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minimized="1" xWindow="480" yWindow="1170" windowWidth="18195" windowHeight="9210"/>
  </bookViews>
  <sheets>
    <sheet name="RREKAP" sheetId="1" r:id="rId1"/>
    <sheet name="RLA" sheetId="2" r:id="rId2"/>
    <sheet name="REDU" sheetId="3" r:id="rId3"/>
    <sheet name="LABA" sheetId="4" r:id="rId4"/>
    <sheet name="EKUITAS" sheetId="5" r:id="rId5"/>
    <sheet name="SIGIT" sheetId="6" r:id="rId6"/>
    <sheet name="RIDWAN" sheetId="7" r:id="rId7"/>
    <sheet name="SLAMT R" sheetId="8" r:id="rId8"/>
    <sheet name="BUDIWARSO" sheetId="9" r:id="rId9"/>
    <sheet name="ISMOYO" sheetId="10" r:id="rId10"/>
    <sheet name="SUBAKIR" sheetId="11" r:id="rId11"/>
    <sheet name="PPK" sheetId="12" r:id="rId12"/>
    <sheet name="BEN DNG BPD" sheetId="13" r:id="rId13"/>
    <sheet name="vo1" sheetId="14" r:id="rId14"/>
    <sheet name="vo3" sheetId="15" r:id="rId15"/>
    <sheet name="vo4" sheetId="16" r:id="rId16"/>
    <sheet name="Sheet1" sheetId="17" r:id="rId17"/>
    <sheet name="Sheet2" sheetId="18" r:id="rId18"/>
    <sheet name="Sheet3" sheetId="19" r:id="rId19"/>
    <sheet name="Sheet4" sheetId="20" r:id="rId20"/>
    <sheet name="Sheet5" sheetId="21" r:id="rId21"/>
  </sheets>
  <externalReferences>
    <externalReference r:id="rId22"/>
    <externalReference r:id="rId23"/>
  </externalReferences>
  <calcPr calcId="144525"/>
</workbook>
</file>

<file path=xl/calcChain.xml><?xml version="1.0" encoding="utf-8"?>
<calcChain xmlns="http://schemas.openxmlformats.org/spreadsheetml/2006/main">
  <c r="O144" i="1" l="1"/>
  <c r="O142" i="1"/>
  <c r="O138" i="1"/>
  <c r="O134" i="1"/>
  <c r="O136" i="1"/>
  <c r="D259" i="2" l="1"/>
  <c r="D250" i="2"/>
  <c r="Q241" i="1" l="1"/>
  <c r="Q237" i="1"/>
  <c r="Q236" i="1"/>
  <c r="Q190" i="1"/>
  <c r="Q30" i="1"/>
  <c r="F458" i="1" l="1"/>
  <c r="F459" i="1"/>
  <c r="F457" i="1"/>
  <c r="F453" i="1" l="1"/>
  <c r="E453" i="1"/>
  <c r="C451" i="1"/>
  <c r="C458" i="1"/>
  <c r="E458" i="1"/>
  <c r="T8" i="1" l="1"/>
  <c r="T4" i="1"/>
  <c r="T7" i="1"/>
  <c r="T6" i="1"/>
  <c r="T5" i="1"/>
  <c r="T10" i="1"/>
  <c r="T9" i="1"/>
  <c r="N1342" i="1" l="1"/>
  <c r="N1093" i="1"/>
  <c r="N988" i="1"/>
  <c r="O1390" i="1"/>
  <c r="N296" i="1" l="1"/>
  <c r="N70" i="1"/>
  <c r="O79" i="1"/>
  <c r="G111" i="3" l="1"/>
  <c r="D413" i="2"/>
  <c r="D272" i="2"/>
  <c r="D251" i="2"/>
  <c r="AU116" i="4"/>
  <c r="AU115" i="4"/>
  <c r="P12" i="1"/>
  <c r="O12" i="1" l="1"/>
  <c r="O14" i="1" s="1"/>
  <c r="P240" i="1" l="1"/>
  <c r="N236" i="1"/>
  <c r="P236" i="1" s="1"/>
  <c r="O229" i="1"/>
  <c r="N243" i="1"/>
  <c r="N238" i="1"/>
  <c r="O222" i="1"/>
  <c r="P223" i="1" l="1"/>
  <c r="P228" i="1" s="1"/>
  <c r="P310" i="1" l="1"/>
  <c r="P305" i="1"/>
  <c r="P304" i="1"/>
  <c r="P301" i="1"/>
  <c r="P300" i="1"/>
  <c r="P292" i="1"/>
  <c r="O293" i="1"/>
  <c r="O326" i="1"/>
  <c r="O324" i="1"/>
  <c r="P185" i="1"/>
  <c r="O321" i="1"/>
  <c r="P322" i="1" s="1"/>
  <c r="N425" i="1"/>
  <c r="Q440" i="1"/>
  <c r="Q436" i="1"/>
  <c r="P434" i="1"/>
  <c r="O434" i="1"/>
  <c r="Q431" i="1"/>
  <c r="O431" i="1"/>
  <c r="O418" i="1"/>
  <c r="N189" i="1"/>
  <c r="P277" i="1"/>
  <c r="P170" i="1"/>
  <c r="H110" i="1"/>
  <c r="Q261" i="1"/>
  <c r="J254" i="1"/>
  <c r="I254" i="1"/>
  <c r="Q74" i="1"/>
  <c r="P79" i="1"/>
  <c r="Q78" i="1"/>
  <c r="P77" i="1"/>
  <c r="N76" i="1"/>
  <c r="N74" i="1"/>
  <c r="P75" i="1"/>
  <c r="Q72" i="1"/>
  <c r="P104" i="1"/>
  <c r="P56" i="1"/>
  <c r="P146" i="1"/>
  <c r="Q284" i="1"/>
  <c r="P233" i="1"/>
  <c r="P157" i="1"/>
  <c r="P151" i="1"/>
  <c r="P150" i="1"/>
  <c r="P249" i="1"/>
  <c r="I5536" i="1"/>
  <c r="K5536" i="1" s="1"/>
  <c r="H5535" i="1"/>
  <c r="G5535" i="1"/>
  <c r="F5535" i="1"/>
  <c r="E5535" i="1"/>
  <c r="D5535" i="1"/>
  <c r="C5535" i="1"/>
  <c r="I5534" i="1"/>
  <c r="K5534" i="1" s="1"/>
  <c r="I5533" i="1"/>
  <c r="H5533" i="1"/>
  <c r="G5533" i="1"/>
  <c r="F5533" i="1"/>
  <c r="E5533" i="1"/>
  <c r="D5533" i="1"/>
  <c r="C5533" i="1"/>
  <c r="I5532" i="1"/>
  <c r="K5532" i="1" s="1"/>
  <c r="H5531" i="1"/>
  <c r="G5531" i="1"/>
  <c r="F5531" i="1"/>
  <c r="F5530" i="1" s="1"/>
  <c r="F5529" i="1" s="1"/>
  <c r="E5531" i="1"/>
  <c r="D5531" i="1"/>
  <c r="C5531" i="1"/>
  <c r="C5530" i="1" s="1"/>
  <c r="H5530" i="1"/>
  <c r="H5529" i="1" s="1"/>
  <c r="D5530" i="1"/>
  <c r="D5529" i="1" s="1"/>
  <c r="J5528" i="1"/>
  <c r="J5527" i="1" s="1"/>
  <c r="I5528" i="1"/>
  <c r="K5528" i="1" s="1"/>
  <c r="I5527" i="1"/>
  <c r="H5527" i="1"/>
  <c r="H5522" i="1" s="1"/>
  <c r="H5521" i="1" s="1"/>
  <c r="G5527" i="1"/>
  <c r="F5527" i="1"/>
  <c r="E5527" i="1"/>
  <c r="D5527" i="1"/>
  <c r="D5522" i="1" s="1"/>
  <c r="D5521" i="1" s="1"/>
  <c r="C5527" i="1"/>
  <c r="I5526" i="1"/>
  <c r="K5526" i="1" s="1"/>
  <c r="H5525" i="1"/>
  <c r="G5525" i="1"/>
  <c r="F5525" i="1"/>
  <c r="E5525" i="1"/>
  <c r="D5525" i="1"/>
  <c r="C5525" i="1"/>
  <c r="I5524" i="1"/>
  <c r="K5524" i="1" s="1"/>
  <c r="I5523" i="1"/>
  <c r="H5523" i="1"/>
  <c r="G5523" i="1"/>
  <c r="G5522" i="1" s="1"/>
  <c r="G5521" i="1" s="1"/>
  <c r="F5523" i="1"/>
  <c r="E5523" i="1"/>
  <c r="E5522" i="1" s="1"/>
  <c r="E5521" i="1" s="1"/>
  <c r="D5523" i="1"/>
  <c r="C5523" i="1"/>
  <c r="C5522" i="1" s="1"/>
  <c r="C5521" i="1" s="1"/>
  <c r="F5522" i="1"/>
  <c r="F5521" i="1" s="1"/>
  <c r="I5519" i="1"/>
  <c r="J5519" i="1" s="1"/>
  <c r="J5518" i="1" s="1"/>
  <c r="H5518" i="1"/>
  <c r="G5518" i="1"/>
  <c r="F5518" i="1"/>
  <c r="E5518" i="1"/>
  <c r="D5518" i="1"/>
  <c r="C5518" i="1"/>
  <c r="I5517" i="1"/>
  <c r="J5517" i="1" s="1"/>
  <c r="J5516" i="1" s="1"/>
  <c r="H5516" i="1"/>
  <c r="G5516" i="1"/>
  <c r="F5516" i="1"/>
  <c r="E5516" i="1"/>
  <c r="D5516" i="1"/>
  <c r="C5516" i="1"/>
  <c r="I5515" i="1"/>
  <c r="J5515" i="1" s="1"/>
  <c r="I5514" i="1"/>
  <c r="K5514" i="1" s="1"/>
  <c r="I5513" i="1"/>
  <c r="H5513" i="1"/>
  <c r="G5513" i="1"/>
  <c r="F5513" i="1"/>
  <c r="E5513" i="1"/>
  <c r="D5513" i="1"/>
  <c r="C5513" i="1"/>
  <c r="I5512" i="1"/>
  <c r="K5512" i="1" s="1"/>
  <c r="I5511" i="1"/>
  <c r="J5511" i="1" s="1"/>
  <c r="H5510" i="1"/>
  <c r="G5510" i="1"/>
  <c r="F5510" i="1"/>
  <c r="E5510" i="1"/>
  <c r="D5510" i="1"/>
  <c r="C5510" i="1"/>
  <c r="I5509" i="1"/>
  <c r="J5509" i="1" s="1"/>
  <c r="J5508" i="1" s="1"/>
  <c r="H5508" i="1"/>
  <c r="H5505" i="1" s="1"/>
  <c r="H5501" i="1" s="1"/>
  <c r="H5488" i="1" s="1"/>
  <c r="G5508" i="1"/>
  <c r="F5508" i="1"/>
  <c r="F5505" i="1" s="1"/>
  <c r="E5508" i="1"/>
  <c r="D5508" i="1"/>
  <c r="D5505" i="1" s="1"/>
  <c r="C5508" i="1"/>
  <c r="I5507" i="1"/>
  <c r="J5507" i="1" s="1"/>
  <c r="J5506" i="1" s="1"/>
  <c r="H5506" i="1"/>
  <c r="G5506" i="1"/>
  <c r="F5506" i="1"/>
  <c r="E5506" i="1"/>
  <c r="D5506" i="1"/>
  <c r="C5506" i="1"/>
  <c r="G5505" i="1"/>
  <c r="E5505" i="1"/>
  <c r="C5505" i="1"/>
  <c r="I5504" i="1"/>
  <c r="K5504" i="1" s="1"/>
  <c r="I5503" i="1"/>
  <c r="I5502" i="1" s="1"/>
  <c r="H5503" i="1"/>
  <c r="G5503" i="1"/>
  <c r="G5502" i="1" s="1"/>
  <c r="G5501" i="1" s="1"/>
  <c r="F5503" i="1"/>
  <c r="E5503" i="1"/>
  <c r="E5502" i="1" s="1"/>
  <c r="E5501" i="1" s="1"/>
  <c r="D5503" i="1"/>
  <c r="C5503" i="1"/>
  <c r="H5502" i="1"/>
  <c r="F5502" i="1"/>
  <c r="D5502" i="1"/>
  <c r="D5501" i="1" s="1"/>
  <c r="C5502" i="1"/>
  <c r="C5501" i="1"/>
  <c r="I5496" i="1"/>
  <c r="K5496" i="1" s="1"/>
  <c r="H5495" i="1"/>
  <c r="G5495" i="1"/>
  <c r="F5495" i="1"/>
  <c r="E5495" i="1"/>
  <c r="D5495" i="1"/>
  <c r="C5495" i="1"/>
  <c r="I5494" i="1"/>
  <c r="K5494" i="1" s="1"/>
  <c r="H5493" i="1"/>
  <c r="G5493" i="1"/>
  <c r="G5490" i="1" s="1"/>
  <c r="G5489" i="1" s="1"/>
  <c r="F5493" i="1"/>
  <c r="E5493" i="1"/>
  <c r="E5490" i="1" s="1"/>
  <c r="E5489" i="1" s="1"/>
  <c r="E5488" i="1" s="1"/>
  <c r="D5493" i="1"/>
  <c r="C5493" i="1"/>
  <c r="I5492" i="1"/>
  <c r="K5492" i="1" s="1"/>
  <c r="H5491" i="1"/>
  <c r="G5491" i="1"/>
  <c r="F5491" i="1"/>
  <c r="E5491" i="1"/>
  <c r="D5491" i="1"/>
  <c r="C5491" i="1"/>
  <c r="H5490" i="1"/>
  <c r="F5490" i="1"/>
  <c r="D5490" i="1"/>
  <c r="C5490" i="1"/>
  <c r="H5489" i="1"/>
  <c r="F5489" i="1"/>
  <c r="D5489" i="1"/>
  <c r="D5488" i="1" s="1"/>
  <c r="C5489" i="1"/>
  <c r="C5488" i="1"/>
  <c r="I5487" i="1"/>
  <c r="K5487" i="1" s="1"/>
  <c r="H5486" i="1"/>
  <c r="G5486" i="1"/>
  <c r="F5486" i="1"/>
  <c r="E5486" i="1"/>
  <c r="D5486" i="1"/>
  <c r="C5486" i="1"/>
  <c r="I5485" i="1"/>
  <c r="K5485" i="1" s="1"/>
  <c r="H5484" i="1"/>
  <c r="G5484" i="1"/>
  <c r="F5484" i="1"/>
  <c r="E5484" i="1"/>
  <c r="D5484" i="1"/>
  <c r="C5484" i="1"/>
  <c r="I5483" i="1"/>
  <c r="K5483" i="1" s="1"/>
  <c r="H5482" i="1"/>
  <c r="G5482" i="1"/>
  <c r="F5482" i="1"/>
  <c r="F5481" i="1" s="1"/>
  <c r="E5482" i="1"/>
  <c r="D5482" i="1"/>
  <c r="C5482" i="1"/>
  <c r="C5481" i="1" s="1"/>
  <c r="H5481" i="1"/>
  <c r="D5481" i="1"/>
  <c r="I5480" i="1"/>
  <c r="K5480" i="1" s="1"/>
  <c r="H5479" i="1"/>
  <c r="G5479" i="1"/>
  <c r="F5479" i="1"/>
  <c r="E5479" i="1"/>
  <c r="E5478" i="1" s="1"/>
  <c r="D5479" i="1"/>
  <c r="D5478" i="1" s="1"/>
  <c r="D5477" i="1" s="1"/>
  <c r="C5479" i="1"/>
  <c r="C5478" i="1" s="1"/>
  <c r="H5478" i="1"/>
  <c r="H5477" i="1" s="1"/>
  <c r="G5478" i="1"/>
  <c r="F5478" i="1"/>
  <c r="I5476" i="1"/>
  <c r="K5476" i="1" s="1"/>
  <c r="H5475" i="1"/>
  <c r="G5475" i="1"/>
  <c r="F5475" i="1"/>
  <c r="E5475" i="1"/>
  <c r="D5475" i="1"/>
  <c r="C5475" i="1"/>
  <c r="I5474" i="1"/>
  <c r="K5474" i="1" s="1"/>
  <c r="H5473" i="1"/>
  <c r="H5470" i="1" s="1"/>
  <c r="H5469" i="1" s="1"/>
  <c r="G5473" i="1"/>
  <c r="F5473" i="1"/>
  <c r="E5473" i="1"/>
  <c r="D5473" i="1"/>
  <c r="D5470" i="1" s="1"/>
  <c r="D5469" i="1" s="1"/>
  <c r="C5473" i="1"/>
  <c r="I5472" i="1"/>
  <c r="K5472" i="1" s="1"/>
  <c r="H5471" i="1"/>
  <c r="G5471" i="1"/>
  <c r="G5470" i="1" s="1"/>
  <c r="G5469" i="1" s="1"/>
  <c r="F5471" i="1"/>
  <c r="E5471" i="1"/>
  <c r="E5470" i="1" s="1"/>
  <c r="E5469" i="1" s="1"/>
  <c r="D5471" i="1"/>
  <c r="C5471" i="1"/>
  <c r="C5470" i="1" s="1"/>
  <c r="C5469" i="1" s="1"/>
  <c r="F5470" i="1"/>
  <c r="F5469" i="1" s="1"/>
  <c r="J5468" i="1"/>
  <c r="J5467" i="1" s="1"/>
  <c r="I5468" i="1"/>
  <c r="K5468" i="1" s="1"/>
  <c r="I5467" i="1"/>
  <c r="H5467" i="1"/>
  <c r="G5467" i="1"/>
  <c r="F5467" i="1"/>
  <c r="E5467" i="1"/>
  <c r="D5467" i="1"/>
  <c r="C5467" i="1"/>
  <c r="I5466" i="1"/>
  <c r="K5466" i="1" s="1"/>
  <c r="H5465" i="1"/>
  <c r="H5462" i="1" s="1"/>
  <c r="G5465" i="1"/>
  <c r="F5465" i="1"/>
  <c r="E5465" i="1"/>
  <c r="D5465" i="1"/>
  <c r="D5462" i="1" s="1"/>
  <c r="C5465" i="1"/>
  <c r="I5464" i="1"/>
  <c r="K5464" i="1" s="1"/>
  <c r="H5463" i="1"/>
  <c r="G5463" i="1"/>
  <c r="G5462" i="1" s="1"/>
  <c r="F5463" i="1"/>
  <c r="E5463" i="1"/>
  <c r="E5462" i="1" s="1"/>
  <c r="D5463" i="1"/>
  <c r="C5463" i="1"/>
  <c r="C5462" i="1" s="1"/>
  <c r="F5462" i="1"/>
  <c r="I5461" i="1"/>
  <c r="J5461" i="1" s="1"/>
  <c r="J5460" i="1" s="1"/>
  <c r="J5459" i="1" s="1"/>
  <c r="H5460" i="1"/>
  <c r="H5459" i="1" s="1"/>
  <c r="G5460" i="1"/>
  <c r="G5459" i="1" s="1"/>
  <c r="F5460" i="1"/>
  <c r="F5459" i="1" s="1"/>
  <c r="E5460" i="1"/>
  <c r="E5459" i="1" s="1"/>
  <c r="E5458" i="1" s="1"/>
  <c r="D5460" i="1"/>
  <c r="D5459" i="1" s="1"/>
  <c r="C5460" i="1"/>
  <c r="C5459" i="1" s="1"/>
  <c r="I5454" i="1"/>
  <c r="J5454" i="1" s="1"/>
  <c r="J5453" i="1" s="1"/>
  <c r="H5453" i="1"/>
  <c r="G5453" i="1"/>
  <c r="F5453" i="1"/>
  <c r="E5453" i="1"/>
  <c r="D5453" i="1"/>
  <c r="C5453" i="1"/>
  <c r="I5452" i="1"/>
  <c r="J5452" i="1" s="1"/>
  <c r="J5451" i="1" s="1"/>
  <c r="H5451" i="1"/>
  <c r="G5451" i="1"/>
  <c r="F5451" i="1"/>
  <c r="E5451" i="1"/>
  <c r="E5448" i="1" s="1"/>
  <c r="E5447" i="1" s="1"/>
  <c r="D5451" i="1"/>
  <c r="C5451" i="1"/>
  <c r="I5450" i="1"/>
  <c r="J5450" i="1" s="1"/>
  <c r="J5449" i="1" s="1"/>
  <c r="H5449" i="1"/>
  <c r="H5448" i="1" s="1"/>
  <c r="H5447" i="1" s="1"/>
  <c r="G5449" i="1"/>
  <c r="F5449" i="1"/>
  <c r="F5448" i="1" s="1"/>
  <c r="F5447" i="1" s="1"/>
  <c r="E5449" i="1"/>
  <c r="D5449" i="1"/>
  <c r="D5448" i="1" s="1"/>
  <c r="D5447" i="1" s="1"/>
  <c r="C5449" i="1"/>
  <c r="G5448" i="1"/>
  <c r="G5447" i="1" s="1"/>
  <c r="C5448" i="1"/>
  <c r="C5447" i="1" s="1"/>
  <c r="I5445" i="1"/>
  <c r="K5445" i="1" s="1"/>
  <c r="H5444" i="1"/>
  <c r="G5444" i="1"/>
  <c r="F5444" i="1"/>
  <c r="E5444" i="1"/>
  <c r="D5444" i="1"/>
  <c r="C5444" i="1"/>
  <c r="J5443" i="1"/>
  <c r="J5442" i="1" s="1"/>
  <c r="I5443" i="1"/>
  <c r="K5443" i="1" s="1"/>
  <c r="I5442" i="1"/>
  <c r="H5442" i="1"/>
  <c r="G5442" i="1"/>
  <c r="F5442" i="1"/>
  <c r="E5442" i="1"/>
  <c r="D5442" i="1"/>
  <c r="C5442" i="1"/>
  <c r="I5441" i="1"/>
  <c r="K5441" i="1" s="1"/>
  <c r="H5440" i="1"/>
  <c r="G5440" i="1"/>
  <c r="F5440" i="1"/>
  <c r="F5439" i="1" s="1"/>
  <c r="F5438" i="1" s="1"/>
  <c r="F5437" i="1" s="1"/>
  <c r="E5440" i="1"/>
  <c r="D5440" i="1"/>
  <c r="D5439" i="1" s="1"/>
  <c r="D5438" i="1" s="1"/>
  <c r="D5437" i="1" s="1"/>
  <c r="C5440" i="1"/>
  <c r="H5439" i="1"/>
  <c r="H5438" i="1" s="1"/>
  <c r="H5437" i="1" s="1"/>
  <c r="I5436" i="1"/>
  <c r="J5436" i="1" s="1"/>
  <c r="J5435" i="1" s="1"/>
  <c r="H5435" i="1"/>
  <c r="G5435" i="1"/>
  <c r="F5435" i="1"/>
  <c r="E5435" i="1"/>
  <c r="D5435" i="1"/>
  <c r="C5435" i="1"/>
  <c r="I5434" i="1"/>
  <c r="J5434" i="1" s="1"/>
  <c r="J5433" i="1" s="1"/>
  <c r="H5433" i="1"/>
  <c r="G5433" i="1"/>
  <c r="F5433" i="1"/>
  <c r="E5433" i="1"/>
  <c r="D5433" i="1"/>
  <c r="C5433" i="1"/>
  <c r="I5432" i="1"/>
  <c r="J5432" i="1" s="1"/>
  <c r="J5431" i="1" s="1"/>
  <c r="H5431" i="1"/>
  <c r="G5431" i="1"/>
  <c r="F5431" i="1"/>
  <c r="F5430" i="1" s="1"/>
  <c r="F5429" i="1" s="1"/>
  <c r="E5431" i="1"/>
  <c r="D5431" i="1"/>
  <c r="D5430" i="1" s="1"/>
  <c r="D5429" i="1" s="1"/>
  <c r="C5431" i="1"/>
  <c r="G5430" i="1"/>
  <c r="G5429" i="1" s="1"/>
  <c r="C5430" i="1"/>
  <c r="C5429" i="1" s="1"/>
  <c r="I5428" i="1"/>
  <c r="J5428" i="1" s="1"/>
  <c r="J5427" i="1" s="1"/>
  <c r="H5427" i="1"/>
  <c r="G5427" i="1"/>
  <c r="F5427" i="1"/>
  <c r="E5427" i="1"/>
  <c r="D5427" i="1"/>
  <c r="C5427" i="1"/>
  <c r="I5426" i="1"/>
  <c r="J5426" i="1" s="1"/>
  <c r="J5425" i="1" s="1"/>
  <c r="H5425" i="1"/>
  <c r="G5425" i="1"/>
  <c r="F5425" i="1"/>
  <c r="E5425" i="1"/>
  <c r="D5425" i="1"/>
  <c r="C5425" i="1"/>
  <c r="I5424" i="1"/>
  <c r="J5424" i="1" s="1"/>
  <c r="J5423" i="1" s="1"/>
  <c r="H5423" i="1"/>
  <c r="G5423" i="1"/>
  <c r="G5422" i="1" s="1"/>
  <c r="G5421" i="1" s="1"/>
  <c r="F5423" i="1"/>
  <c r="E5423" i="1"/>
  <c r="D5423" i="1"/>
  <c r="C5423" i="1"/>
  <c r="E5422" i="1"/>
  <c r="E5421" i="1" s="1"/>
  <c r="C5422" i="1"/>
  <c r="C5421" i="1" s="1"/>
  <c r="I5420" i="1"/>
  <c r="H5419" i="1"/>
  <c r="G5419" i="1"/>
  <c r="F5419" i="1"/>
  <c r="E5419" i="1"/>
  <c r="D5419" i="1"/>
  <c r="C5419" i="1"/>
  <c r="K5418" i="1"/>
  <c r="I5418" i="1"/>
  <c r="H5417" i="1"/>
  <c r="G5417" i="1"/>
  <c r="F5417" i="1"/>
  <c r="E5417" i="1"/>
  <c r="D5417" i="1"/>
  <c r="C5417" i="1"/>
  <c r="I5416" i="1"/>
  <c r="H5415" i="1"/>
  <c r="G5415" i="1"/>
  <c r="F5415" i="1"/>
  <c r="E5415" i="1"/>
  <c r="D5415" i="1"/>
  <c r="C5415" i="1"/>
  <c r="C5414" i="1" s="1"/>
  <c r="C5413" i="1" s="1"/>
  <c r="E5414" i="1"/>
  <c r="E5413" i="1" s="1"/>
  <c r="I5408" i="1"/>
  <c r="J5408" i="1" s="1"/>
  <c r="J5407" i="1" s="1"/>
  <c r="H5407" i="1"/>
  <c r="G5407" i="1"/>
  <c r="F5407" i="1"/>
  <c r="E5407" i="1"/>
  <c r="D5407" i="1"/>
  <c r="C5407" i="1"/>
  <c r="I5406" i="1"/>
  <c r="J5406" i="1" s="1"/>
  <c r="J5405" i="1" s="1"/>
  <c r="H5405" i="1"/>
  <c r="G5405" i="1"/>
  <c r="F5405" i="1"/>
  <c r="E5405" i="1"/>
  <c r="D5405" i="1"/>
  <c r="C5405" i="1"/>
  <c r="I5404" i="1"/>
  <c r="J5404" i="1" s="1"/>
  <c r="J5403" i="1" s="1"/>
  <c r="H5403" i="1"/>
  <c r="H5402" i="1" s="1"/>
  <c r="H5401" i="1" s="1"/>
  <c r="G5403" i="1"/>
  <c r="F5403" i="1"/>
  <c r="F5402" i="1" s="1"/>
  <c r="F5401" i="1" s="1"/>
  <c r="E5403" i="1"/>
  <c r="D5403" i="1"/>
  <c r="D5402" i="1" s="1"/>
  <c r="D5401" i="1" s="1"/>
  <c r="C5403" i="1"/>
  <c r="G5402" i="1"/>
  <c r="G5401" i="1" s="1"/>
  <c r="C5402" i="1"/>
  <c r="C5401" i="1" s="1"/>
  <c r="I5399" i="1"/>
  <c r="K5399" i="1" s="1"/>
  <c r="H5398" i="1"/>
  <c r="G5398" i="1"/>
  <c r="F5398" i="1"/>
  <c r="E5398" i="1"/>
  <c r="D5398" i="1"/>
  <c r="C5398" i="1"/>
  <c r="I5397" i="1"/>
  <c r="K5397" i="1" s="1"/>
  <c r="H5396" i="1"/>
  <c r="H5393" i="1" s="1"/>
  <c r="H5392" i="1" s="1"/>
  <c r="G5396" i="1"/>
  <c r="F5396" i="1"/>
  <c r="E5396" i="1"/>
  <c r="D5396" i="1"/>
  <c r="D5393" i="1" s="1"/>
  <c r="D5392" i="1" s="1"/>
  <c r="C5396" i="1"/>
  <c r="I5395" i="1"/>
  <c r="K5395" i="1" s="1"/>
  <c r="H5394" i="1"/>
  <c r="G5394" i="1"/>
  <c r="F5394" i="1"/>
  <c r="E5394" i="1"/>
  <c r="D5394" i="1"/>
  <c r="C5394" i="1"/>
  <c r="I5391" i="1"/>
  <c r="K5391" i="1" s="1"/>
  <c r="H5390" i="1"/>
  <c r="G5390" i="1"/>
  <c r="F5390" i="1"/>
  <c r="E5390" i="1"/>
  <c r="D5390" i="1"/>
  <c r="C5390" i="1"/>
  <c r="I5389" i="1"/>
  <c r="K5389" i="1" s="1"/>
  <c r="H5388" i="1"/>
  <c r="G5388" i="1"/>
  <c r="F5388" i="1"/>
  <c r="E5388" i="1"/>
  <c r="D5388" i="1"/>
  <c r="C5388" i="1"/>
  <c r="I5387" i="1"/>
  <c r="K5387" i="1" s="1"/>
  <c r="H5386" i="1"/>
  <c r="G5386" i="1"/>
  <c r="F5386" i="1"/>
  <c r="E5386" i="1"/>
  <c r="D5386" i="1"/>
  <c r="C5386" i="1"/>
  <c r="H5385" i="1"/>
  <c r="H5384" i="1" s="1"/>
  <c r="I5382" i="1"/>
  <c r="J5382" i="1" s="1"/>
  <c r="J5381" i="1" s="1"/>
  <c r="H5381" i="1"/>
  <c r="G5381" i="1"/>
  <c r="F5381" i="1"/>
  <c r="E5381" i="1"/>
  <c r="D5381" i="1"/>
  <c r="C5381" i="1"/>
  <c r="I5380" i="1"/>
  <c r="J5380" i="1" s="1"/>
  <c r="J5379" i="1" s="1"/>
  <c r="H5379" i="1"/>
  <c r="G5379" i="1"/>
  <c r="F5379" i="1"/>
  <c r="E5379" i="1"/>
  <c r="D5379" i="1"/>
  <c r="C5379" i="1"/>
  <c r="I5378" i="1"/>
  <c r="J5378" i="1" s="1"/>
  <c r="J5377" i="1" s="1"/>
  <c r="H5377" i="1"/>
  <c r="G5377" i="1"/>
  <c r="F5377" i="1"/>
  <c r="E5377" i="1"/>
  <c r="D5377" i="1"/>
  <c r="C5377" i="1"/>
  <c r="C5376" i="1" s="1"/>
  <c r="I5375" i="1"/>
  <c r="K5375" i="1" s="1"/>
  <c r="H5374" i="1"/>
  <c r="G5374" i="1"/>
  <c r="G5373" i="1" s="1"/>
  <c r="F5374" i="1"/>
  <c r="F5373" i="1" s="1"/>
  <c r="E5374" i="1"/>
  <c r="E5373" i="1" s="1"/>
  <c r="D5374" i="1"/>
  <c r="D5373" i="1" s="1"/>
  <c r="C5374" i="1"/>
  <c r="C5373" i="1" s="1"/>
  <c r="H5373" i="1"/>
  <c r="I5371" i="1"/>
  <c r="K5371" i="1" s="1"/>
  <c r="H5370" i="1"/>
  <c r="G5370" i="1"/>
  <c r="F5370" i="1"/>
  <c r="E5370" i="1"/>
  <c r="D5370" i="1"/>
  <c r="C5370" i="1"/>
  <c r="I5369" i="1"/>
  <c r="K5369" i="1" s="1"/>
  <c r="H5368" i="1"/>
  <c r="H5365" i="1" s="1"/>
  <c r="H5364" i="1" s="1"/>
  <c r="G5368" i="1"/>
  <c r="F5368" i="1"/>
  <c r="E5368" i="1"/>
  <c r="D5368" i="1"/>
  <c r="D5365" i="1" s="1"/>
  <c r="D5364" i="1" s="1"/>
  <c r="C5368" i="1"/>
  <c r="I5367" i="1"/>
  <c r="K5367" i="1" s="1"/>
  <c r="H5366" i="1"/>
  <c r="G5366" i="1"/>
  <c r="F5366" i="1"/>
  <c r="E5366" i="1"/>
  <c r="D5366" i="1"/>
  <c r="C5366" i="1"/>
  <c r="I5359" i="1"/>
  <c r="J5359" i="1" s="1"/>
  <c r="J5358" i="1" s="1"/>
  <c r="H5358" i="1"/>
  <c r="G5358" i="1"/>
  <c r="F5358" i="1"/>
  <c r="E5358" i="1"/>
  <c r="D5358" i="1"/>
  <c r="C5358" i="1"/>
  <c r="I5357" i="1"/>
  <c r="J5357" i="1" s="1"/>
  <c r="J5356" i="1" s="1"/>
  <c r="J5355" i="1" s="1"/>
  <c r="J5354" i="1" s="1"/>
  <c r="J5353" i="1" s="1"/>
  <c r="H5356" i="1"/>
  <c r="G5356" i="1"/>
  <c r="G5355" i="1" s="1"/>
  <c r="G5354" i="1" s="1"/>
  <c r="G5353" i="1" s="1"/>
  <c r="F5356" i="1"/>
  <c r="E5356" i="1"/>
  <c r="D5356" i="1"/>
  <c r="C5356" i="1"/>
  <c r="E5355" i="1"/>
  <c r="E5354" i="1" s="1"/>
  <c r="E5353" i="1" s="1"/>
  <c r="C5355" i="1"/>
  <c r="C5354" i="1" s="1"/>
  <c r="C5353" i="1" s="1"/>
  <c r="K5352" i="1"/>
  <c r="J5351" i="1"/>
  <c r="I5351" i="1"/>
  <c r="I5350" i="1" s="1"/>
  <c r="H5351" i="1"/>
  <c r="G5351" i="1"/>
  <c r="G5350" i="1" s="1"/>
  <c r="G5349" i="1" s="1"/>
  <c r="G5348" i="1" s="1"/>
  <c r="F5351" i="1"/>
  <c r="E5351" i="1"/>
  <c r="E5350" i="1" s="1"/>
  <c r="E5349" i="1" s="1"/>
  <c r="E5348" i="1" s="1"/>
  <c r="D5351" i="1"/>
  <c r="C5351" i="1"/>
  <c r="C5350" i="1" s="1"/>
  <c r="C5349" i="1" s="1"/>
  <c r="C5348" i="1" s="1"/>
  <c r="J5350" i="1"/>
  <c r="J5349" i="1" s="1"/>
  <c r="J5348" i="1" s="1"/>
  <c r="H5350" i="1"/>
  <c r="H5349" i="1" s="1"/>
  <c r="H5348" i="1" s="1"/>
  <c r="F5350" i="1"/>
  <c r="F5349" i="1" s="1"/>
  <c r="F5348" i="1" s="1"/>
  <c r="D5350" i="1"/>
  <c r="D5349" i="1" s="1"/>
  <c r="D5348" i="1" s="1"/>
  <c r="I5347" i="1"/>
  <c r="J5347" i="1" s="1"/>
  <c r="J5346" i="1" s="1"/>
  <c r="J5345" i="1" s="1"/>
  <c r="H5346" i="1"/>
  <c r="H5345" i="1" s="1"/>
  <c r="H5344" i="1" s="1"/>
  <c r="G5346" i="1"/>
  <c r="F5346" i="1"/>
  <c r="F5345" i="1" s="1"/>
  <c r="F5344" i="1" s="1"/>
  <c r="E5346" i="1"/>
  <c r="D5346" i="1"/>
  <c r="D5345" i="1" s="1"/>
  <c r="C5346" i="1"/>
  <c r="G5345" i="1"/>
  <c r="G5344" i="1" s="1"/>
  <c r="E5345" i="1"/>
  <c r="E5344" i="1" s="1"/>
  <c r="C5345" i="1"/>
  <c r="C5344" i="1" s="1"/>
  <c r="J5344" i="1"/>
  <c r="D5344" i="1"/>
  <c r="I5343" i="1"/>
  <c r="H5342" i="1"/>
  <c r="H5341" i="1" s="1"/>
  <c r="H5340" i="1" s="1"/>
  <c r="G5342" i="1"/>
  <c r="F5342" i="1"/>
  <c r="F5341" i="1" s="1"/>
  <c r="F5340" i="1" s="1"/>
  <c r="E5342" i="1"/>
  <c r="D5342" i="1"/>
  <c r="D5341" i="1" s="1"/>
  <c r="D5340" i="1" s="1"/>
  <c r="C5342" i="1"/>
  <c r="G5341" i="1"/>
  <c r="G5340" i="1" s="1"/>
  <c r="E5341" i="1"/>
  <c r="C5341" i="1"/>
  <c r="C5340" i="1" s="1"/>
  <c r="E5340" i="1"/>
  <c r="I5339" i="1"/>
  <c r="J5339" i="1" s="1"/>
  <c r="I5338" i="1"/>
  <c r="K5338" i="1" s="1"/>
  <c r="I5337" i="1"/>
  <c r="J5337" i="1" s="1"/>
  <c r="I5336" i="1"/>
  <c r="K5336" i="1" s="1"/>
  <c r="H5335" i="1"/>
  <c r="G5335" i="1"/>
  <c r="G5334" i="1" s="1"/>
  <c r="G5333" i="1" s="1"/>
  <c r="F5335" i="1"/>
  <c r="F5334" i="1" s="1"/>
  <c r="F5333" i="1" s="1"/>
  <c r="E5335" i="1"/>
  <c r="E5334" i="1" s="1"/>
  <c r="E5333" i="1" s="1"/>
  <c r="D5335" i="1"/>
  <c r="D5334" i="1" s="1"/>
  <c r="D5333" i="1" s="1"/>
  <c r="C5335" i="1"/>
  <c r="C5334" i="1" s="1"/>
  <c r="C5333" i="1" s="1"/>
  <c r="H5334" i="1"/>
  <c r="H5333" i="1" s="1"/>
  <c r="I5332" i="1"/>
  <c r="K5332" i="1" s="1"/>
  <c r="I5331" i="1"/>
  <c r="I5330" i="1" s="1"/>
  <c r="H5331" i="1"/>
  <c r="H5330" i="1" s="1"/>
  <c r="G5331" i="1"/>
  <c r="G5330" i="1" s="1"/>
  <c r="F5331" i="1"/>
  <c r="E5331" i="1"/>
  <c r="E5330" i="1" s="1"/>
  <c r="D5331" i="1"/>
  <c r="D5330" i="1" s="1"/>
  <c r="C5331" i="1"/>
  <c r="C5330" i="1" s="1"/>
  <c r="F5330" i="1"/>
  <c r="I5329" i="1"/>
  <c r="K5329" i="1" s="1"/>
  <c r="H5328" i="1"/>
  <c r="H5327" i="1" s="1"/>
  <c r="H5326" i="1" s="1"/>
  <c r="G5328" i="1"/>
  <c r="F5328" i="1"/>
  <c r="F5327" i="1" s="1"/>
  <c r="F5326" i="1" s="1"/>
  <c r="E5328" i="1"/>
  <c r="D5328" i="1"/>
  <c r="D5327" i="1" s="1"/>
  <c r="D5326" i="1" s="1"/>
  <c r="C5328" i="1"/>
  <c r="G5327" i="1"/>
  <c r="G5326" i="1" s="1"/>
  <c r="E5327" i="1"/>
  <c r="E5326" i="1" s="1"/>
  <c r="C5327" i="1"/>
  <c r="C5326" i="1" s="1"/>
  <c r="I5325" i="1"/>
  <c r="K5325" i="1" s="1"/>
  <c r="H5324" i="1"/>
  <c r="H5323" i="1" s="1"/>
  <c r="G5324" i="1"/>
  <c r="G5323" i="1" s="1"/>
  <c r="F5324" i="1"/>
  <c r="F5323" i="1" s="1"/>
  <c r="E5324" i="1"/>
  <c r="D5324" i="1"/>
  <c r="D5323" i="1" s="1"/>
  <c r="C5324" i="1"/>
  <c r="C5323" i="1" s="1"/>
  <c r="C5319" i="1" s="1"/>
  <c r="E5323" i="1"/>
  <c r="I5322" i="1"/>
  <c r="K5322" i="1" s="1"/>
  <c r="H5321" i="1"/>
  <c r="G5321" i="1"/>
  <c r="G5320" i="1" s="1"/>
  <c r="F5321" i="1"/>
  <c r="F5320" i="1" s="1"/>
  <c r="F5319" i="1" s="1"/>
  <c r="E5321" i="1"/>
  <c r="E5320" i="1" s="1"/>
  <c r="D5321" i="1"/>
  <c r="D5320" i="1" s="1"/>
  <c r="D5319" i="1" s="1"/>
  <c r="C5321" i="1"/>
  <c r="C5320" i="1" s="1"/>
  <c r="H5320" i="1"/>
  <c r="H5319" i="1" s="1"/>
  <c r="I5315" i="1"/>
  <c r="K5315" i="1" s="1"/>
  <c r="I5314" i="1"/>
  <c r="J5314" i="1" s="1"/>
  <c r="I5313" i="1"/>
  <c r="K5313" i="1" s="1"/>
  <c r="H5312" i="1"/>
  <c r="G5312" i="1"/>
  <c r="G5311" i="1" s="1"/>
  <c r="G5310" i="1" s="1"/>
  <c r="F5312" i="1"/>
  <c r="E5312" i="1"/>
  <c r="E5311" i="1" s="1"/>
  <c r="E5310" i="1" s="1"/>
  <c r="D5312" i="1"/>
  <c r="C5312" i="1"/>
  <c r="C5311" i="1" s="1"/>
  <c r="H5311" i="1"/>
  <c r="H5310" i="1" s="1"/>
  <c r="F5311" i="1"/>
  <c r="F5310" i="1" s="1"/>
  <c r="D5311" i="1"/>
  <c r="D5310" i="1" s="1"/>
  <c r="I5309" i="1"/>
  <c r="K5309" i="1" s="1"/>
  <c r="H5308" i="1"/>
  <c r="G5308" i="1"/>
  <c r="F5308" i="1"/>
  <c r="E5308" i="1"/>
  <c r="D5308" i="1"/>
  <c r="C5308" i="1"/>
  <c r="I5307" i="1"/>
  <c r="K5307" i="1" s="1"/>
  <c r="H5306" i="1"/>
  <c r="H5305" i="1" s="1"/>
  <c r="H5304" i="1" s="1"/>
  <c r="G5306" i="1"/>
  <c r="F5306" i="1"/>
  <c r="E5306" i="1"/>
  <c r="D5306" i="1"/>
  <c r="D5305" i="1" s="1"/>
  <c r="D5304" i="1" s="1"/>
  <c r="C5306" i="1"/>
  <c r="C5305" i="1" s="1"/>
  <c r="F5305" i="1"/>
  <c r="F5304" i="1" s="1"/>
  <c r="C5304" i="1"/>
  <c r="I5303" i="1"/>
  <c r="J5302" i="1"/>
  <c r="H5302" i="1"/>
  <c r="G5302" i="1"/>
  <c r="F5302" i="1"/>
  <c r="E5302" i="1"/>
  <c r="D5302" i="1"/>
  <c r="C5302" i="1"/>
  <c r="I5301" i="1"/>
  <c r="J5301" i="1" s="1"/>
  <c r="I5300" i="1"/>
  <c r="K5300" i="1" s="1"/>
  <c r="I5299" i="1"/>
  <c r="H5298" i="1"/>
  <c r="G5298" i="1"/>
  <c r="F5298" i="1"/>
  <c r="E5298" i="1"/>
  <c r="D5298" i="1"/>
  <c r="C5298" i="1"/>
  <c r="K5297" i="1"/>
  <c r="I5297" i="1"/>
  <c r="J5297" i="1" s="1"/>
  <c r="I5296" i="1"/>
  <c r="K5296" i="1" s="1"/>
  <c r="H5295" i="1"/>
  <c r="G5295" i="1"/>
  <c r="F5295" i="1"/>
  <c r="E5295" i="1"/>
  <c r="D5295" i="1"/>
  <c r="C5295" i="1"/>
  <c r="I5294" i="1"/>
  <c r="K5294" i="1" s="1"/>
  <c r="I5293" i="1"/>
  <c r="K5293" i="1" s="1"/>
  <c r="H5292" i="1"/>
  <c r="G5292" i="1"/>
  <c r="F5292" i="1"/>
  <c r="E5292" i="1"/>
  <c r="D5292" i="1"/>
  <c r="C5292" i="1"/>
  <c r="I5291" i="1"/>
  <c r="H5290" i="1"/>
  <c r="G5290" i="1"/>
  <c r="G5289" i="1" s="1"/>
  <c r="G5288" i="1" s="1"/>
  <c r="F5290" i="1"/>
  <c r="E5290" i="1"/>
  <c r="D5290" i="1"/>
  <c r="C5290" i="1"/>
  <c r="E5289" i="1"/>
  <c r="E5288" i="1" s="1"/>
  <c r="C5289" i="1"/>
  <c r="C5288" i="1" s="1"/>
  <c r="I5286" i="1"/>
  <c r="K5286" i="1" s="1"/>
  <c r="I5285" i="1"/>
  <c r="I5284" i="1" s="1"/>
  <c r="I5283" i="1" s="1"/>
  <c r="H5285" i="1"/>
  <c r="G5285" i="1"/>
  <c r="G5284" i="1" s="1"/>
  <c r="F5285" i="1"/>
  <c r="E5285" i="1"/>
  <c r="E5284" i="1" s="1"/>
  <c r="E5283" i="1" s="1"/>
  <c r="D5285" i="1"/>
  <c r="C5285" i="1"/>
  <c r="C5284" i="1" s="1"/>
  <c r="C5283" i="1" s="1"/>
  <c r="H5284" i="1"/>
  <c r="H5283" i="1" s="1"/>
  <c r="F5284" i="1"/>
  <c r="F5283" i="1" s="1"/>
  <c r="D5284" i="1"/>
  <c r="D5283" i="1" s="1"/>
  <c r="G5283" i="1"/>
  <c r="I5282" i="1"/>
  <c r="H5281" i="1"/>
  <c r="H5280" i="1" s="1"/>
  <c r="H5279" i="1" s="1"/>
  <c r="G5281" i="1"/>
  <c r="G5280" i="1" s="1"/>
  <c r="G5279" i="1" s="1"/>
  <c r="F5281" i="1"/>
  <c r="E5281" i="1"/>
  <c r="E5280" i="1" s="1"/>
  <c r="D5281" i="1"/>
  <c r="D5280" i="1" s="1"/>
  <c r="D5279" i="1" s="1"/>
  <c r="C5281" i="1"/>
  <c r="C5280" i="1" s="1"/>
  <c r="C5279" i="1" s="1"/>
  <c r="F5280" i="1"/>
  <c r="F5279" i="1" s="1"/>
  <c r="E5279" i="1"/>
  <c r="I5278" i="1"/>
  <c r="K5278" i="1" s="1"/>
  <c r="H5277" i="1"/>
  <c r="H5276" i="1" s="1"/>
  <c r="H5275" i="1" s="1"/>
  <c r="G5277" i="1"/>
  <c r="G5276" i="1" s="1"/>
  <c r="F5277" i="1"/>
  <c r="E5277" i="1"/>
  <c r="E5276" i="1" s="1"/>
  <c r="E5275" i="1" s="1"/>
  <c r="D5277" i="1"/>
  <c r="D5276" i="1" s="1"/>
  <c r="D5275" i="1" s="1"/>
  <c r="C5277" i="1"/>
  <c r="C5276" i="1" s="1"/>
  <c r="C5275" i="1" s="1"/>
  <c r="F5276" i="1"/>
  <c r="F5275" i="1" s="1"/>
  <c r="G5275" i="1"/>
  <c r="I5269" i="1"/>
  <c r="K5269" i="1" s="1"/>
  <c r="I5268" i="1"/>
  <c r="H5267" i="1"/>
  <c r="H5266" i="1" s="1"/>
  <c r="H5265" i="1" s="1"/>
  <c r="G5267" i="1"/>
  <c r="G5266" i="1" s="1"/>
  <c r="G5265" i="1" s="1"/>
  <c r="F5267" i="1"/>
  <c r="F5266" i="1" s="1"/>
  <c r="F5265" i="1" s="1"/>
  <c r="E5267" i="1"/>
  <c r="E5266" i="1" s="1"/>
  <c r="E5265" i="1" s="1"/>
  <c r="D5267" i="1"/>
  <c r="D5266" i="1" s="1"/>
  <c r="D5265" i="1" s="1"/>
  <c r="C5267" i="1"/>
  <c r="C5266" i="1"/>
  <c r="C5265" i="1" s="1"/>
  <c r="I5264" i="1"/>
  <c r="H5263" i="1"/>
  <c r="H5262" i="1" s="1"/>
  <c r="H5261" i="1" s="1"/>
  <c r="G5263" i="1"/>
  <c r="G5262" i="1" s="1"/>
  <c r="G5261" i="1" s="1"/>
  <c r="F5263" i="1"/>
  <c r="F5262" i="1" s="1"/>
  <c r="F5261" i="1" s="1"/>
  <c r="E5263" i="1"/>
  <c r="D5263" i="1"/>
  <c r="D5262" i="1" s="1"/>
  <c r="D5261" i="1" s="1"/>
  <c r="C5263" i="1"/>
  <c r="E5262" i="1"/>
  <c r="E5261" i="1" s="1"/>
  <c r="C5262" i="1"/>
  <c r="C5261" i="1" s="1"/>
  <c r="I5260" i="1"/>
  <c r="H5259" i="1"/>
  <c r="H5258" i="1" s="1"/>
  <c r="H5257" i="1" s="1"/>
  <c r="G5259" i="1"/>
  <c r="G5258" i="1" s="1"/>
  <c r="G5257" i="1" s="1"/>
  <c r="F5259" i="1"/>
  <c r="F5258" i="1" s="1"/>
  <c r="F5257" i="1" s="1"/>
  <c r="E5259" i="1"/>
  <c r="E5258" i="1" s="1"/>
  <c r="E5257" i="1" s="1"/>
  <c r="D5259" i="1"/>
  <c r="D5258" i="1" s="1"/>
  <c r="D5257" i="1" s="1"/>
  <c r="C5259" i="1"/>
  <c r="C5258" i="1"/>
  <c r="C5257" i="1" s="1"/>
  <c r="I5256" i="1"/>
  <c r="J5256" i="1" s="1"/>
  <c r="I5255" i="1"/>
  <c r="K5255" i="1" s="1"/>
  <c r="H5254" i="1"/>
  <c r="G5254" i="1"/>
  <c r="G5253" i="1" s="1"/>
  <c r="G5252" i="1" s="1"/>
  <c r="F5254" i="1"/>
  <c r="F5253" i="1" s="1"/>
  <c r="F5252" i="1" s="1"/>
  <c r="E5254" i="1"/>
  <c r="E5253" i="1" s="1"/>
  <c r="E5252" i="1" s="1"/>
  <c r="D5254" i="1"/>
  <c r="C5254" i="1"/>
  <c r="C5253" i="1" s="1"/>
  <c r="C5252" i="1" s="1"/>
  <c r="H5253" i="1"/>
  <c r="H5252" i="1" s="1"/>
  <c r="D5253" i="1"/>
  <c r="D5252" i="1" s="1"/>
  <c r="I5251" i="1"/>
  <c r="K5251" i="1" s="1"/>
  <c r="H5250" i="1"/>
  <c r="G5250" i="1"/>
  <c r="F5250" i="1"/>
  <c r="E5250" i="1"/>
  <c r="D5250" i="1"/>
  <c r="C5250" i="1"/>
  <c r="I5249" i="1"/>
  <c r="K5249" i="1" s="1"/>
  <c r="I5248" i="1"/>
  <c r="K5248" i="1" s="1"/>
  <c r="H5247" i="1"/>
  <c r="H5246" i="1" s="1"/>
  <c r="H5245" i="1" s="1"/>
  <c r="G5247" i="1"/>
  <c r="F5247" i="1"/>
  <c r="F5246" i="1" s="1"/>
  <c r="F5245" i="1" s="1"/>
  <c r="E5247" i="1"/>
  <c r="D5247" i="1"/>
  <c r="D5246" i="1" s="1"/>
  <c r="D5245" i="1" s="1"/>
  <c r="C5247" i="1"/>
  <c r="G5246" i="1"/>
  <c r="G5245" i="1" s="1"/>
  <c r="E5246" i="1"/>
  <c r="E5245" i="1" s="1"/>
  <c r="C5246" i="1"/>
  <c r="C5245" i="1" s="1"/>
  <c r="K5244" i="1"/>
  <c r="I5244" i="1"/>
  <c r="H5243" i="1"/>
  <c r="H5242" i="1" s="1"/>
  <c r="G5243" i="1"/>
  <c r="G5242" i="1" s="1"/>
  <c r="G5238" i="1" s="1"/>
  <c r="F5243" i="1"/>
  <c r="F5242" i="1" s="1"/>
  <c r="E5243" i="1"/>
  <c r="E5242" i="1" s="1"/>
  <c r="D5243" i="1"/>
  <c r="D5242" i="1" s="1"/>
  <c r="C5243" i="1"/>
  <c r="C5242" i="1"/>
  <c r="I5241" i="1"/>
  <c r="K5241" i="1" s="1"/>
  <c r="I5240" i="1"/>
  <c r="I5239" i="1" s="1"/>
  <c r="H5240" i="1"/>
  <c r="G5240" i="1"/>
  <c r="G5239" i="1" s="1"/>
  <c r="F5240" i="1"/>
  <c r="F5239" i="1" s="1"/>
  <c r="F5238" i="1" s="1"/>
  <c r="E5240" i="1"/>
  <c r="E5239" i="1" s="1"/>
  <c r="D5240" i="1"/>
  <c r="C5240" i="1"/>
  <c r="C5239" i="1" s="1"/>
  <c r="C5238" i="1" s="1"/>
  <c r="H5239" i="1"/>
  <c r="D5239" i="1"/>
  <c r="I5237" i="1"/>
  <c r="K5237" i="1" s="1"/>
  <c r="I5236" i="1"/>
  <c r="H5235" i="1"/>
  <c r="H5234" i="1" s="1"/>
  <c r="H5233" i="1" s="1"/>
  <c r="G5235" i="1"/>
  <c r="G5234" i="1" s="1"/>
  <c r="G5233" i="1" s="1"/>
  <c r="F5235" i="1"/>
  <c r="F5234" i="1" s="1"/>
  <c r="F5233" i="1" s="1"/>
  <c r="E5235" i="1"/>
  <c r="D5235" i="1"/>
  <c r="D5234" i="1" s="1"/>
  <c r="D5233" i="1" s="1"/>
  <c r="C5235" i="1"/>
  <c r="C5234" i="1" s="1"/>
  <c r="C5233" i="1" s="1"/>
  <c r="E5234" i="1"/>
  <c r="E5233" i="1" s="1"/>
  <c r="I5226" i="1"/>
  <c r="K5226" i="1" s="1"/>
  <c r="I5225" i="1"/>
  <c r="K5225" i="1" s="1"/>
  <c r="H5224" i="1"/>
  <c r="G5224" i="1"/>
  <c r="F5224" i="1"/>
  <c r="E5224" i="1"/>
  <c r="D5224" i="1"/>
  <c r="C5224" i="1"/>
  <c r="I5223" i="1"/>
  <c r="H5222" i="1"/>
  <c r="G5222" i="1"/>
  <c r="F5222" i="1"/>
  <c r="E5222" i="1"/>
  <c r="D5222" i="1"/>
  <c r="C5222" i="1"/>
  <c r="I5221" i="1"/>
  <c r="K5221" i="1" s="1"/>
  <c r="H5220" i="1"/>
  <c r="G5220" i="1"/>
  <c r="F5220" i="1"/>
  <c r="E5220" i="1"/>
  <c r="D5220" i="1"/>
  <c r="C5220" i="1"/>
  <c r="I5219" i="1"/>
  <c r="H5218" i="1"/>
  <c r="G5218" i="1"/>
  <c r="F5218" i="1"/>
  <c r="E5218" i="1"/>
  <c r="D5218" i="1"/>
  <c r="C5218" i="1"/>
  <c r="E5217" i="1"/>
  <c r="I5216" i="1"/>
  <c r="K5216" i="1" s="1"/>
  <c r="H5215" i="1"/>
  <c r="G5215" i="1"/>
  <c r="G5214" i="1" s="1"/>
  <c r="F5215" i="1"/>
  <c r="F5214" i="1" s="1"/>
  <c r="E5215" i="1"/>
  <c r="E5214" i="1" s="1"/>
  <c r="D5215" i="1"/>
  <c r="C5215" i="1"/>
  <c r="C5214" i="1" s="1"/>
  <c r="H5214" i="1"/>
  <c r="D5214" i="1"/>
  <c r="J5212" i="1"/>
  <c r="J5211" i="1" s="1"/>
  <c r="I5212" i="1"/>
  <c r="K5212" i="1" s="1"/>
  <c r="I5211" i="1"/>
  <c r="I5210" i="1" s="1"/>
  <c r="H5211" i="1"/>
  <c r="H5210" i="1" s="1"/>
  <c r="G5211" i="1"/>
  <c r="G5210" i="1" s="1"/>
  <c r="F5211" i="1"/>
  <c r="F5210" i="1" s="1"/>
  <c r="E5211" i="1"/>
  <c r="E5210" i="1" s="1"/>
  <c r="D5211" i="1"/>
  <c r="D5210" i="1" s="1"/>
  <c r="C5211" i="1"/>
  <c r="C5210" i="1" s="1"/>
  <c r="J5210" i="1"/>
  <c r="I5209" i="1"/>
  <c r="K5209" i="1" s="1"/>
  <c r="H5208" i="1"/>
  <c r="G5208" i="1"/>
  <c r="F5208" i="1"/>
  <c r="E5208" i="1"/>
  <c r="D5208" i="1"/>
  <c r="C5208" i="1"/>
  <c r="I5207" i="1"/>
  <c r="H5206" i="1"/>
  <c r="G5206" i="1"/>
  <c r="F5206" i="1"/>
  <c r="E5206" i="1"/>
  <c r="D5206" i="1"/>
  <c r="C5206" i="1"/>
  <c r="C5205" i="1" s="1"/>
  <c r="C5204" i="1" s="1"/>
  <c r="I5202" i="1"/>
  <c r="K5202" i="1" s="1"/>
  <c r="H5201" i="1"/>
  <c r="G5201" i="1"/>
  <c r="F5201" i="1"/>
  <c r="E5201" i="1"/>
  <c r="D5201" i="1"/>
  <c r="C5201" i="1"/>
  <c r="I5200" i="1"/>
  <c r="K5200" i="1" s="1"/>
  <c r="H5199" i="1"/>
  <c r="H5196" i="1" s="1"/>
  <c r="H5195" i="1" s="1"/>
  <c r="G5199" i="1"/>
  <c r="F5199" i="1"/>
  <c r="E5199" i="1"/>
  <c r="D5199" i="1"/>
  <c r="D5196" i="1" s="1"/>
  <c r="D5195" i="1" s="1"/>
  <c r="C5199" i="1"/>
  <c r="I5198" i="1"/>
  <c r="K5198" i="1" s="1"/>
  <c r="H5197" i="1"/>
  <c r="G5197" i="1"/>
  <c r="G5196" i="1" s="1"/>
  <c r="F5197" i="1"/>
  <c r="E5197" i="1"/>
  <c r="E5196" i="1" s="1"/>
  <c r="E5195" i="1" s="1"/>
  <c r="D5197" i="1"/>
  <c r="C5197" i="1"/>
  <c r="C5196" i="1" s="1"/>
  <c r="C5195" i="1" s="1"/>
  <c r="F5196" i="1"/>
  <c r="F5195" i="1" s="1"/>
  <c r="G5195" i="1"/>
  <c r="I5194" i="1"/>
  <c r="K5194" i="1" s="1"/>
  <c r="H5193" i="1"/>
  <c r="G5193" i="1"/>
  <c r="F5193" i="1"/>
  <c r="E5193" i="1"/>
  <c r="D5193" i="1"/>
  <c r="C5193" i="1"/>
  <c r="I5192" i="1"/>
  <c r="K5192" i="1" s="1"/>
  <c r="H5191" i="1"/>
  <c r="G5191" i="1"/>
  <c r="F5191" i="1"/>
  <c r="E5191" i="1"/>
  <c r="D5191" i="1"/>
  <c r="C5191" i="1"/>
  <c r="I5190" i="1"/>
  <c r="K5190" i="1" s="1"/>
  <c r="H5189" i="1"/>
  <c r="G5189" i="1"/>
  <c r="F5189" i="1"/>
  <c r="E5189" i="1"/>
  <c r="D5189" i="1"/>
  <c r="C5189" i="1"/>
  <c r="F5188" i="1"/>
  <c r="F5187" i="1" s="1"/>
  <c r="I5179" i="1"/>
  <c r="J5179" i="1" s="1"/>
  <c r="J5178" i="1" s="1"/>
  <c r="H5178" i="1"/>
  <c r="G5178" i="1"/>
  <c r="F5178" i="1"/>
  <c r="E5178" i="1"/>
  <c r="D5178" i="1"/>
  <c r="C5178" i="1"/>
  <c r="I5177" i="1"/>
  <c r="J5177" i="1" s="1"/>
  <c r="J5176" i="1" s="1"/>
  <c r="H5176" i="1"/>
  <c r="G5176" i="1"/>
  <c r="F5176" i="1"/>
  <c r="E5176" i="1"/>
  <c r="E5173" i="1" s="1"/>
  <c r="E5172" i="1" s="1"/>
  <c r="E5171" i="1" s="1"/>
  <c r="D5176" i="1"/>
  <c r="C5176" i="1"/>
  <c r="I5175" i="1"/>
  <c r="J5175" i="1" s="1"/>
  <c r="J5174" i="1" s="1"/>
  <c r="H5174" i="1"/>
  <c r="H5173" i="1" s="1"/>
  <c r="H5172" i="1" s="1"/>
  <c r="H5171" i="1" s="1"/>
  <c r="G5174" i="1"/>
  <c r="F5174" i="1"/>
  <c r="F5173" i="1" s="1"/>
  <c r="F5172" i="1" s="1"/>
  <c r="F5171" i="1" s="1"/>
  <c r="E5174" i="1"/>
  <c r="D5174" i="1"/>
  <c r="D5173" i="1" s="1"/>
  <c r="D5172" i="1" s="1"/>
  <c r="D5171" i="1" s="1"/>
  <c r="C5174" i="1"/>
  <c r="G5173" i="1"/>
  <c r="G5172" i="1" s="1"/>
  <c r="G5171" i="1" s="1"/>
  <c r="C5173" i="1"/>
  <c r="C5172" i="1" s="1"/>
  <c r="C5171" i="1" s="1"/>
  <c r="I5170" i="1"/>
  <c r="K5170" i="1" s="1"/>
  <c r="H5169" i="1"/>
  <c r="G5169" i="1"/>
  <c r="F5169" i="1"/>
  <c r="E5169" i="1"/>
  <c r="D5169" i="1"/>
  <c r="C5169" i="1"/>
  <c r="J5168" i="1"/>
  <c r="J5167" i="1" s="1"/>
  <c r="I5168" i="1"/>
  <c r="K5168" i="1" s="1"/>
  <c r="I5167" i="1"/>
  <c r="H5167" i="1"/>
  <c r="G5167" i="1"/>
  <c r="F5167" i="1"/>
  <c r="E5167" i="1"/>
  <c r="D5167" i="1"/>
  <c r="C5167" i="1"/>
  <c r="I5166" i="1"/>
  <c r="K5166" i="1" s="1"/>
  <c r="H5165" i="1"/>
  <c r="G5165" i="1"/>
  <c r="F5165" i="1"/>
  <c r="F5164" i="1" s="1"/>
  <c r="F5163" i="1" s="1"/>
  <c r="F5162" i="1" s="1"/>
  <c r="E5165" i="1"/>
  <c r="D5165" i="1"/>
  <c r="D5164" i="1" s="1"/>
  <c r="D5163" i="1" s="1"/>
  <c r="D5162" i="1" s="1"/>
  <c r="C5165" i="1"/>
  <c r="C5164" i="1" s="1"/>
  <c r="C5163" i="1" s="1"/>
  <c r="C5162" i="1" s="1"/>
  <c r="H5164" i="1"/>
  <c r="H5163" i="1" s="1"/>
  <c r="H5162" i="1" s="1"/>
  <c r="I5161" i="1"/>
  <c r="J5161" i="1" s="1"/>
  <c r="J5160" i="1" s="1"/>
  <c r="H5160" i="1"/>
  <c r="G5160" i="1"/>
  <c r="F5160" i="1"/>
  <c r="E5160" i="1"/>
  <c r="D5160" i="1"/>
  <c r="C5160" i="1"/>
  <c r="C5157" i="1" s="1"/>
  <c r="C5156" i="1" s="1"/>
  <c r="C5155" i="1" s="1"/>
  <c r="I5159" i="1"/>
  <c r="J5159" i="1" s="1"/>
  <c r="J5158" i="1" s="1"/>
  <c r="H5158" i="1"/>
  <c r="G5158" i="1"/>
  <c r="G5157" i="1" s="1"/>
  <c r="G5156" i="1" s="1"/>
  <c r="G5155" i="1" s="1"/>
  <c r="F5158" i="1"/>
  <c r="E5158" i="1"/>
  <c r="D5158" i="1"/>
  <c r="C5158" i="1"/>
  <c r="I5154" i="1"/>
  <c r="K5154" i="1" s="1"/>
  <c r="H5153" i="1"/>
  <c r="G5153" i="1"/>
  <c r="G5152" i="1" s="1"/>
  <c r="G5151" i="1" s="1"/>
  <c r="G5150" i="1" s="1"/>
  <c r="F5153" i="1"/>
  <c r="F5152" i="1" s="1"/>
  <c r="F5151" i="1" s="1"/>
  <c r="F5150" i="1" s="1"/>
  <c r="E5153" i="1"/>
  <c r="E5152" i="1" s="1"/>
  <c r="E5151" i="1" s="1"/>
  <c r="E5150" i="1" s="1"/>
  <c r="D5153" i="1"/>
  <c r="D5152" i="1" s="1"/>
  <c r="D5151" i="1" s="1"/>
  <c r="D5150" i="1" s="1"/>
  <c r="C5153" i="1"/>
  <c r="C5152" i="1" s="1"/>
  <c r="C5151" i="1" s="1"/>
  <c r="C5150" i="1" s="1"/>
  <c r="H5152" i="1"/>
  <c r="H5151" i="1" s="1"/>
  <c r="H5150" i="1" s="1"/>
  <c r="I5149" i="1"/>
  <c r="J5149" i="1" s="1"/>
  <c r="J5148" i="1" s="1"/>
  <c r="H5148" i="1"/>
  <c r="G5148" i="1"/>
  <c r="F5148" i="1"/>
  <c r="E5148" i="1"/>
  <c r="D5148" i="1"/>
  <c r="C5148" i="1"/>
  <c r="I5147" i="1"/>
  <c r="J5147" i="1" s="1"/>
  <c r="J5146" i="1" s="1"/>
  <c r="H5146" i="1"/>
  <c r="G5146" i="1"/>
  <c r="F5146" i="1"/>
  <c r="E5146" i="1"/>
  <c r="D5146" i="1"/>
  <c r="C5146" i="1"/>
  <c r="C5145" i="1" s="1"/>
  <c r="C5144" i="1" s="1"/>
  <c r="C5143" i="1" s="1"/>
  <c r="I5139" i="1"/>
  <c r="K5139" i="1" s="1"/>
  <c r="I5138" i="1"/>
  <c r="H5138" i="1"/>
  <c r="G5138" i="1"/>
  <c r="F5138" i="1"/>
  <c r="E5138" i="1"/>
  <c r="D5138" i="1"/>
  <c r="C5138" i="1"/>
  <c r="I5137" i="1"/>
  <c r="K5137" i="1" s="1"/>
  <c r="H5136" i="1"/>
  <c r="G5136" i="1"/>
  <c r="F5136" i="1"/>
  <c r="E5136" i="1"/>
  <c r="D5136" i="1"/>
  <c r="C5136" i="1"/>
  <c r="J5135" i="1"/>
  <c r="J5134" i="1" s="1"/>
  <c r="I5135" i="1"/>
  <c r="K5135" i="1" s="1"/>
  <c r="I5134" i="1"/>
  <c r="H5134" i="1"/>
  <c r="G5134" i="1"/>
  <c r="F5134" i="1"/>
  <c r="E5134" i="1"/>
  <c r="D5134" i="1"/>
  <c r="C5134" i="1"/>
  <c r="C5133" i="1" s="1"/>
  <c r="F5133" i="1"/>
  <c r="I5132" i="1"/>
  <c r="J5132" i="1" s="1"/>
  <c r="J5131" i="1" s="1"/>
  <c r="J5130" i="1" s="1"/>
  <c r="H5131" i="1"/>
  <c r="H5130" i="1" s="1"/>
  <c r="G5131" i="1"/>
  <c r="G5130" i="1" s="1"/>
  <c r="F5131" i="1"/>
  <c r="F5130" i="1" s="1"/>
  <c r="E5131" i="1"/>
  <c r="E5130" i="1" s="1"/>
  <c r="D5131" i="1"/>
  <c r="D5130" i="1" s="1"/>
  <c r="C5131" i="1"/>
  <c r="C5130" i="1" s="1"/>
  <c r="I5126" i="1"/>
  <c r="J5126" i="1" s="1"/>
  <c r="J5125" i="1" s="1"/>
  <c r="H5125" i="1"/>
  <c r="G5125" i="1"/>
  <c r="F5125" i="1"/>
  <c r="E5125" i="1"/>
  <c r="E5115" i="1" s="1"/>
  <c r="E5114" i="1" s="1"/>
  <c r="D5125" i="1"/>
  <c r="C5125" i="1"/>
  <c r="C5553" i="1" s="1"/>
  <c r="I5124" i="1"/>
  <c r="J5124" i="1" s="1"/>
  <c r="J5123" i="1"/>
  <c r="I5123" i="1"/>
  <c r="K5123" i="1" s="1"/>
  <c r="I5122" i="1"/>
  <c r="J5122" i="1" s="1"/>
  <c r="I5121" i="1"/>
  <c r="K5121" i="1" s="1"/>
  <c r="I5120" i="1"/>
  <c r="J5120" i="1" s="1"/>
  <c r="I5119" i="1"/>
  <c r="K5119" i="1" s="1"/>
  <c r="H5118" i="1"/>
  <c r="I5118" i="1" s="1"/>
  <c r="J5118" i="1" s="1"/>
  <c r="I5117" i="1"/>
  <c r="J5117" i="1" s="1"/>
  <c r="H5116" i="1"/>
  <c r="H5115" i="1" s="1"/>
  <c r="H5114" i="1" s="1"/>
  <c r="G5116" i="1"/>
  <c r="F5116" i="1"/>
  <c r="F5115" i="1" s="1"/>
  <c r="F5114" i="1" s="1"/>
  <c r="E5116" i="1"/>
  <c r="D5116" i="1"/>
  <c r="D5115" i="1" s="1"/>
  <c r="D5114" i="1" s="1"/>
  <c r="C5116" i="1"/>
  <c r="C5552" i="1" s="1"/>
  <c r="C5551" i="1" s="1"/>
  <c r="G5115" i="1"/>
  <c r="G5114" i="1" s="1"/>
  <c r="C5115" i="1"/>
  <c r="C5114" i="1" s="1"/>
  <c r="F5110" i="1"/>
  <c r="D5554" i="1" s="1"/>
  <c r="F5109" i="1"/>
  <c r="D5552" i="1" s="1"/>
  <c r="E5108" i="1"/>
  <c r="E5537" i="1" s="1"/>
  <c r="D5108" i="1"/>
  <c r="D5537" i="1" s="1"/>
  <c r="D5446" i="1" l="1"/>
  <c r="F5186" i="1"/>
  <c r="F5501" i="1"/>
  <c r="F5488" i="1" s="1"/>
  <c r="F5477" i="1"/>
  <c r="G5488" i="1"/>
  <c r="E5129" i="1"/>
  <c r="E5128" i="1" s="1"/>
  <c r="E5133" i="1"/>
  <c r="G5133" i="1"/>
  <c r="D5157" i="1"/>
  <c r="D5156" i="1" s="1"/>
  <c r="D5155" i="1" s="1"/>
  <c r="F5157" i="1"/>
  <c r="F5156" i="1" s="1"/>
  <c r="F5155" i="1" s="1"/>
  <c r="H5157" i="1"/>
  <c r="H5156" i="1" s="1"/>
  <c r="H5155" i="1" s="1"/>
  <c r="E5157" i="1"/>
  <c r="E5156" i="1" s="1"/>
  <c r="E5155" i="1" s="1"/>
  <c r="E5164" i="1"/>
  <c r="E5163" i="1" s="1"/>
  <c r="E5162" i="1" s="1"/>
  <c r="G5164" i="1"/>
  <c r="G5163" i="1" s="1"/>
  <c r="G5162" i="1" s="1"/>
  <c r="J5173" i="1"/>
  <c r="J5172" i="1" s="1"/>
  <c r="J5171" i="1" s="1"/>
  <c r="E5205" i="1"/>
  <c r="E5204" i="1" s="1"/>
  <c r="G5205" i="1"/>
  <c r="G5204" i="1" s="1"/>
  <c r="E5213" i="1"/>
  <c r="G5232" i="1"/>
  <c r="D5289" i="1"/>
  <c r="D5288" i="1" s="1"/>
  <c r="D5287" i="1" s="1"/>
  <c r="F5289" i="1"/>
  <c r="F5288" i="1" s="1"/>
  <c r="E5305" i="1"/>
  <c r="E5304" i="1" s="1"/>
  <c r="G5305" i="1"/>
  <c r="G5304" i="1" s="1"/>
  <c r="D5355" i="1"/>
  <c r="D5354" i="1" s="1"/>
  <c r="D5353" i="1" s="1"/>
  <c r="F5355" i="1"/>
  <c r="F5354" i="1" s="1"/>
  <c r="F5353" i="1" s="1"/>
  <c r="H5355" i="1"/>
  <c r="H5354" i="1" s="1"/>
  <c r="H5353" i="1" s="1"/>
  <c r="G5376" i="1"/>
  <c r="G5414" i="1"/>
  <c r="G5413" i="1" s="1"/>
  <c r="G5400" i="1" s="1"/>
  <c r="D5422" i="1"/>
  <c r="D5421" i="1" s="1"/>
  <c r="F5422" i="1"/>
  <c r="F5421" i="1" s="1"/>
  <c r="H5422" i="1"/>
  <c r="H5421" i="1" s="1"/>
  <c r="J5448" i="1"/>
  <c r="J5447" i="1" s="1"/>
  <c r="D5458" i="1"/>
  <c r="F5458" i="1"/>
  <c r="F5446" i="1" s="1"/>
  <c r="H5458" i="1"/>
  <c r="H5446" i="1" s="1"/>
  <c r="E5481" i="1"/>
  <c r="E5477" i="1" s="1"/>
  <c r="E5446" i="1" s="1"/>
  <c r="G5481" i="1"/>
  <c r="E5530" i="1"/>
  <c r="E5529" i="1" s="1"/>
  <c r="E5520" i="1" s="1"/>
  <c r="G5530" i="1"/>
  <c r="G5529" i="1" s="1"/>
  <c r="D5133" i="1"/>
  <c r="H5133" i="1"/>
  <c r="J5139" i="1"/>
  <c r="J5138" i="1" s="1"/>
  <c r="F5232" i="1"/>
  <c r="D5238" i="1"/>
  <c r="H5238" i="1"/>
  <c r="I5250" i="1"/>
  <c r="K5250" i="1" s="1"/>
  <c r="H5289" i="1"/>
  <c r="H5288" i="1" s="1"/>
  <c r="I5295" i="1"/>
  <c r="K5295" i="1" s="1"/>
  <c r="I5306" i="1"/>
  <c r="I5308" i="1"/>
  <c r="K5308" i="1" s="1"/>
  <c r="G5319" i="1"/>
  <c r="I5321" i="1"/>
  <c r="I5320" i="1" s="1"/>
  <c r="D5385" i="1"/>
  <c r="D5384" i="1" s="1"/>
  <c r="D5383" i="1" s="1"/>
  <c r="F5385" i="1"/>
  <c r="F5384" i="1" s="1"/>
  <c r="I5388" i="1"/>
  <c r="J5389" i="1"/>
  <c r="J5388" i="1" s="1"/>
  <c r="C5400" i="1"/>
  <c r="I5506" i="1"/>
  <c r="K5506" i="1" s="1"/>
  <c r="E5145" i="1"/>
  <c r="E5144" i="1" s="1"/>
  <c r="E5143" i="1" s="1"/>
  <c r="G5145" i="1"/>
  <c r="G5144" i="1" s="1"/>
  <c r="G5143" i="1" s="1"/>
  <c r="J5145" i="1"/>
  <c r="J5144" i="1" s="1"/>
  <c r="J5143" i="1" s="1"/>
  <c r="D5188" i="1"/>
  <c r="D5187" i="1" s="1"/>
  <c r="D5186" i="1" s="1"/>
  <c r="H5188" i="1"/>
  <c r="H5187" i="1" s="1"/>
  <c r="H5186" i="1" s="1"/>
  <c r="I5191" i="1"/>
  <c r="K5191" i="1" s="1"/>
  <c r="J5192" i="1"/>
  <c r="J5191" i="1" s="1"/>
  <c r="J5332" i="1"/>
  <c r="J5331" i="1" s="1"/>
  <c r="J5330" i="1" s="1"/>
  <c r="D5414" i="1"/>
  <c r="D5413" i="1" s="1"/>
  <c r="D5400" i="1" s="1"/>
  <c r="F5414" i="1"/>
  <c r="F5413" i="1" s="1"/>
  <c r="H5430" i="1"/>
  <c r="H5429" i="1" s="1"/>
  <c r="E5430" i="1"/>
  <c r="E5429" i="1" s="1"/>
  <c r="I5491" i="1"/>
  <c r="K5491" i="1" s="1"/>
  <c r="K5211" i="1"/>
  <c r="E5203" i="1"/>
  <c r="I5215" i="1"/>
  <c r="I5214" i="1" s="1"/>
  <c r="J5216" i="1"/>
  <c r="J5215" i="1" s="1"/>
  <c r="J5214" i="1" s="1"/>
  <c r="C5217" i="1"/>
  <c r="G5217" i="1"/>
  <c r="G5213" i="1" s="1"/>
  <c r="G5203" i="1" s="1"/>
  <c r="I5254" i="1"/>
  <c r="I5253" i="1" s="1"/>
  <c r="I5252" i="1" s="1"/>
  <c r="K5252" i="1" s="1"/>
  <c r="J5255" i="1"/>
  <c r="J5294" i="1"/>
  <c r="K5306" i="1"/>
  <c r="J5307" i="1"/>
  <c r="J5306" i="1" s="1"/>
  <c r="J5309" i="1"/>
  <c r="J5308" i="1" s="1"/>
  <c r="K5331" i="1"/>
  <c r="H5383" i="1"/>
  <c r="E5402" i="1"/>
  <c r="E5401" i="1" s="1"/>
  <c r="E5400" i="1" s="1"/>
  <c r="H5414" i="1"/>
  <c r="H5413" i="1" s="1"/>
  <c r="H5400" i="1" s="1"/>
  <c r="J5422" i="1"/>
  <c r="J5421" i="1" s="1"/>
  <c r="J5430" i="1"/>
  <c r="J5429" i="1" s="1"/>
  <c r="C5439" i="1"/>
  <c r="C5438" i="1" s="1"/>
  <c r="C5437" i="1" s="1"/>
  <c r="E5439" i="1"/>
  <c r="E5438" i="1" s="1"/>
  <c r="E5437" i="1" s="1"/>
  <c r="G5439" i="1"/>
  <c r="G5438" i="1" s="1"/>
  <c r="G5437" i="1" s="1"/>
  <c r="I5463" i="1"/>
  <c r="K5463" i="1" s="1"/>
  <c r="J5464" i="1"/>
  <c r="J5463" i="1" s="1"/>
  <c r="I5471" i="1"/>
  <c r="J5472" i="1"/>
  <c r="J5471" i="1" s="1"/>
  <c r="I5475" i="1"/>
  <c r="K5475" i="1" s="1"/>
  <c r="J5476" i="1"/>
  <c r="J5475" i="1" s="1"/>
  <c r="J5524" i="1"/>
  <c r="J5523" i="1" s="1"/>
  <c r="J5119" i="1"/>
  <c r="D5129" i="1"/>
  <c r="D5128" i="1" s="1"/>
  <c r="F5129" i="1"/>
  <c r="F5128" i="1" s="1"/>
  <c r="H5129" i="1"/>
  <c r="H5128" i="1" s="1"/>
  <c r="I5197" i="1"/>
  <c r="I5199" i="1"/>
  <c r="K5199" i="1" s="1"/>
  <c r="I5201" i="1"/>
  <c r="K5201" i="1" s="1"/>
  <c r="C5232" i="1"/>
  <c r="J5249" i="1"/>
  <c r="J5251" i="1"/>
  <c r="J5250" i="1" s="1"/>
  <c r="I5277" i="1"/>
  <c r="I5276" i="1" s="1"/>
  <c r="I5275" i="1" s="1"/>
  <c r="K5275" i="1" s="1"/>
  <c r="J5278" i="1"/>
  <c r="J5277" i="1" s="1"/>
  <c r="J5276" i="1" s="1"/>
  <c r="J5275" i="1" s="1"/>
  <c r="J5296" i="1"/>
  <c r="J5295" i="1" s="1"/>
  <c r="I5312" i="1"/>
  <c r="I5311" i="1" s="1"/>
  <c r="I5310" i="1" s="1"/>
  <c r="J5313" i="1"/>
  <c r="I5335" i="1"/>
  <c r="I5334" i="1" s="1"/>
  <c r="I5333" i="1" s="1"/>
  <c r="K5333" i="1" s="1"/>
  <c r="J5336" i="1"/>
  <c r="F5365" i="1"/>
  <c r="F5364" i="1" s="1"/>
  <c r="I5368" i="1"/>
  <c r="J5369" i="1"/>
  <c r="J5368" i="1" s="1"/>
  <c r="D5376" i="1"/>
  <c r="D5372" i="1" s="1"/>
  <c r="D5363" i="1" s="1"/>
  <c r="F5376" i="1"/>
  <c r="H5376" i="1"/>
  <c r="H5372" i="1" s="1"/>
  <c r="H5363" i="1" s="1"/>
  <c r="E5376" i="1"/>
  <c r="F5393" i="1"/>
  <c r="F5392" i="1" s="1"/>
  <c r="I5396" i="1"/>
  <c r="K5396" i="1" s="1"/>
  <c r="J5397" i="1"/>
  <c r="J5396" i="1" s="1"/>
  <c r="C5477" i="1"/>
  <c r="G5477" i="1"/>
  <c r="I5482" i="1"/>
  <c r="J5483" i="1"/>
  <c r="J5482" i="1" s="1"/>
  <c r="I5486" i="1"/>
  <c r="J5492" i="1"/>
  <c r="J5491" i="1" s="1"/>
  <c r="H5232" i="1"/>
  <c r="K5138" i="1"/>
  <c r="I5165" i="1"/>
  <c r="J5166" i="1"/>
  <c r="J5165" i="1" s="1"/>
  <c r="I5169" i="1"/>
  <c r="K5169" i="1" s="1"/>
  <c r="J5170" i="1"/>
  <c r="J5169" i="1" s="1"/>
  <c r="C5213" i="1"/>
  <c r="D5232" i="1"/>
  <c r="K5282" i="1"/>
  <c r="J5282" i="1"/>
  <c r="J5281" i="1" s="1"/>
  <c r="J5280" i="1" s="1"/>
  <c r="J5279" i="1" s="1"/>
  <c r="I5281" i="1"/>
  <c r="I5280" i="1" s="1"/>
  <c r="I5279" i="1" s="1"/>
  <c r="J5121" i="1"/>
  <c r="J5116" i="1" s="1"/>
  <c r="J5115" i="1" s="1"/>
  <c r="J5114" i="1" s="1"/>
  <c r="I5136" i="1"/>
  <c r="K5136" i="1" s="1"/>
  <c r="J5137" i="1"/>
  <c r="J5136" i="1" s="1"/>
  <c r="J5133" i="1" s="1"/>
  <c r="J5129" i="1" s="1"/>
  <c r="J5128" i="1" s="1"/>
  <c r="D5145" i="1"/>
  <c r="D5144" i="1" s="1"/>
  <c r="D5143" i="1" s="1"/>
  <c r="F5145" i="1"/>
  <c r="F5144" i="1" s="1"/>
  <c r="F5143" i="1" s="1"/>
  <c r="H5145" i="1"/>
  <c r="H5144" i="1" s="1"/>
  <c r="H5143" i="1" s="1"/>
  <c r="I5153" i="1"/>
  <c r="I5152" i="1" s="1"/>
  <c r="K5152" i="1" s="1"/>
  <c r="J5154" i="1"/>
  <c r="J5153" i="1" s="1"/>
  <c r="J5152" i="1" s="1"/>
  <c r="J5151" i="1" s="1"/>
  <c r="J5150" i="1" s="1"/>
  <c r="K5167" i="1"/>
  <c r="C5188" i="1"/>
  <c r="C5187" i="1" s="1"/>
  <c r="C5186" i="1" s="1"/>
  <c r="E5188" i="1"/>
  <c r="E5187" i="1" s="1"/>
  <c r="E5186" i="1" s="1"/>
  <c r="G5188" i="1"/>
  <c r="G5187" i="1" s="1"/>
  <c r="G5186" i="1" s="1"/>
  <c r="I5189" i="1"/>
  <c r="K5189" i="1" s="1"/>
  <c r="J5190" i="1"/>
  <c r="J5189" i="1" s="1"/>
  <c r="I5193" i="1"/>
  <c r="K5193" i="1" s="1"/>
  <c r="J5194" i="1"/>
  <c r="J5193" i="1" s="1"/>
  <c r="K5197" i="1"/>
  <c r="J5198" i="1"/>
  <c r="J5197" i="1" s="1"/>
  <c r="J5200" i="1"/>
  <c r="J5199" i="1" s="1"/>
  <c r="J5202" i="1"/>
  <c r="J5201" i="1" s="1"/>
  <c r="D5205" i="1"/>
  <c r="D5204" i="1" s="1"/>
  <c r="F5205" i="1"/>
  <c r="F5204" i="1" s="1"/>
  <c r="H5205" i="1"/>
  <c r="H5204" i="1" s="1"/>
  <c r="D5217" i="1"/>
  <c r="D5213" i="1" s="1"/>
  <c r="F5217" i="1"/>
  <c r="H5217" i="1"/>
  <c r="H5213" i="1" s="1"/>
  <c r="J5226" i="1"/>
  <c r="J5237" i="1"/>
  <c r="K5240" i="1"/>
  <c r="J5241" i="1"/>
  <c r="J5240" i="1" s="1"/>
  <c r="J5239" i="1" s="1"/>
  <c r="E5238" i="1"/>
  <c r="E5232" i="1" s="1"/>
  <c r="J5269" i="1"/>
  <c r="K5277" i="1"/>
  <c r="K5285" i="1"/>
  <c r="J5286" i="1"/>
  <c r="J5285" i="1" s="1"/>
  <c r="J5284" i="1" s="1"/>
  <c r="J5283" i="1" s="1"/>
  <c r="K5368" i="1"/>
  <c r="K5388" i="1"/>
  <c r="I5440" i="1"/>
  <c r="J5441" i="1"/>
  <c r="J5440" i="1" s="1"/>
  <c r="I5444" i="1"/>
  <c r="K5444" i="1" s="1"/>
  <c r="J5445" i="1"/>
  <c r="J5444" i="1" s="1"/>
  <c r="K5467" i="1"/>
  <c r="I5479" i="1"/>
  <c r="I5478" i="1" s="1"/>
  <c r="K5478" i="1" s="1"/>
  <c r="I5484" i="1"/>
  <c r="J5485" i="1"/>
  <c r="J5484" i="1" s="1"/>
  <c r="K5503" i="1"/>
  <c r="K5513" i="1"/>
  <c r="J5514" i="1"/>
  <c r="J5513" i="1" s="1"/>
  <c r="K5523" i="1"/>
  <c r="K5527" i="1"/>
  <c r="F5520" i="1"/>
  <c r="G5520" i="1"/>
  <c r="I5531" i="1"/>
  <c r="J5532" i="1"/>
  <c r="J5531" i="1" s="1"/>
  <c r="I5535" i="1"/>
  <c r="K5535" i="1" s="1"/>
  <c r="K5283" i="1"/>
  <c r="G5287" i="1"/>
  <c r="F5287" i="1"/>
  <c r="J5300" i="1"/>
  <c r="J5315" i="1"/>
  <c r="K5321" i="1"/>
  <c r="J5322" i="1"/>
  <c r="J5321" i="1" s="1"/>
  <c r="J5320" i="1" s="1"/>
  <c r="E5319" i="1"/>
  <c r="E5287" i="1" s="1"/>
  <c r="J5338" i="1"/>
  <c r="C5365" i="1"/>
  <c r="C5364" i="1" s="1"/>
  <c r="E5365" i="1"/>
  <c r="E5364" i="1" s="1"/>
  <c r="G5365" i="1"/>
  <c r="G5364" i="1" s="1"/>
  <c r="I5366" i="1"/>
  <c r="J5367" i="1"/>
  <c r="J5366" i="1" s="1"/>
  <c r="J5365" i="1" s="1"/>
  <c r="J5364" i="1" s="1"/>
  <c r="I5370" i="1"/>
  <c r="K5370" i="1" s="1"/>
  <c r="J5371" i="1"/>
  <c r="J5370" i="1" s="1"/>
  <c r="C5372" i="1"/>
  <c r="E5372" i="1"/>
  <c r="G5372" i="1"/>
  <c r="I5374" i="1"/>
  <c r="I5373" i="1" s="1"/>
  <c r="K5373" i="1" s="1"/>
  <c r="J5375" i="1"/>
  <c r="J5374" i="1" s="1"/>
  <c r="J5373" i="1" s="1"/>
  <c r="C5385" i="1"/>
  <c r="C5384" i="1" s="1"/>
  <c r="E5385" i="1"/>
  <c r="E5384" i="1" s="1"/>
  <c r="G5385" i="1"/>
  <c r="G5384" i="1" s="1"/>
  <c r="I5386" i="1"/>
  <c r="J5387" i="1"/>
  <c r="J5386" i="1" s="1"/>
  <c r="J5385" i="1" s="1"/>
  <c r="J5384" i="1" s="1"/>
  <c r="I5390" i="1"/>
  <c r="K5390" i="1" s="1"/>
  <c r="J5391" i="1"/>
  <c r="J5390" i="1" s="1"/>
  <c r="C5393" i="1"/>
  <c r="C5392" i="1" s="1"/>
  <c r="E5393" i="1"/>
  <c r="E5392" i="1" s="1"/>
  <c r="G5393" i="1"/>
  <c r="G5392" i="1" s="1"/>
  <c r="I5394" i="1"/>
  <c r="J5395" i="1"/>
  <c r="J5394" i="1" s="1"/>
  <c r="I5398" i="1"/>
  <c r="K5398" i="1" s="1"/>
  <c r="J5399" i="1"/>
  <c r="J5398" i="1" s="1"/>
  <c r="K5442" i="1"/>
  <c r="I5465" i="1"/>
  <c r="K5465" i="1" s="1"/>
  <c r="J5466" i="1"/>
  <c r="J5465" i="1" s="1"/>
  <c r="J5462" i="1" s="1"/>
  <c r="J5458" i="1" s="1"/>
  <c r="I5473" i="1"/>
  <c r="K5473" i="1" s="1"/>
  <c r="J5474" i="1"/>
  <c r="J5473" i="1" s="1"/>
  <c r="J5470" i="1" s="1"/>
  <c r="J5469" i="1" s="1"/>
  <c r="K5482" i="1"/>
  <c r="K5486" i="1"/>
  <c r="J5487" i="1"/>
  <c r="J5486" i="1" s="1"/>
  <c r="I5493" i="1"/>
  <c r="I5495" i="1"/>
  <c r="K5495" i="1" s="1"/>
  <c r="J5512" i="1"/>
  <c r="J5510" i="1" s="1"/>
  <c r="J5505" i="1" s="1"/>
  <c r="I5525" i="1"/>
  <c r="K5525" i="1" s="1"/>
  <c r="J5526" i="1"/>
  <c r="J5525" i="1" s="1"/>
  <c r="J5522" i="1" s="1"/>
  <c r="J5521" i="1" s="1"/>
  <c r="D5520" i="1"/>
  <c r="H5520" i="1"/>
  <c r="K5533" i="1"/>
  <c r="J5534" i="1"/>
  <c r="J5533" i="1" s="1"/>
  <c r="C5129" i="1"/>
  <c r="C5128" i="1" s="1"/>
  <c r="G5129" i="1"/>
  <c r="G5128" i="1" s="1"/>
  <c r="I5151" i="1"/>
  <c r="J5157" i="1"/>
  <c r="J5156" i="1" s="1"/>
  <c r="J5155" i="1" s="1"/>
  <c r="C5203" i="1"/>
  <c r="K5279" i="1"/>
  <c r="D5551" i="1"/>
  <c r="D5549" i="1" s="1"/>
  <c r="K5117" i="1"/>
  <c r="K5118" i="1"/>
  <c r="K5120" i="1"/>
  <c r="K5126" i="1"/>
  <c r="K5134" i="1"/>
  <c r="K5147" i="1"/>
  <c r="K5149" i="1"/>
  <c r="K5159" i="1"/>
  <c r="K5161" i="1"/>
  <c r="K5165" i="1"/>
  <c r="K5175" i="1"/>
  <c r="K5177" i="1"/>
  <c r="K5179" i="1"/>
  <c r="J5207" i="1"/>
  <c r="J5206" i="1" s="1"/>
  <c r="I5206" i="1"/>
  <c r="K5214" i="1"/>
  <c r="J5219" i="1"/>
  <c r="J5218" i="1" s="1"/>
  <c r="I5218" i="1"/>
  <c r="J5223" i="1"/>
  <c r="J5222" i="1" s="1"/>
  <c r="I5222" i="1"/>
  <c r="K5222" i="1" s="1"/>
  <c r="J5236" i="1"/>
  <c r="J5235" i="1" s="1"/>
  <c r="J5234" i="1" s="1"/>
  <c r="J5233" i="1" s="1"/>
  <c r="I5235" i="1"/>
  <c r="K5253" i="1"/>
  <c r="J5260" i="1"/>
  <c r="J5259" i="1" s="1"/>
  <c r="J5258" i="1" s="1"/>
  <c r="J5257" i="1" s="1"/>
  <c r="I5259" i="1"/>
  <c r="J5264" i="1"/>
  <c r="J5263" i="1" s="1"/>
  <c r="J5262" i="1" s="1"/>
  <c r="J5261" i="1" s="1"/>
  <c r="I5263" i="1"/>
  <c r="J5268" i="1"/>
  <c r="J5267" i="1" s="1"/>
  <c r="J5266" i="1" s="1"/>
  <c r="J5265" i="1" s="1"/>
  <c r="I5267" i="1"/>
  <c r="K5280" i="1"/>
  <c r="H5287" i="1"/>
  <c r="J5291" i="1"/>
  <c r="J5290" i="1" s="1"/>
  <c r="I5290" i="1"/>
  <c r="J5299" i="1"/>
  <c r="J5298" i="1" s="1"/>
  <c r="I5298" i="1"/>
  <c r="K5298" i="1" s="1"/>
  <c r="C5557" i="1"/>
  <c r="K5334" i="1"/>
  <c r="K5350" i="1"/>
  <c r="I5349" i="1"/>
  <c r="K5122" i="1"/>
  <c r="K5124" i="1"/>
  <c r="K5132" i="1"/>
  <c r="F5108" i="1"/>
  <c r="F5537" i="1" s="1"/>
  <c r="I5116" i="1"/>
  <c r="I5125" i="1"/>
  <c r="I5131" i="1"/>
  <c r="I5146" i="1"/>
  <c r="I5148" i="1"/>
  <c r="K5148" i="1" s="1"/>
  <c r="I5158" i="1"/>
  <c r="I5160" i="1"/>
  <c r="K5160" i="1" s="1"/>
  <c r="I5174" i="1"/>
  <c r="I5176" i="1"/>
  <c r="K5176" i="1" s="1"/>
  <c r="I5178" i="1"/>
  <c r="K5178" i="1" s="1"/>
  <c r="K5207" i="1"/>
  <c r="J5209" i="1"/>
  <c r="J5208" i="1" s="1"/>
  <c r="I5208" i="1"/>
  <c r="K5208" i="1" s="1"/>
  <c r="K5210" i="1"/>
  <c r="F5213" i="1"/>
  <c r="F5203" i="1" s="1"/>
  <c r="K5215" i="1"/>
  <c r="K5219" i="1"/>
  <c r="J5221" i="1"/>
  <c r="J5220" i="1" s="1"/>
  <c r="I5220" i="1"/>
  <c r="K5220" i="1" s="1"/>
  <c r="K5223" i="1"/>
  <c r="J5225" i="1"/>
  <c r="J5224" i="1" s="1"/>
  <c r="I5224" i="1"/>
  <c r="K5224" i="1" s="1"/>
  <c r="K5236" i="1"/>
  <c r="K5239" i="1"/>
  <c r="J5244" i="1"/>
  <c r="J5243" i="1" s="1"/>
  <c r="J5242" i="1" s="1"/>
  <c r="J5238" i="1" s="1"/>
  <c r="I5243" i="1"/>
  <c r="J5248" i="1"/>
  <c r="J5247" i="1" s="1"/>
  <c r="J5246" i="1" s="1"/>
  <c r="J5245" i="1" s="1"/>
  <c r="I5247" i="1"/>
  <c r="K5254" i="1"/>
  <c r="J5254" i="1"/>
  <c r="J5253" i="1" s="1"/>
  <c r="J5252" i="1" s="1"/>
  <c r="K5256" i="1"/>
  <c r="K5260" i="1"/>
  <c r="K5264" i="1"/>
  <c r="K5268" i="1"/>
  <c r="K5276" i="1"/>
  <c r="K5281" i="1"/>
  <c r="K5284" i="1"/>
  <c r="K5291" i="1"/>
  <c r="J5293" i="1"/>
  <c r="J5292" i="1" s="1"/>
  <c r="I5292" i="1"/>
  <c r="K5292" i="1" s="1"/>
  <c r="K5299" i="1"/>
  <c r="K5301" i="1"/>
  <c r="K5303" i="1"/>
  <c r="I5302" i="1"/>
  <c r="K5302" i="1" s="1"/>
  <c r="C5310" i="1"/>
  <c r="K5310" i="1" s="1"/>
  <c r="J5312" i="1"/>
  <c r="J5311" i="1" s="1"/>
  <c r="J5310" i="1" s="1"/>
  <c r="K5314" i="1"/>
  <c r="K5320" i="1"/>
  <c r="J5325" i="1"/>
  <c r="J5324" i="1" s="1"/>
  <c r="J5323" i="1" s="1"/>
  <c r="J5319" i="1" s="1"/>
  <c r="I5324" i="1"/>
  <c r="J5329" i="1"/>
  <c r="J5328" i="1" s="1"/>
  <c r="J5327" i="1" s="1"/>
  <c r="I5328" i="1"/>
  <c r="K5330" i="1"/>
  <c r="K5335" i="1"/>
  <c r="J5335" i="1"/>
  <c r="J5334" i="1" s="1"/>
  <c r="J5333" i="1" s="1"/>
  <c r="K5337" i="1"/>
  <c r="K5339" i="1"/>
  <c r="J5343" i="1"/>
  <c r="J5342" i="1" s="1"/>
  <c r="J5341" i="1" s="1"/>
  <c r="J5340" i="1" s="1"/>
  <c r="I5342" i="1"/>
  <c r="K5343" i="1"/>
  <c r="F5372" i="1"/>
  <c r="F5363" i="1" s="1"/>
  <c r="J5376" i="1"/>
  <c r="J5372" i="1" s="1"/>
  <c r="J5393" i="1"/>
  <c r="J5392" i="1" s="1"/>
  <c r="J5402" i="1"/>
  <c r="J5401" i="1" s="1"/>
  <c r="K5347" i="1"/>
  <c r="K5351" i="1"/>
  <c r="K5357" i="1"/>
  <c r="K5359" i="1"/>
  <c r="K5366" i="1"/>
  <c r="K5378" i="1"/>
  <c r="K5380" i="1"/>
  <c r="K5382" i="1"/>
  <c r="K5386" i="1"/>
  <c r="K5394" i="1"/>
  <c r="K5404" i="1"/>
  <c r="K5406" i="1"/>
  <c r="K5408" i="1"/>
  <c r="J5416" i="1"/>
  <c r="J5415" i="1" s="1"/>
  <c r="I5415" i="1"/>
  <c r="J5420" i="1"/>
  <c r="J5419" i="1" s="1"/>
  <c r="I5419" i="1"/>
  <c r="K5419" i="1" s="1"/>
  <c r="K5420" i="1"/>
  <c r="I5346" i="1"/>
  <c r="I5356" i="1"/>
  <c r="I5358" i="1"/>
  <c r="K5358" i="1" s="1"/>
  <c r="I5377" i="1"/>
  <c r="I5379" i="1"/>
  <c r="K5379" i="1" s="1"/>
  <c r="I5381" i="1"/>
  <c r="K5381" i="1" s="1"/>
  <c r="I5403" i="1"/>
  <c r="I5405" i="1"/>
  <c r="K5405" i="1" s="1"/>
  <c r="I5407" i="1"/>
  <c r="K5407" i="1" s="1"/>
  <c r="K5416" i="1"/>
  <c r="J5418" i="1"/>
  <c r="J5417" i="1" s="1"/>
  <c r="I5417" i="1"/>
  <c r="K5417" i="1" s="1"/>
  <c r="C5458" i="1"/>
  <c r="C5446" i="1" s="1"/>
  <c r="G5458" i="1"/>
  <c r="G5446" i="1" s="1"/>
  <c r="K5424" i="1"/>
  <c r="K5426" i="1"/>
  <c r="K5428" i="1"/>
  <c r="K5432" i="1"/>
  <c r="K5434" i="1"/>
  <c r="K5436" i="1"/>
  <c r="K5440" i="1"/>
  <c r="K5450" i="1"/>
  <c r="K5452" i="1"/>
  <c r="K5454" i="1"/>
  <c r="K5461" i="1"/>
  <c r="K5471" i="1"/>
  <c r="C5556" i="1"/>
  <c r="C5529" i="1"/>
  <c r="C5520" i="1" s="1"/>
  <c r="I5423" i="1"/>
  <c r="I5425" i="1"/>
  <c r="K5425" i="1" s="1"/>
  <c r="I5427" i="1"/>
  <c r="K5427" i="1" s="1"/>
  <c r="I5431" i="1"/>
  <c r="I5433" i="1"/>
  <c r="K5433" i="1" s="1"/>
  <c r="I5435" i="1"/>
  <c r="K5435" i="1" s="1"/>
  <c r="I5449" i="1"/>
  <c r="I5451" i="1"/>
  <c r="K5451" i="1" s="1"/>
  <c r="I5453" i="1"/>
  <c r="K5453" i="1" s="1"/>
  <c r="I5460" i="1"/>
  <c r="J5481" i="1"/>
  <c r="C5555" i="1"/>
  <c r="J5480" i="1"/>
  <c r="J5479" i="1" s="1"/>
  <c r="J5478" i="1" s="1"/>
  <c r="J5494" i="1"/>
  <c r="J5493" i="1" s="1"/>
  <c r="J5496" i="1"/>
  <c r="J5495" i="1" s="1"/>
  <c r="J5504" i="1"/>
  <c r="J5503" i="1" s="1"/>
  <c r="J5502" i="1" s="1"/>
  <c r="K5507" i="1"/>
  <c r="K5509" i="1"/>
  <c r="K5511" i="1"/>
  <c r="K5515" i="1"/>
  <c r="K5517" i="1"/>
  <c r="K5519" i="1"/>
  <c r="K5531" i="1"/>
  <c r="J5536" i="1"/>
  <c r="J5535" i="1" s="1"/>
  <c r="K5502" i="1"/>
  <c r="I5508" i="1"/>
  <c r="I5510" i="1"/>
  <c r="K5510" i="1" s="1"/>
  <c r="I5516" i="1"/>
  <c r="K5516" i="1" s="1"/>
  <c r="I5518" i="1"/>
  <c r="K5518" i="1" s="1"/>
  <c r="J5530" i="1" l="1"/>
  <c r="J5529" i="1" s="1"/>
  <c r="J5490" i="1"/>
  <c r="J5489" i="1" s="1"/>
  <c r="K5479" i="1"/>
  <c r="K5374" i="1"/>
  <c r="J5326" i="1"/>
  <c r="K5312" i="1"/>
  <c r="K5311" i="1"/>
  <c r="K5153" i="1"/>
  <c r="F5383" i="1"/>
  <c r="F5400" i="1"/>
  <c r="J5501" i="1"/>
  <c r="I5522" i="1"/>
  <c r="G5383" i="1"/>
  <c r="G5363" i="1"/>
  <c r="C5363" i="1"/>
  <c r="I5305" i="1"/>
  <c r="I5196" i="1"/>
  <c r="J5305" i="1"/>
  <c r="J5304" i="1" s="1"/>
  <c r="J5477" i="1"/>
  <c r="J5446" i="1" s="1"/>
  <c r="I5385" i="1"/>
  <c r="E5383" i="1"/>
  <c r="I5365" i="1"/>
  <c r="E5363" i="1"/>
  <c r="E5127" i="1" s="1"/>
  <c r="E5112" i="1" s="1"/>
  <c r="K5484" i="1"/>
  <c r="I5481" i="1"/>
  <c r="K5481" i="1" s="1"/>
  <c r="I5470" i="1"/>
  <c r="I5439" i="1"/>
  <c r="H5203" i="1"/>
  <c r="H5127" i="1" s="1"/>
  <c r="H5112" i="1" s="1"/>
  <c r="H5537" i="1" s="1"/>
  <c r="D5203" i="1"/>
  <c r="D5127" i="1" s="1"/>
  <c r="D5112" i="1" s="1"/>
  <c r="I5188" i="1"/>
  <c r="J5164" i="1"/>
  <c r="J5163" i="1" s="1"/>
  <c r="J5162" i="1" s="1"/>
  <c r="I5133" i="1"/>
  <c r="K5133" i="1" s="1"/>
  <c r="J5520" i="1"/>
  <c r="J5488" i="1"/>
  <c r="F5127" i="1"/>
  <c r="F5112" i="1" s="1"/>
  <c r="K5522" i="1"/>
  <c r="I5521" i="1"/>
  <c r="K5521" i="1" s="1"/>
  <c r="K5493" i="1"/>
  <c r="I5490" i="1"/>
  <c r="I5393" i="1"/>
  <c r="C5383" i="1"/>
  <c r="I5530" i="1"/>
  <c r="I5477" i="1"/>
  <c r="K5477" i="1" s="1"/>
  <c r="I5462" i="1"/>
  <c r="K5462" i="1" s="1"/>
  <c r="J5439" i="1"/>
  <c r="J5438" i="1" s="1"/>
  <c r="J5437" i="1" s="1"/>
  <c r="J5196" i="1"/>
  <c r="J5195" i="1" s="1"/>
  <c r="J5188" i="1"/>
  <c r="J5187" i="1" s="1"/>
  <c r="I5164" i="1"/>
  <c r="K5508" i="1"/>
  <c r="I5505" i="1"/>
  <c r="C5554" i="1"/>
  <c r="K5460" i="1"/>
  <c r="I5459" i="1"/>
  <c r="K5431" i="1"/>
  <c r="I5430" i="1"/>
  <c r="K5403" i="1"/>
  <c r="I5402" i="1"/>
  <c r="K5346" i="1"/>
  <c r="I5345" i="1"/>
  <c r="K5415" i="1"/>
  <c r="I5414" i="1"/>
  <c r="J5383" i="1"/>
  <c r="J5363" i="1"/>
  <c r="K5328" i="1"/>
  <c r="I5327" i="1"/>
  <c r="K5324" i="1"/>
  <c r="I5323" i="1"/>
  <c r="K5247" i="1"/>
  <c r="I5246" i="1"/>
  <c r="K5243" i="1"/>
  <c r="I5242" i="1"/>
  <c r="K5174" i="1"/>
  <c r="I5173" i="1"/>
  <c r="K5158" i="1"/>
  <c r="I5157" i="1"/>
  <c r="K5146" i="1"/>
  <c r="I5145" i="1"/>
  <c r="E5553" i="1"/>
  <c r="K5125" i="1"/>
  <c r="K5290" i="1"/>
  <c r="I5289" i="1"/>
  <c r="K5267" i="1"/>
  <c r="I5266" i="1"/>
  <c r="K5263" i="1"/>
  <c r="I5262" i="1"/>
  <c r="K5259" i="1"/>
  <c r="I5258" i="1"/>
  <c r="K5235" i="1"/>
  <c r="I5234" i="1"/>
  <c r="K5218" i="1"/>
  <c r="I5217" i="1"/>
  <c r="J5205" i="1"/>
  <c r="J5204" i="1" s="1"/>
  <c r="C5287" i="1"/>
  <c r="I5150" i="1"/>
  <c r="K5150" i="1" s="1"/>
  <c r="K5151" i="1"/>
  <c r="G5127" i="1"/>
  <c r="G5112" i="1" s="1"/>
  <c r="G5537" i="1" s="1"/>
  <c r="K5449" i="1"/>
  <c r="I5448" i="1"/>
  <c r="K5423" i="1"/>
  <c r="I5422" i="1"/>
  <c r="K5377" i="1"/>
  <c r="I5376" i="1"/>
  <c r="K5356" i="1"/>
  <c r="I5355" i="1"/>
  <c r="J5414" i="1"/>
  <c r="J5413" i="1" s="1"/>
  <c r="J5400" i="1" s="1"/>
  <c r="K5342" i="1"/>
  <c r="I5341" i="1"/>
  <c r="K5131" i="1"/>
  <c r="I5130" i="1"/>
  <c r="E5552" i="1"/>
  <c r="K5116" i="1"/>
  <c r="I5115" i="1"/>
  <c r="I5348" i="1"/>
  <c r="K5348" i="1" s="1"/>
  <c r="K5349" i="1"/>
  <c r="J5289" i="1"/>
  <c r="J5288" i="1" s="1"/>
  <c r="J5287" i="1" s="1"/>
  <c r="J5232" i="1"/>
  <c r="J5217" i="1"/>
  <c r="J5213" i="1" s="1"/>
  <c r="K5206" i="1"/>
  <c r="I5205" i="1"/>
  <c r="C5127" i="1"/>
  <c r="K113" i="3"/>
  <c r="I105" i="3"/>
  <c r="J5186" i="1" l="1"/>
  <c r="I5304" i="1"/>
  <c r="K5304" i="1" s="1"/>
  <c r="K5305" i="1"/>
  <c r="I5195" i="1"/>
  <c r="K5195" i="1" s="1"/>
  <c r="K5196" i="1"/>
  <c r="K5490" i="1"/>
  <c r="I5489" i="1"/>
  <c r="K5489" i="1" s="1"/>
  <c r="K5439" i="1"/>
  <c r="I5438" i="1"/>
  <c r="K5164" i="1"/>
  <c r="I5163" i="1"/>
  <c r="K5530" i="1"/>
  <c r="I5529" i="1"/>
  <c r="I5392" i="1"/>
  <c r="K5392" i="1" s="1"/>
  <c r="K5393" i="1"/>
  <c r="I5187" i="1"/>
  <c r="K5188" i="1"/>
  <c r="I5469" i="1"/>
  <c r="K5469" i="1" s="1"/>
  <c r="K5470" i="1"/>
  <c r="K5365" i="1"/>
  <c r="I5364" i="1"/>
  <c r="K5364" i="1" s="1"/>
  <c r="K5385" i="1"/>
  <c r="I5384" i="1"/>
  <c r="I5204" i="1"/>
  <c r="K5205" i="1"/>
  <c r="I5114" i="1"/>
  <c r="K5115" i="1"/>
  <c r="E5551" i="1"/>
  <c r="F5552" i="1"/>
  <c r="F5551" i="1" s="1"/>
  <c r="I5354" i="1"/>
  <c r="K5355" i="1"/>
  <c r="K5376" i="1"/>
  <c r="I5372" i="1"/>
  <c r="I5421" i="1"/>
  <c r="K5421" i="1" s="1"/>
  <c r="K5422" i="1"/>
  <c r="I5447" i="1"/>
  <c r="K5448" i="1"/>
  <c r="J5203" i="1"/>
  <c r="J5127" i="1" s="1"/>
  <c r="J5112" i="1" s="1"/>
  <c r="J5537" i="1" s="1"/>
  <c r="I5413" i="1"/>
  <c r="K5413" i="1" s="1"/>
  <c r="K5414" i="1"/>
  <c r="I5344" i="1"/>
  <c r="K5344" i="1" s="1"/>
  <c r="K5345" i="1"/>
  <c r="I5401" i="1"/>
  <c r="K5402" i="1"/>
  <c r="I5429" i="1"/>
  <c r="K5429" i="1" s="1"/>
  <c r="K5430" i="1"/>
  <c r="I5458" i="1"/>
  <c r="K5458" i="1" s="1"/>
  <c r="K5459" i="1"/>
  <c r="E5555" i="1"/>
  <c r="I5551" i="1"/>
  <c r="C5112" i="1"/>
  <c r="C5537" i="1" s="1"/>
  <c r="I5129" i="1"/>
  <c r="K5130" i="1"/>
  <c r="I5340" i="1"/>
  <c r="K5340" i="1" s="1"/>
  <c r="K5341" i="1"/>
  <c r="K5217" i="1"/>
  <c r="I5213" i="1"/>
  <c r="K5213" i="1" s="1"/>
  <c r="I5233" i="1"/>
  <c r="K5234" i="1"/>
  <c r="I5257" i="1"/>
  <c r="K5257" i="1" s="1"/>
  <c r="K5258" i="1"/>
  <c r="I5261" i="1"/>
  <c r="K5261" i="1" s="1"/>
  <c r="K5262" i="1"/>
  <c r="I5265" i="1"/>
  <c r="K5265" i="1" s="1"/>
  <c r="K5266" i="1"/>
  <c r="I5288" i="1"/>
  <c r="K5289" i="1"/>
  <c r="E5557" i="1"/>
  <c r="I5144" i="1"/>
  <c r="K5145" i="1"/>
  <c r="I5156" i="1"/>
  <c r="K5157" i="1"/>
  <c r="I5172" i="1"/>
  <c r="K5173" i="1"/>
  <c r="K5242" i="1"/>
  <c r="I5238" i="1"/>
  <c r="K5238" i="1" s="1"/>
  <c r="I5245" i="1"/>
  <c r="K5245" i="1" s="1"/>
  <c r="K5246" i="1"/>
  <c r="K5323" i="1"/>
  <c r="I5319" i="1"/>
  <c r="K5319" i="1" s="1"/>
  <c r="I5326" i="1"/>
  <c r="K5326" i="1" s="1"/>
  <c r="K5327" i="1"/>
  <c r="K5505" i="1"/>
  <c r="I5501" i="1"/>
  <c r="E5556" i="1"/>
  <c r="K254" i="1"/>
  <c r="E130" i="3"/>
  <c r="F130" i="3"/>
  <c r="E119" i="3"/>
  <c r="F119" i="3"/>
  <c r="C225" i="4"/>
  <c r="C211" i="4"/>
  <c r="C195" i="4"/>
  <c r="AR178" i="4"/>
  <c r="AR176" i="4" s="1"/>
  <c r="G113" i="3"/>
  <c r="C19" i="3"/>
  <c r="C27" i="4" s="1"/>
  <c r="C113" i="3"/>
  <c r="C111" i="3" s="1"/>
  <c r="H111" i="3" s="1"/>
  <c r="J111" i="3" s="1"/>
  <c r="K111" i="3" s="1"/>
  <c r="E251" i="2"/>
  <c r="F276" i="2"/>
  <c r="F278" i="2"/>
  <c r="G413" i="2"/>
  <c r="D412" i="2"/>
  <c r="G412" i="2" s="1"/>
  <c r="C412" i="2"/>
  <c r="E275" i="2"/>
  <c r="F275" i="2" s="1"/>
  <c r="E277" i="2"/>
  <c r="C277" i="2"/>
  <c r="C275" i="2"/>
  <c r="D249" i="2"/>
  <c r="D248" i="2" s="1"/>
  <c r="D247" i="2" s="1"/>
  <c r="E250" i="2"/>
  <c r="E249" i="2" s="1"/>
  <c r="E248" i="2" s="1"/>
  <c r="E247" i="2" s="1"/>
  <c r="C250" i="2"/>
  <c r="C249" i="2" s="1"/>
  <c r="C248" i="2" s="1"/>
  <c r="C247" i="2" s="1"/>
  <c r="C12" i="2"/>
  <c r="C15" i="3" s="1"/>
  <c r="C19" i="4" s="1"/>
  <c r="R437" i="1"/>
  <c r="R435" i="1"/>
  <c r="R433" i="1"/>
  <c r="R429" i="1"/>
  <c r="R427" i="1"/>
  <c r="R425" i="1"/>
  <c r="R420" i="1"/>
  <c r="R418" i="1"/>
  <c r="R415" i="1"/>
  <c r="R412" i="1"/>
  <c r="R410" i="1"/>
  <c r="R408" i="1"/>
  <c r="R407" i="1" s="1"/>
  <c r="R405" i="1"/>
  <c r="R404" i="1" s="1"/>
  <c r="R403" i="1" s="1"/>
  <c r="R397" i="1"/>
  <c r="R395" i="1"/>
  <c r="R393" i="1"/>
  <c r="R392" i="1" s="1"/>
  <c r="R391" i="1" s="1"/>
  <c r="R388" i="1"/>
  <c r="R386" i="1"/>
  <c r="R384" i="1"/>
  <c r="R381" i="1"/>
  <c r="R380" i="1" s="1"/>
  <c r="R377" i="1"/>
  <c r="R375" i="1"/>
  <c r="R373" i="1"/>
  <c r="R372" i="1"/>
  <c r="R371" i="1" s="1"/>
  <c r="R369" i="1"/>
  <c r="R367" i="1"/>
  <c r="R365" i="1"/>
  <c r="R362" i="1"/>
  <c r="R361" i="1" s="1"/>
  <c r="R355" i="1"/>
  <c r="R353" i="1"/>
  <c r="R351" i="1"/>
  <c r="R350" i="1"/>
  <c r="R349" i="1" s="1"/>
  <c r="R346" i="1"/>
  <c r="R344" i="1"/>
  <c r="R342" i="1"/>
  <c r="R341" i="1"/>
  <c r="R340" i="1" s="1"/>
  <c r="R339" i="1" s="1"/>
  <c r="R337" i="1"/>
  <c r="R335" i="1"/>
  <c r="R333" i="1"/>
  <c r="R332" i="1"/>
  <c r="R331" i="1" s="1"/>
  <c r="R329" i="1"/>
  <c r="R327" i="1"/>
  <c r="R325" i="1"/>
  <c r="R321" i="1"/>
  <c r="R319" i="1"/>
  <c r="R317" i="1"/>
  <c r="R316" i="1" s="1"/>
  <c r="R315" i="1" s="1"/>
  <c r="R309" i="1"/>
  <c r="R307" i="1"/>
  <c r="R305" i="1"/>
  <c r="R300" i="1"/>
  <c r="R298" i="1"/>
  <c r="R296" i="1"/>
  <c r="R292" i="1"/>
  <c r="R290" i="1"/>
  <c r="R288" i="1"/>
  <c r="R283" i="1"/>
  <c r="R281" i="1"/>
  <c r="R279" i="1"/>
  <c r="R278" i="1" s="1"/>
  <c r="R276" i="1"/>
  <c r="R275" i="1" s="1"/>
  <c r="R272" i="1"/>
  <c r="R270" i="1"/>
  <c r="R268" i="1"/>
  <c r="R267" i="1" s="1"/>
  <c r="R266" i="1" s="1"/>
  <c r="R260" i="1"/>
  <c r="R258" i="1"/>
  <c r="R253" i="1"/>
  <c r="R252" i="1" s="1"/>
  <c r="R251" i="1" s="1"/>
  <c r="R250" i="1" s="1"/>
  <c r="R248" i="1"/>
  <c r="R247" i="1" s="1"/>
  <c r="R246" i="1" s="1"/>
  <c r="R244" i="1"/>
  <c r="R243" i="1" s="1"/>
  <c r="R242" i="1" s="1"/>
  <c r="R237" i="1"/>
  <c r="R236" i="1" s="1"/>
  <c r="R235" i="1" s="1"/>
  <c r="R233" i="1"/>
  <c r="R232" i="1"/>
  <c r="R230" i="1"/>
  <c r="R229" i="1"/>
  <c r="R228" i="1" s="1"/>
  <c r="R226" i="1"/>
  <c r="R225" i="1" s="1"/>
  <c r="R223" i="1"/>
  <c r="R222" i="1" s="1"/>
  <c r="R221" i="1" s="1"/>
  <c r="R214" i="1"/>
  <c r="R213" i="1"/>
  <c r="R212" i="1" s="1"/>
  <c r="R210" i="1"/>
  <c r="R208" i="1"/>
  <c r="R207" i="1" s="1"/>
  <c r="R206" i="1" s="1"/>
  <c r="R204" i="1"/>
  <c r="R200" i="1"/>
  <c r="R197" i="1"/>
  <c r="R194" i="1"/>
  <c r="R192" i="1"/>
  <c r="R187" i="1"/>
  <c r="R186" i="1" s="1"/>
  <c r="R185" i="1" s="1"/>
  <c r="R183" i="1"/>
  <c r="R182" i="1" s="1"/>
  <c r="R181" i="1" s="1"/>
  <c r="R179" i="1"/>
  <c r="R178" i="1" s="1"/>
  <c r="R177" i="1" s="1"/>
  <c r="R169" i="1"/>
  <c r="R168" i="1"/>
  <c r="R167" i="1" s="1"/>
  <c r="R165" i="1"/>
  <c r="R164" i="1" s="1"/>
  <c r="R163" i="1" s="1"/>
  <c r="R161" i="1"/>
  <c r="R160" i="1" s="1"/>
  <c r="R159" i="1" s="1"/>
  <c r="R156" i="1"/>
  <c r="R155" i="1" s="1"/>
  <c r="R154" i="1" s="1"/>
  <c r="R152" i="1"/>
  <c r="R149" i="1"/>
  <c r="R145" i="1"/>
  <c r="R144" i="1" s="1"/>
  <c r="R142" i="1"/>
  <c r="R141" i="1" s="1"/>
  <c r="R137" i="1"/>
  <c r="R136" i="1" s="1"/>
  <c r="R135" i="1" s="1"/>
  <c r="R126" i="1"/>
  <c r="R124" i="1"/>
  <c r="R122" i="1"/>
  <c r="R120" i="1"/>
  <c r="R119" i="1" s="1"/>
  <c r="R117" i="1"/>
  <c r="R116" i="1" s="1"/>
  <c r="R113" i="1"/>
  <c r="R112" i="1" s="1"/>
  <c r="R110" i="1"/>
  <c r="R108" i="1"/>
  <c r="R107" i="1" s="1"/>
  <c r="R106" i="1" s="1"/>
  <c r="R103" i="1"/>
  <c r="R101" i="1"/>
  <c r="R99" i="1"/>
  <c r="R98" i="1"/>
  <c r="R97" i="1" s="1"/>
  <c r="R95" i="1"/>
  <c r="R93" i="1"/>
  <c r="R91" i="1"/>
  <c r="R80" i="1"/>
  <c r="R78" i="1"/>
  <c r="R76" i="1"/>
  <c r="R75" i="1" s="1"/>
  <c r="R74" i="1" s="1"/>
  <c r="R73" i="1" s="1"/>
  <c r="R71" i="1"/>
  <c r="R69" i="1"/>
  <c r="R67" i="1"/>
  <c r="R62" i="1"/>
  <c r="R60" i="1"/>
  <c r="R59" i="1"/>
  <c r="R58" i="1" s="1"/>
  <c r="R57" i="1" s="1"/>
  <c r="R55" i="1"/>
  <c r="R54" i="1"/>
  <c r="R53" i="1" s="1"/>
  <c r="R52" i="1" s="1"/>
  <c r="R50" i="1"/>
  <c r="R48" i="1"/>
  <c r="R47" i="1" s="1"/>
  <c r="R46" i="1" s="1"/>
  <c r="R45" i="1" s="1"/>
  <c r="R40" i="1"/>
  <c r="R38" i="1"/>
  <c r="R36" i="1"/>
  <c r="R33" i="1"/>
  <c r="R32" i="1" s="1"/>
  <c r="R27" i="1"/>
  <c r="R18" i="1"/>
  <c r="R17" i="1" s="1"/>
  <c r="R16" i="1" s="1"/>
  <c r="R115" i="1" l="1"/>
  <c r="R140" i="1"/>
  <c r="R432" i="1"/>
  <c r="R431" i="1" s="1"/>
  <c r="R105" i="1"/>
  <c r="R148" i="1"/>
  <c r="R147" i="1" s="1"/>
  <c r="R424" i="1"/>
  <c r="R423" i="1" s="1"/>
  <c r="I5383" i="1"/>
  <c r="K5383" i="1" s="1"/>
  <c r="K5384" i="1"/>
  <c r="K5529" i="1"/>
  <c r="I5520" i="1"/>
  <c r="K5520" i="1" s="1"/>
  <c r="I5162" i="1"/>
  <c r="K5162" i="1" s="1"/>
  <c r="K5163" i="1"/>
  <c r="K5438" i="1"/>
  <c r="I5437" i="1"/>
  <c r="K5437" i="1" s="1"/>
  <c r="R191" i="1"/>
  <c r="R190" i="1" s="1"/>
  <c r="R287" i="1"/>
  <c r="R286" i="1" s="1"/>
  <c r="R304" i="1"/>
  <c r="R303" i="1" s="1"/>
  <c r="K5187" i="1"/>
  <c r="I5186" i="1"/>
  <c r="K5186" i="1" s="1"/>
  <c r="K5172" i="1"/>
  <c r="I5171" i="1"/>
  <c r="K5171" i="1" s="1"/>
  <c r="K5156" i="1"/>
  <c r="I5155" i="1"/>
  <c r="K5155" i="1" s="1"/>
  <c r="K5144" i="1"/>
  <c r="I5143" i="1"/>
  <c r="K5143" i="1" s="1"/>
  <c r="E5554" i="1"/>
  <c r="F5554" i="1" s="1"/>
  <c r="K5401" i="1"/>
  <c r="I5400" i="1"/>
  <c r="K5400" i="1" s="1"/>
  <c r="K5372" i="1"/>
  <c r="I5363" i="1"/>
  <c r="K5363" i="1" s="1"/>
  <c r="I5488" i="1"/>
  <c r="K5488" i="1" s="1"/>
  <c r="K5501" i="1"/>
  <c r="K5288" i="1"/>
  <c r="I5287" i="1"/>
  <c r="K5287" i="1" s="1"/>
  <c r="K5233" i="1"/>
  <c r="I5232" i="1"/>
  <c r="K5232" i="1" s="1"/>
  <c r="K5129" i="1"/>
  <c r="I5128" i="1"/>
  <c r="K5447" i="1"/>
  <c r="I5446" i="1"/>
  <c r="K5446" i="1" s="1"/>
  <c r="K5354" i="1"/>
  <c r="I5353" i="1"/>
  <c r="K5353" i="1" s="1"/>
  <c r="E5549" i="1"/>
  <c r="K5114" i="1"/>
  <c r="K5204" i="1"/>
  <c r="I5203" i="1"/>
  <c r="K5203" i="1" s="1"/>
  <c r="R189" i="1"/>
  <c r="R390" i="1"/>
  <c r="R422" i="1"/>
  <c r="R35" i="1"/>
  <c r="R31" i="1" s="1"/>
  <c r="R30" i="1" s="1"/>
  <c r="R66" i="1"/>
  <c r="R65" i="1" s="1"/>
  <c r="R64" i="1" s="1"/>
  <c r="R90" i="1"/>
  <c r="R89" i="1" s="1"/>
  <c r="R257" i="1"/>
  <c r="R256" i="1" s="1"/>
  <c r="R255" i="1" s="1"/>
  <c r="R295" i="1"/>
  <c r="R294" i="1" s="1"/>
  <c r="R324" i="1"/>
  <c r="R323" i="1" s="1"/>
  <c r="R302" i="1" s="1"/>
  <c r="R364" i="1"/>
  <c r="R360" i="1" s="1"/>
  <c r="R383" i="1"/>
  <c r="R379" i="1" s="1"/>
  <c r="F277" i="2"/>
  <c r="H113" i="3"/>
  <c r="R88" i="1"/>
  <c r="R134" i="1"/>
  <c r="R274" i="1"/>
  <c r="R265" i="1" s="1"/>
  <c r="O113" i="1"/>
  <c r="O112" i="1" s="1"/>
  <c r="O110" i="1"/>
  <c r="O108" i="1"/>
  <c r="O4914" i="1"/>
  <c r="R348" i="1" l="1"/>
  <c r="O107" i="1"/>
  <c r="I5127" i="1"/>
  <c r="K5128" i="1"/>
  <c r="R29" i="1"/>
  <c r="R14" i="1" s="1"/>
  <c r="R439" i="1" s="1"/>
  <c r="O106" i="1"/>
  <c r="K5127" i="1" l="1"/>
  <c r="I5112" i="1"/>
  <c r="I282" i="1"/>
  <c r="D276" i="2" s="1"/>
  <c r="I284" i="1"/>
  <c r="D278" i="2" s="1"/>
  <c r="I5537" i="1" l="1"/>
  <c r="J5538" i="1" s="1"/>
  <c r="E5539" i="1" s="1"/>
  <c r="E5541" i="1" s="1"/>
  <c r="E5542" i="1" s="1"/>
  <c r="K5112" i="1"/>
  <c r="K5537" i="1" s="1"/>
  <c r="G278" i="2"/>
  <c r="D277" i="2"/>
  <c r="G277" i="2" s="1"/>
  <c r="G276" i="2"/>
  <c r="D275" i="2"/>
  <c r="G275" i="2" s="1"/>
  <c r="J282" i="1"/>
  <c r="J284" i="1"/>
  <c r="O3269" i="1" l="1"/>
  <c r="O3270" i="1" s="1"/>
  <c r="I5074" i="1" l="1"/>
  <c r="K5074" i="1" s="1"/>
  <c r="H5073" i="1"/>
  <c r="G5073" i="1"/>
  <c r="F5073" i="1"/>
  <c r="E5073" i="1"/>
  <c r="D5073" i="1"/>
  <c r="C5073" i="1"/>
  <c r="I5072" i="1"/>
  <c r="K5072" i="1" s="1"/>
  <c r="H5071" i="1"/>
  <c r="G5071" i="1"/>
  <c r="F5071" i="1"/>
  <c r="E5071" i="1"/>
  <c r="D5071" i="1"/>
  <c r="C5071" i="1"/>
  <c r="I5070" i="1"/>
  <c r="K5070" i="1" s="1"/>
  <c r="H5069" i="1"/>
  <c r="G5069" i="1"/>
  <c r="F5069" i="1"/>
  <c r="E5069" i="1"/>
  <c r="D5069" i="1"/>
  <c r="C5069" i="1"/>
  <c r="G5068" i="1"/>
  <c r="G5067" i="1" s="1"/>
  <c r="C5068" i="1"/>
  <c r="C5067" i="1" s="1"/>
  <c r="I5066" i="1"/>
  <c r="K5066" i="1" s="1"/>
  <c r="H5065" i="1"/>
  <c r="G5065" i="1"/>
  <c r="F5065" i="1"/>
  <c r="E5065" i="1"/>
  <c r="D5065" i="1"/>
  <c r="C5065" i="1"/>
  <c r="I5064" i="1"/>
  <c r="K5064" i="1" s="1"/>
  <c r="H5063" i="1"/>
  <c r="G5063" i="1"/>
  <c r="F5063" i="1"/>
  <c r="E5063" i="1"/>
  <c r="D5063" i="1"/>
  <c r="C5063" i="1"/>
  <c r="I5062" i="1"/>
  <c r="K5062" i="1" s="1"/>
  <c r="H5061" i="1"/>
  <c r="G5061" i="1"/>
  <c r="F5061" i="1"/>
  <c r="E5061" i="1"/>
  <c r="D5061" i="1"/>
  <c r="C5061" i="1"/>
  <c r="D5060" i="1"/>
  <c r="D5059" i="1"/>
  <c r="I5057" i="1"/>
  <c r="J5057" i="1" s="1"/>
  <c r="J5056" i="1" s="1"/>
  <c r="H5056" i="1"/>
  <c r="G5056" i="1"/>
  <c r="F5056" i="1"/>
  <c r="E5056" i="1"/>
  <c r="D5056" i="1"/>
  <c r="C5056" i="1"/>
  <c r="I5055" i="1"/>
  <c r="J5055" i="1" s="1"/>
  <c r="J5054" i="1" s="1"/>
  <c r="H5054" i="1"/>
  <c r="G5054" i="1"/>
  <c r="F5054" i="1"/>
  <c r="E5054" i="1"/>
  <c r="D5054" i="1"/>
  <c r="C5054" i="1"/>
  <c r="I5053" i="1"/>
  <c r="J5053" i="1" s="1"/>
  <c r="I5052" i="1"/>
  <c r="K5052" i="1" s="1"/>
  <c r="H5051" i="1"/>
  <c r="G5051" i="1"/>
  <c r="F5051" i="1"/>
  <c r="E5051" i="1"/>
  <c r="D5051" i="1"/>
  <c r="C5051" i="1"/>
  <c r="I5050" i="1"/>
  <c r="K5050" i="1" s="1"/>
  <c r="I5049" i="1"/>
  <c r="J5049" i="1" s="1"/>
  <c r="H5048" i="1"/>
  <c r="G5048" i="1"/>
  <c r="F5048" i="1"/>
  <c r="E5048" i="1"/>
  <c r="D5048" i="1"/>
  <c r="C5048" i="1"/>
  <c r="I5047" i="1"/>
  <c r="K5047" i="1" s="1"/>
  <c r="H5046" i="1"/>
  <c r="G5046" i="1"/>
  <c r="F5046" i="1"/>
  <c r="E5046" i="1"/>
  <c r="D5046" i="1"/>
  <c r="C5046" i="1"/>
  <c r="I5045" i="1"/>
  <c r="K5045" i="1" s="1"/>
  <c r="H5044" i="1"/>
  <c r="G5044" i="1"/>
  <c r="F5044" i="1"/>
  <c r="E5044" i="1"/>
  <c r="D5044" i="1"/>
  <c r="C5044" i="1"/>
  <c r="G5043" i="1"/>
  <c r="C5043" i="1"/>
  <c r="I5042" i="1"/>
  <c r="K5042" i="1" s="1"/>
  <c r="H5041" i="1"/>
  <c r="G5041" i="1"/>
  <c r="G5040" i="1" s="1"/>
  <c r="G5039" i="1" s="1"/>
  <c r="F5041" i="1"/>
  <c r="E5041" i="1"/>
  <c r="E5040" i="1" s="1"/>
  <c r="D5041" i="1"/>
  <c r="C5041" i="1"/>
  <c r="C5040" i="1" s="1"/>
  <c r="C5039" i="1" s="1"/>
  <c r="H5040" i="1"/>
  <c r="F5040" i="1"/>
  <c r="D5040" i="1"/>
  <c r="I5034" i="1"/>
  <c r="K5034" i="1" s="1"/>
  <c r="H5033" i="1"/>
  <c r="G5033" i="1"/>
  <c r="F5033" i="1"/>
  <c r="E5033" i="1"/>
  <c r="D5033" i="1"/>
  <c r="C5033" i="1"/>
  <c r="I5032" i="1"/>
  <c r="K5032" i="1" s="1"/>
  <c r="H5031" i="1"/>
  <c r="H5028" i="1" s="1"/>
  <c r="H5027" i="1" s="1"/>
  <c r="G5031" i="1"/>
  <c r="F5031" i="1"/>
  <c r="F5028" i="1" s="1"/>
  <c r="F5027" i="1" s="1"/>
  <c r="E5031" i="1"/>
  <c r="D5031" i="1"/>
  <c r="D5028" i="1" s="1"/>
  <c r="D5027" i="1" s="1"/>
  <c r="C5031" i="1"/>
  <c r="I5030" i="1"/>
  <c r="K5030" i="1" s="1"/>
  <c r="H5029" i="1"/>
  <c r="G5029" i="1"/>
  <c r="F5029" i="1"/>
  <c r="E5029" i="1"/>
  <c r="D5029" i="1"/>
  <c r="C5029" i="1"/>
  <c r="I5025" i="1"/>
  <c r="K5025" i="1" s="1"/>
  <c r="H5024" i="1"/>
  <c r="G5024" i="1"/>
  <c r="F5024" i="1"/>
  <c r="E5024" i="1"/>
  <c r="D5024" i="1"/>
  <c r="C5024" i="1"/>
  <c r="I5023" i="1"/>
  <c r="K5023" i="1" s="1"/>
  <c r="H5022" i="1"/>
  <c r="G5022" i="1"/>
  <c r="F5022" i="1"/>
  <c r="E5022" i="1"/>
  <c r="D5022" i="1"/>
  <c r="C5022" i="1"/>
  <c r="I5021" i="1"/>
  <c r="K5021" i="1" s="1"/>
  <c r="H5020" i="1"/>
  <c r="G5020" i="1"/>
  <c r="F5020" i="1"/>
  <c r="F5019" i="1" s="1"/>
  <c r="E5020" i="1"/>
  <c r="D5020" i="1"/>
  <c r="D5019" i="1" s="1"/>
  <c r="C5020" i="1"/>
  <c r="G5019" i="1"/>
  <c r="I5018" i="1"/>
  <c r="K5018" i="1" s="1"/>
  <c r="H5017" i="1"/>
  <c r="G5017" i="1"/>
  <c r="G5016" i="1" s="1"/>
  <c r="F5017" i="1"/>
  <c r="F5016" i="1" s="1"/>
  <c r="E5017" i="1"/>
  <c r="E5016" i="1" s="1"/>
  <c r="D5017" i="1"/>
  <c r="D5016" i="1" s="1"/>
  <c r="D5015" i="1" s="1"/>
  <c r="C5017" i="1"/>
  <c r="C5016" i="1" s="1"/>
  <c r="H5016" i="1"/>
  <c r="I5014" i="1"/>
  <c r="K5014" i="1" s="1"/>
  <c r="H5013" i="1"/>
  <c r="G5013" i="1"/>
  <c r="F5013" i="1"/>
  <c r="E5013" i="1"/>
  <c r="D5013" i="1"/>
  <c r="C5013" i="1"/>
  <c r="I5012" i="1"/>
  <c r="K5012" i="1" s="1"/>
  <c r="H5011" i="1"/>
  <c r="H5008" i="1" s="1"/>
  <c r="H5007" i="1" s="1"/>
  <c r="G5011" i="1"/>
  <c r="F5011" i="1"/>
  <c r="E5011" i="1"/>
  <c r="D5011" i="1"/>
  <c r="C5011" i="1"/>
  <c r="I5010" i="1"/>
  <c r="K5010" i="1" s="1"/>
  <c r="H5009" i="1"/>
  <c r="G5009" i="1"/>
  <c r="F5009" i="1"/>
  <c r="E5009" i="1"/>
  <c r="D5009" i="1"/>
  <c r="C5009" i="1"/>
  <c r="I5006" i="1"/>
  <c r="K5006" i="1" s="1"/>
  <c r="H5005" i="1"/>
  <c r="G5005" i="1"/>
  <c r="F5005" i="1"/>
  <c r="E5005" i="1"/>
  <c r="D5005" i="1"/>
  <c r="C5005" i="1"/>
  <c r="I5004" i="1"/>
  <c r="K5004" i="1" s="1"/>
  <c r="H5003" i="1"/>
  <c r="G5003" i="1"/>
  <c r="F5003" i="1"/>
  <c r="E5003" i="1"/>
  <c r="D5003" i="1"/>
  <c r="C5003" i="1"/>
  <c r="I5002" i="1"/>
  <c r="K5002" i="1" s="1"/>
  <c r="H5001" i="1"/>
  <c r="G5001" i="1"/>
  <c r="F5001" i="1"/>
  <c r="E5001" i="1"/>
  <c r="D5001" i="1"/>
  <c r="C5001" i="1"/>
  <c r="I4999" i="1"/>
  <c r="K4999" i="1" s="1"/>
  <c r="H4998" i="1"/>
  <c r="H4997" i="1" s="1"/>
  <c r="G4998" i="1"/>
  <c r="G4997" i="1" s="1"/>
  <c r="F4998" i="1"/>
  <c r="F4997" i="1" s="1"/>
  <c r="E4998" i="1"/>
  <c r="E4997" i="1" s="1"/>
  <c r="D4998" i="1"/>
  <c r="D4997" i="1" s="1"/>
  <c r="C4998" i="1"/>
  <c r="C4997" i="1" s="1"/>
  <c r="I4993" i="1"/>
  <c r="K4993" i="1" s="1"/>
  <c r="H4992" i="1"/>
  <c r="G4992" i="1"/>
  <c r="F4992" i="1"/>
  <c r="E4992" i="1"/>
  <c r="D4992" i="1"/>
  <c r="C4992" i="1"/>
  <c r="I4991" i="1"/>
  <c r="K4991" i="1" s="1"/>
  <c r="H4990" i="1"/>
  <c r="G4990" i="1"/>
  <c r="F4990" i="1"/>
  <c r="E4990" i="1"/>
  <c r="D4990" i="1"/>
  <c r="C4990" i="1"/>
  <c r="I4989" i="1"/>
  <c r="K4989" i="1" s="1"/>
  <c r="H4988" i="1"/>
  <c r="G4988" i="1"/>
  <c r="F4988" i="1"/>
  <c r="F4987" i="1" s="1"/>
  <c r="F4986" i="1" s="1"/>
  <c r="E4988" i="1"/>
  <c r="D4988" i="1"/>
  <c r="D4987" i="1" s="1"/>
  <c r="D4986" i="1" s="1"/>
  <c r="C4988" i="1"/>
  <c r="E4987" i="1"/>
  <c r="E4986" i="1" s="1"/>
  <c r="I4984" i="1"/>
  <c r="K4984" i="1" s="1"/>
  <c r="H4983" i="1"/>
  <c r="G4983" i="1"/>
  <c r="F4983" i="1"/>
  <c r="E4983" i="1"/>
  <c r="D4983" i="1"/>
  <c r="C4983" i="1"/>
  <c r="I4982" i="1"/>
  <c r="K4982" i="1" s="1"/>
  <c r="H4981" i="1"/>
  <c r="G4981" i="1"/>
  <c r="F4981" i="1"/>
  <c r="E4981" i="1"/>
  <c r="D4981" i="1"/>
  <c r="C4981" i="1"/>
  <c r="I4980" i="1"/>
  <c r="K4980" i="1" s="1"/>
  <c r="H4979" i="1"/>
  <c r="G4979" i="1"/>
  <c r="F4979" i="1"/>
  <c r="E4979" i="1"/>
  <c r="D4979" i="1"/>
  <c r="C4979" i="1"/>
  <c r="C4978" i="1" s="1"/>
  <c r="C4977" i="1" s="1"/>
  <c r="C4976" i="1" s="1"/>
  <c r="I4975" i="1"/>
  <c r="K4975" i="1" s="1"/>
  <c r="H4974" i="1"/>
  <c r="G4974" i="1"/>
  <c r="F4974" i="1"/>
  <c r="E4974" i="1"/>
  <c r="D4974" i="1"/>
  <c r="C4974" i="1"/>
  <c r="I4973" i="1"/>
  <c r="K4973" i="1" s="1"/>
  <c r="H4972" i="1"/>
  <c r="G4972" i="1"/>
  <c r="F4972" i="1"/>
  <c r="E4972" i="1"/>
  <c r="D4972" i="1"/>
  <c r="C4972" i="1"/>
  <c r="I4971" i="1"/>
  <c r="K4971" i="1" s="1"/>
  <c r="H4970" i="1"/>
  <c r="H4969" i="1" s="1"/>
  <c r="H4968" i="1" s="1"/>
  <c r="G4970" i="1"/>
  <c r="F4970" i="1"/>
  <c r="F4969" i="1" s="1"/>
  <c r="F4968" i="1" s="1"/>
  <c r="E4970" i="1"/>
  <c r="D4970" i="1"/>
  <c r="D4969" i="1" s="1"/>
  <c r="D4968" i="1" s="1"/>
  <c r="C4970" i="1"/>
  <c r="G4969" i="1"/>
  <c r="G4968" i="1" s="1"/>
  <c r="C4969" i="1"/>
  <c r="C4968" i="1" s="1"/>
  <c r="I4967" i="1"/>
  <c r="K4967" i="1" s="1"/>
  <c r="H4966" i="1"/>
  <c r="G4966" i="1"/>
  <c r="F4966" i="1"/>
  <c r="E4966" i="1"/>
  <c r="D4966" i="1"/>
  <c r="C4966" i="1"/>
  <c r="I4965" i="1"/>
  <c r="K4965" i="1" s="1"/>
  <c r="H4964" i="1"/>
  <c r="G4964" i="1"/>
  <c r="F4964" i="1"/>
  <c r="E4964" i="1"/>
  <c r="D4964" i="1"/>
  <c r="C4964" i="1"/>
  <c r="I4963" i="1"/>
  <c r="K4963" i="1" s="1"/>
  <c r="H4962" i="1"/>
  <c r="G4962" i="1"/>
  <c r="F4962" i="1"/>
  <c r="E4962" i="1"/>
  <c r="E4961" i="1" s="1"/>
  <c r="E4960" i="1" s="1"/>
  <c r="D4962" i="1"/>
  <c r="C4962" i="1"/>
  <c r="I4959" i="1"/>
  <c r="K4959" i="1" s="1"/>
  <c r="H4958" i="1"/>
  <c r="G4958" i="1"/>
  <c r="F4958" i="1"/>
  <c r="E4958" i="1"/>
  <c r="D4958" i="1"/>
  <c r="C4958" i="1"/>
  <c r="I4957" i="1"/>
  <c r="K4957" i="1" s="1"/>
  <c r="H4956" i="1"/>
  <c r="G4956" i="1"/>
  <c r="F4956" i="1"/>
  <c r="E4956" i="1"/>
  <c r="D4956" i="1"/>
  <c r="C4956" i="1"/>
  <c r="I4955" i="1"/>
  <c r="K4955" i="1" s="1"/>
  <c r="H4954" i="1"/>
  <c r="G4954" i="1"/>
  <c r="F4954" i="1"/>
  <c r="E4954" i="1"/>
  <c r="D4954" i="1"/>
  <c r="C4954" i="1"/>
  <c r="I4947" i="1"/>
  <c r="K4947" i="1" s="1"/>
  <c r="H4946" i="1"/>
  <c r="G4946" i="1"/>
  <c r="F4946" i="1"/>
  <c r="E4946" i="1"/>
  <c r="D4946" i="1"/>
  <c r="C4946" i="1"/>
  <c r="I4945" i="1"/>
  <c r="K4945" i="1" s="1"/>
  <c r="H4944" i="1"/>
  <c r="G4944" i="1"/>
  <c r="F4944" i="1"/>
  <c r="E4944" i="1"/>
  <c r="D4944" i="1"/>
  <c r="C4944" i="1"/>
  <c r="I4943" i="1"/>
  <c r="K4943" i="1" s="1"/>
  <c r="H4942" i="1"/>
  <c r="G4942" i="1"/>
  <c r="F4942" i="1"/>
  <c r="F4941" i="1" s="1"/>
  <c r="F4940" i="1" s="1"/>
  <c r="E4942" i="1"/>
  <c r="D4942" i="1"/>
  <c r="D4941" i="1" s="1"/>
  <c r="D4940" i="1" s="1"/>
  <c r="C4942" i="1"/>
  <c r="G4941" i="1"/>
  <c r="G4940" i="1" s="1"/>
  <c r="C4941" i="1"/>
  <c r="C4940" i="1" s="1"/>
  <c r="I4938" i="1"/>
  <c r="K4938" i="1" s="1"/>
  <c r="H4937" i="1"/>
  <c r="G4937" i="1"/>
  <c r="F4937" i="1"/>
  <c r="E4937" i="1"/>
  <c r="D4937" i="1"/>
  <c r="C4937" i="1"/>
  <c r="I4936" i="1"/>
  <c r="K4936" i="1" s="1"/>
  <c r="H4935" i="1"/>
  <c r="G4935" i="1"/>
  <c r="F4935" i="1"/>
  <c r="E4935" i="1"/>
  <c r="D4935" i="1"/>
  <c r="C4935" i="1"/>
  <c r="I4934" i="1"/>
  <c r="H4933" i="1"/>
  <c r="G4933" i="1"/>
  <c r="F4933" i="1"/>
  <c r="E4933" i="1"/>
  <c r="D4933" i="1"/>
  <c r="C4933" i="1"/>
  <c r="H4932" i="1"/>
  <c r="H4931" i="1" s="1"/>
  <c r="I4930" i="1"/>
  <c r="H4929" i="1"/>
  <c r="G4929" i="1"/>
  <c r="F4929" i="1"/>
  <c r="E4929" i="1"/>
  <c r="D4929" i="1"/>
  <c r="C4929" i="1"/>
  <c r="I4928" i="1"/>
  <c r="K4928" i="1" s="1"/>
  <c r="H4927" i="1"/>
  <c r="G4927" i="1"/>
  <c r="F4927" i="1"/>
  <c r="E4927" i="1"/>
  <c r="D4927" i="1"/>
  <c r="C4927" i="1"/>
  <c r="I4926" i="1"/>
  <c r="K4926" i="1" s="1"/>
  <c r="H4925" i="1"/>
  <c r="G4925" i="1"/>
  <c r="F4925" i="1"/>
  <c r="F4924" i="1" s="1"/>
  <c r="F4923" i="1" s="1"/>
  <c r="E4925" i="1"/>
  <c r="D4925" i="1"/>
  <c r="D4924" i="1" s="1"/>
  <c r="D4923" i="1" s="1"/>
  <c r="C4925" i="1"/>
  <c r="H4924" i="1"/>
  <c r="H4923" i="1" s="1"/>
  <c r="K4921" i="1"/>
  <c r="J4920" i="1"/>
  <c r="I4920" i="1"/>
  <c r="H4920" i="1"/>
  <c r="G4920" i="1"/>
  <c r="F4920" i="1"/>
  <c r="E4920" i="1"/>
  <c r="D4920" i="1"/>
  <c r="C4920" i="1"/>
  <c r="K4919" i="1"/>
  <c r="J4918" i="1"/>
  <c r="I4918" i="1"/>
  <c r="H4918" i="1"/>
  <c r="G4918" i="1"/>
  <c r="F4918" i="1"/>
  <c r="E4918" i="1"/>
  <c r="D4918" i="1"/>
  <c r="C4918" i="1"/>
  <c r="I4917" i="1"/>
  <c r="K4917" i="1" s="1"/>
  <c r="H4916" i="1"/>
  <c r="H4915" i="1" s="1"/>
  <c r="G4916" i="1"/>
  <c r="G4915" i="1" s="1"/>
  <c r="F4916" i="1"/>
  <c r="F4915" i="1" s="1"/>
  <c r="E4916" i="1"/>
  <c r="E4915" i="1" s="1"/>
  <c r="D4916" i="1"/>
  <c r="D4915" i="1" s="1"/>
  <c r="C4916" i="1"/>
  <c r="I4914" i="1"/>
  <c r="K4914" i="1" s="1"/>
  <c r="H4913" i="1"/>
  <c r="G4913" i="1"/>
  <c r="G4912" i="1" s="1"/>
  <c r="F4913" i="1"/>
  <c r="F4912" i="1" s="1"/>
  <c r="E4913" i="1"/>
  <c r="E4912" i="1" s="1"/>
  <c r="D4913" i="1"/>
  <c r="C4913" i="1"/>
  <c r="C4912" i="1" s="1"/>
  <c r="H4912" i="1"/>
  <c r="D4912" i="1"/>
  <c r="I4910" i="1"/>
  <c r="K4910" i="1" s="1"/>
  <c r="H4909" i="1"/>
  <c r="G4909" i="1"/>
  <c r="F4909" i="1"/>
  <c r="E4909" i="1"/>
  <c r="D4909" i="1"/>
  <c r="C4909" i="1"/>
  <c r="I4908" i="1"/>
  <c r="H4907" i="1"/>
  <c r="G4907" i="1"/>
  <c r="F4907" i="1"/>
  <c r="E4907" i="1"/>
  <c r="D4907" i="1"/>
  <c r="C4907" i="1"/>
  <c r="I4906" i="1"/>
  <c r="K4906" i="1" s="1"/>
  <c r="H4905" i="1"/>
  <c r="G4905" i="1"/>
  <c r="F4905" i="1"/>
  <c r="F4904" i="1" s="1"/>
  <c r="F4903" i="1" s="1"/>
  <c r="E4905" i="1"/>
  <c r="D4905" i="1"/>
  <c r="D4904" i="1" s="1"/>
  <c r="D4903" i="1" s="1"/>
  <c r="C4905" i="1"/>
  <c r="H4904" i="1"/>
  <c r="H4903" i="1" s="1"/>
  <c r="I4896" i="1"/>
  <c r="K4896" i="1" s="1"/>
  <c r="H4895" i="1"/>
  <c r="G4895" i="1"/>
  <c r="F4895" i="1"/>
  <c r="E4895" i="1"/>
  <c r="D4895" i="1"/>
  <c r="C4895" i="1"/>
  <c r="I4894" i="1"/>
  <c r="K4894" i="1" s="1"/>
  <c r="H4893" i="1"/>
  <c r="G4893" i="1"/>
  <c r="G4892" i="1" s="1"/>
  <c r="G4891" i="1" s="1"/>
  <c r="G4890" i="1" s="1"/>
  <c r="F4893" i="1"/>
  <c r="E4893" i="1"/>
  <c r="E4892" i="1" s="1"/>
  <c r="E4891" i="1" s="1"/>
  <c r="E4890" i="1" s="1"/>
  <c r="D4893" i="1"/>
  <c r="C4893" i="1"/>
  <c r="C4892" i="1" s="1"/>
  <c r="C4891" i="1" s="1"/>
  <c r="C4890" i="1" s="1"/>
  <c r="K4889" i="1"/>
  <c r="J4888" i="1"/>
  <c r="I4888" i="1"/>
  <c r="I4887" i="1" s="1"/>
  <c r="H4888" i="1"/>
  <c r="H4887" i="1" s="1"/>
  <c r="H4886" i="1" s="1"/>
  <c r="H4885" i="1" s="1"/>
  <c r="G4888" i="1"/>
  <c r="G4887" i="1" s="1"/>
  <c r="F4888" i="1"/>
  <c r="F4887" i="1" s="1"/>
  <c r="F4886" i="1" s="1"/>
  <c r="F4885" i="1" s="1"/>
  <c r="E4888" i="1"/>
  <c r="E4887" i="1" s="1"/>
  <c r="D4888" i="1"/>
  <c r="D4887" i="1" s="1"/>
  <c r="D4886" i="1" s="1"/>
  <c r="D4885" i="1" s="1"/>
  <c r="C4888" i="1"/>
  <c r="C4887" i="1" s="1"/>
  <c r="J4887" i="1"/>
  <c r="J4886" i="1" s="1"/>
  <c r="J4885" i="1" s="1"/>
  <c r="I4886" i="1"/>
  <c r="I4885" i="1" s="1"/>
  <c r="G4886" i="1"/>
  <c r="G4885" i="1" s="1"/>
  <c r="E4886" i="1"/>
  <c r="E4885" i="1" s="1"/>
  <c r="C4886" i="1"/>
  <c r="C4885" i="1" s="1"/>
  <c r="I4884" i="1"/>
  <c r="K4884" i="1" s="1"/>
  <c r="H4883" i="1"/>
  <c r="H4882" i="1" s="1"/>
  <c r="G4883" i="1"/>
  <c r="G4882" i="1" s="1"/>
  <c r="G4881" i="1" s="1"/>
  <c r="F4883" i="1"/>
  <c r="F4882" i="1" s="1"/>
  <c r="F4881" i="1" s="1"/>
  <c r="E4883" i="1"/>
  <c r="E4882" i="1" s="1"/>
  <c r="E4881" i="1" s="1"/>
  <c r="D4883" i="1"/>
  <c r="D4882" i="1" s="1"/>
  <c r="D4881" i="1" s="1"/>
  <c r="C4883" i="1"/>
  <c r="C4882" i="1" s="1"/>
  <c r="C4881" i="1" s="1"/>
  <c r="H4881" i="1"/>
  <c r="I4880" i="1"/>
  <c r="K4880" i="1" s="1"/>
  <c r="H4879" i="1"/>
  <c r="H4878" i="1" s="1"/>
  <c r="G4879" i="1"/>
  <c r="G4878" i="1" s="1"/>
  <c r="G4877" i="1" s="1"/>
  <c r="F4879" i="1"/>
  <c r="F4878" i="1" s="1"/>
  <c r="F4877" i="1" s="1"/>
  <c r="E4879" i="1"/>
  <c r="E4878" i="1" s="1"/>
  <c r="E4877" i="1" s="1"/>
  <c r="D4879" i="1"/>
  <c r="D4878" i="1" s="1"/>
  <c r="D4877" i="1" s="1"/>
  <c r="C4879" i="1"/>
  <c r="C4878" i="1" s="1"/>
  <c r="C4877" i="1" s="1"/>
  <c r="H4877" i="1"/>
  <c r="I4876" i="1"/>
  <c r="J4876" i="1" s="1"/>
  <c r="I4875" i="1"/>
  <c r="K4875" i="1" s="1"/>
  <c r="I4874" i="1"/>
  <c r="K4874" i="1" s="1"/>
  <c r="I4873" i="1"/>
  <c r="K4873" i="1" s="1"/>
  <c r="H4872" i="1"/>
  <c r="H4871" i="1" s="1"/>
  <c r="H4870" i="1" s="1"/>
  <c r="G4872" i="1"/>
  <c r="G4871" i="1" s="1"/>
  <c r="G4870" i="1" s="1"/>
  <c r="F4872" i="1"/>
  <c r="F4871" i="1" s="1"/>
  <c r="F4870" i="1" s="1"/>
  <c r="E4872" i="1"/>
  <c r="D4872" i="1"/>
  <c r="D4871" i="1" s="1"/>
  <c r="D4870" i="1" s="1"/>
  <c r="C4872" i="1"/>
  <c r="C4871" i="1" s="1"/>
  <c r="C4870" i="1" s="1"/>
  <c r="E4871" i="1"/>
  <c r="E4870" i="1" s="1"/>
  <c r="I4869" i="1"/>
  <c r="K4869" i="1" s="1"/>
  <c r="H4868" i="1"/>
  <c r="H4867" i="1" s="1"/>
  <c r="G4868" i="1"/>
  <c r="G4867" i="1" s="1"/>
  <c r="F4868" i="1"/>
  <c r="F4867" i="1" s="1"/>
  <c r="E4868" i="1"/>
  <c r="D4868" i="1"/>
  <c r="D4867" i="1" s="1"/>
  <c r="C4868" i="1"/>
  <c r="C4867" i="1" s="1"/>
  <c r="E4867" i="1"/>
  <c r="I4866" i="1"/>
  <c r="K4866" i="1" s="1"/>
  <c r="H4865" i="1"/>
  <c r="G4865" i="1"/>
  <c r="G4864" i="1" s="1"/>
  <c r="F4865" i="1"/>
  <c r="F4864" i="1" s="1"/>
  <c r="E4865" i="1"/>
  <c r="E4864" i="1" s="1"/>
  <c r="E4863" i="1" s="1"/>
  <c r="D4865" i="1"/>
  <c r="C4865" i="1"/>
  <c r="C4864" i="1" s="1"/>
  <c r="H4864" i="1"/>
  <c r="H4863" i="1" s="1"/>
  <c r="D4864" i="1"/>
  <c r="D4863" i="1" s="1"/>
  <c r="I4862" i="1"/>
  <c r="K4862" i="1" s="1"/>
  <c r="H4861" i="1"/>
  <c r="G4861" i="1"/>
  <c r="G4860" i="1" s="1"/>
  <c r="F4861" i="1"/>
  <c r="F4860" i="1" s="1"/>
  <c r="E4861" i="1"/>
  <c r="E4860" i="1" s="1"/>
  <c r="D4861" i="1"/>
  <c r="D4860" i="1" s="1"/>
  <c r="C4861" i="1"/>
  <c r="C4860" i="1" s="1"/>
  <c r="H4860" i="1"/>
  <c r="I4859" i="1"/>
  <c r="K4859" i="1" s="1"/>
  <c r="H4858" i="1"/>
  <c r="H4857" i="1" s="1"/>
  <c r="G4858" i="1"/>
  <c r="F4858" i="1"/>
  <c r="F4857" i="1" s="1"/>
  <c r="E4858" i="1"/>
  <c r="D4858" i="1"/>
  <c r="D4857" i="1" s="1"/>
  <c r="C4858" i="1"/>
  <c r="G4857" i="1"/>
  <c r="G4856" i="1" s="1"/>
  <c r="E4857" i="1"/>
  <c r="E4856" i="1" s="1"/>
  <c r="C4857" i="1"/>
  <c r="C4856" i="1" s="1"/>
  <c r="I4852" i="1"/>
  <c r="K4852" i="1" s="1"/>
  <c r="I4851" i="1"/>
  <c r="K4851" i="1" s="1"/>
  <c r="I4850" i="1"/>
  <c r="K4850" i="1" s="1"/>
  <c r="H4849" i="1"/>
  <c r="H4848" i="1" s="1"/>
  <c r="H4847" i="1" s="1"/>
  <c r="G4849" i="1"/>
  <c r="G4848" i="1" s="1"/>
  <c r="G4847" i="1" s="1"/>
  <c r="F4849" i="1"/>
  <c r="F4848" i="1" s="1"/>
  <c r="F4847" i="1" s="1"/>
  <c r="E4849" i="1"/>
  <c r="D4849" i="1"/>
  <c r="D4848" i="1" s="1"/>
  <c r="D4847" i="1" s="1"/>
  <c r="C4849" i="1"/>
  <c r="C4848" i="1" s="1"/>
  <c r="C4847" i="1" s="1"/>
  <c r="E4848" i="1"/>
  <c r="E4847" i="1" s="1"/>
  <c r="I4846" i="1"/>
  <c r="K4846" i="1" s="1"/>
  <c r="H4845" i="1"/>
  <c r="G4845" i="1"/>
  <c r="F4845" i="1"/>
  <c r="E4845" i="1"/>
  <c r="D4845" i="1"/>
  <c r="C4845" i="1"/>
  <c r="I4844" i="1"/>
  <c r="K4844" i="1" s="1"/>
  <c r="H4843" i="1"/>
  <c r="G4843" i="1"/>
  <c r="F4843" i="1"/>
  <c r="F4842" i="1" s="1"/>
  <c r="F4841" i="1" s="1"/>
  <c r="E4843" i="1"/>
  <c r="D4843" i="1"/>
  <c r="D4842" i="1" s="1"/>
  <c r="D4841" i="1" s="1"/>
  <c r="C4843" i="1"/>
  <c r="G4842" i="1"/>
  <c r="G4841" i="1" s="1"/>
  <c r="C4842" i="1"/>
  <c r="C4841" i="1" s="1"/>
  <c r="I4840" i="1"/>
  <c r="K4840" i="1" s="1"/>
  <c r="J4839" i="1"/>
  <c r="I4839" i="1"/>
  <c r="H4839" i="1"/>
  <c r="G4839" i="1"/>
  <c r="F4839" i="1"/>
  <c r="E4839" i="1"/>
  <c r="D4839" i="1"/>
  <c r="C4839" i="1"/>
  <c r="I4838" i="1"/>
  <c r="K4838" i="1" s="1"/>
  <c r="I4837" i="1"/>
  <c r="K4837" i="1" s="1"/>
  <c r="I4836" i="1"/>
  <c r="K4836" i="1" s="1"/>
  <c r="H4835" i="1"/>
  <c r="G4835" i="1"/>
  <c r="F4835" i="1"/>
  <c r="E4835" i="1"/>
  <c r="D4835" i="1"/>
  <c r="C4835" i="1"/>
  <c r="I4834" i="1"/>
  <c r="K4834" i="1" s="1"/>
  <c r="I4833" i="1"/>
  <c r="K4833" i="1" s="1"/>
  <c r="H4832" i="1"/>
  <c r="G4832" i="1"/>
  <c r="F4832" i="1"/>
  <c r="E4832" i="1"/>
  <c r="D4832" i="1"/>
  <c r="C4832" i="1"/>
  <c r="I4831" i="1"/>
  <c r="K4831" i="1" s="1"/>
  <c r="I4830" i="1"/>
  <c r="K4830" i="1" s="1"/>
  <c r="H4829" i="1"/>
  <c r="G4829" i="1"/>
  <c r="F4829" i="1"/>
  <c r="E4829" i="1"/>
  <c r="D4829" i="1"/>
  <c r="C4829" i="1"/>
  <c r="I4828" i="1"/>
  <c r="K4828" i="1" s="1"/>
  <c r="H4827" i="1"/>
  <c r="G4827" i="1"/>
  <c r="G4826" i="1" s="1"/>
  <c r="G4825" i="1" s="1"/>
  <c r="F4827" i="1"/>
  <c r="E4827" i="1"/>
  <c r="E4826" i="1" s="1"/>
  <c r="E4825" i="1" s="1"/>
  <c r="D4827" i="1"/>
  <c r="C4827" i="1"/>
  <c r="C4826" i="1" s="1"/>
  <c r="C4825" i="1" s="1"/>
  <c r="F4826" i="1"/>
  <c r="F4825" i="1" s="1"/>
  <c r="I4823" i="1"/>
  <c r="K4823" i="1" s="1"/>
  <c r="H4822" i="1"/>
  <c r="H4821" i="1" s="1"/>
  <c r="H4820" i="1" s="1"/>
  <c r="G4822" i="1"/>
  <c r="G4821" i="1" s="1"/>
  <c r="G4820" i="1" s="1"/>
  <c r="F4822" i="1"/>
  <c r="F4821" i="1" s="1"/>
  <c r="F4820" i="1" s="1"/>
  <c r="E4822" i="1"/>
  <c r="E4821" i="1" s="1"/>
  <c r="E4820" i="1" s="1"/>
  <c r="D4822" i="1"/>
  <c r="D4821" i="1" s="1"/>
  <c r="D4820" i="1" s="1"/>
  <c r="C4822" i="1"/>
  <c r="C4821" i="1" s="1"/>
  <c r="C4820" i="1" s="1"/>
  <c r="I4819" i="1"/>
  <c r="K4819" i="1" s="1"/>
  <c r="H4818" i="1"/>
  <c r="H4817" i="1" s="1"/>
  <c r="H4816" i="1" s="1"/>
  <c r="G4818" i="1"/>
  <c r="G4817" i="1" s="1"/>
  <c r="G4816" i="1" s="1"/>
  <c r="F4818" i="1"/>
  <c r="F4817" i="1" s="1"/>
  <c r="F4816" i="1" s="1"/>
  <c r="E4818" i="1"/>
  <c r="E4817" i="1" s="1"/>
  <c r="E4816" i="1" s="1"/>
  <c r="D4818" i="1"/>
  <c r="D4817" i="1" s="1"/>
  <c r="D4816" i="1" s="1"/>
  <c r="C4818" i="1"/>
  <c r="C4817" i="1" s="1"/>
  <c r="C4816" i="1" s="1"/>
  <c r="I4815" i="1"/>
  <c r="K4815" i="1" s="1"/>
  <c r="H4814" i="1"/>
  <c r="H4813" i="1" s="1"/>
  <c r="H4812" i="1" s="1"/>
  <c r="G4814" i="1"/>
  <c r="G4813" i="1" s="1"/>
  <c r="G4812" i="1" s="1"/>
  <c r="F4814" i="1"/>
  <c r="F4813" i="1" s="1"/>
  <c r="F4812" i="1" s="1"/>
  <c r="E4814" i="1"/>
  <c r="E4813" i="1" s="1"/>
  <c r="E4812" i="1" s="1"/>
  <c r="D4814" i="1"/>
  <c r="D4813" i="1" s="1"/>
  <c r="D4812" i="1" s="1"/>
  <c r="C4814" i="1"/>
  <c r="C4813" i="1" s="1"/>
  <c r="C4812" i="1" s="1"/>
  <c r="I4805" i="1"/>
  <c r="K4805" i="1" s="1"/>
  <c r="I4804" i="1"/>
  <c r="K4804" i="1" s="1"/>
  <c r="H4803" i="1"/>
  <c r="G4803" i="1"/>
  <c r="G4802" i="1" s="1"/>
  <c r="G4801" i="1" s="1"/>
  <c r="F4803" i="1"/>
  <c r="F4802" i="1" s="1"/>
  <c r="F4801" i="1" s="1"/>
  <c r="E4803" i="1"/>
  <c r="E4802" i="1" s="1"/>
  <c r="E4801" i="1" s="1"/>
  <c r="D4803" i="1"/>
  <c r="C4803" i="1"/>
  <c r="C4802" i="1" s="1"/>
  <c r="C4801" i="1" s="1"/>
  <c r="H4802" i="1"/>
  <c r="H4801" i="1" s="1"/>
  <c r="D4802" i="1"/>
  <c r="D4801" i="1" s="1"/>
  <c r="I4800" i="1"/>
  <c r="K4800" i="1" s="1"/>
  <c r="H4799" i="1"/>
  <c r="G4799" i="1"/>
  <c r="G4798" i="1" s="1"/>
  <c r="G4797" i="1" s="1"/>
  <c r="F4799" i="1"/>
  <c r="F4798" i="1" s="1"/>
  <c r="F4797" i="1" s="1"/>
  <c r="E4799" i="1"/>
  <c r="E4798" i="1" s="1"/>
  <c r="E4797" i="1" s="1"/>
  <c r="D4799" i="1"/>
  <c r="D4798" i="1" s="1"/>
  <c r="D4797" i="1" s="1"/>
  <c r="C4799" i="1"/>
  <c r="C4798" i="1" s="1"/>
  <c r="C4797" i="1" s="1"/>
  <c r="H4798" i="1"/>
  <c r="H4797" i="1" s="1"/>
  <c r="I4796" i="1"/>
  <c r="K4796" i="1" s="1"/>
  <c r="H4795" i="1"/>
  <c r="G4795" i="1"/>
  <c r="G4794" i="1" s="1"/>
  <c r="G4793" i="1" s="1"/>
  <c r="F4795" i="1"/>
  <c r="F4794" i="1" s="1"/>
  <c r="F4793" i="1" s="1"/>
  <c r="E4795" i="1"/>
  <c r="E4794" i="1" s="1"/>
  <c r="E4793" i="1" s="1"/>
  <c r="D4795" i="1"/>
  <c r="D4794" i="1" s="1"/>
  <c r="D4793" i="1" s="1"/>
  <c r="C4795" i="1"/>
  <c r="C4794" i="1" s="1"/>
  <c r="C4793" i="1" s="1"/>
  <c r="H4794" i="1"/>
  <c r="H4793" i="1" s="1"/>
  <c r="I4792" i="1"/>
  <c r="K4792" i="1" s="1"/>
  <c r="I4791" i="1"/>
  <c r="K4791" i="1" s="1"/>
  <c r="H4790" i="1"/>
  <c r="H4789" i="1" s="1"/>
  <c r="H4788" i="1" s="1"/>
  <c r="G4790" i="1"/>
  <c r="G4789" i="1" s="1"/>
  <c r="G4788" i="1" s="1"/>
  <c r="F4790" i="1"/>
  <c r="F4789" i="1" s="1"/>
  <c r="F4788" i="1" s="1"/>
  <c r="E4790" i="1"/>
  <c r="E4789" i="1" s="1"/>
  <c r="E4788" i="1" s="1"/>
  <c r="D4790" i="1"/>
  <c r="D4789" i="1" s="1"/>
  <c r="D4788" i="1" s="1"/>
  <c r="C4790" i="1"/>
  <c r="C4789" i="1"/>
  <c r="C4788" i="1" s="1"/>
  <c r="I4787" i="1"/>
  <c r="K4787" i="1" s="1"/>
  <c r="H4786" i="1"/>
  <c r="G4786" i="1"/>
  <c r="F4786" i="1"/>
  <c r="E4786" i="1"/>
  <c r="D4786" i="1"/>
  <c r="C4786" i="1"/>
  <c r="I4785" i="1"/>
  <c r="K4785" i="1" s="1"/>
  <c r="I4784" i="1"/>
  <c r="K4784" i="1" s="1"/>
  <c r="H4783" i="1"/>
  <c r="G4783" i="1"/>
  <c r="G4782" i="1" s="1"/>
  <c r="G4781" i="1" s="1"/>
  <c r="F4783" i="1"/>
  <c r="E4783" i="1"/>
  <c r="E4782" i="1" s="1"/>
  <c r="E4781" i="1" s="1"/>
  <c r="D4783" i="1"/>
  <c r="C4783" i="1"/>
  <c r="C4782" i="1" s="1"/>
  <c r="C4781" i="1" s="1"/>
  <c r="F4782" i="1"/>
  <c r="F4781" i="1" s="1"/>
  <c r="J4780" i="1"/>
  <c r="J4779" i="1" s="1"/>
  <c r="J4778" i="1" s="1"/>
  <c r="I4780" i="1"/>
  <c r="K4780" i="1" s="1"/>
  <c r="I4779" i="1"/>
  <c r="H4779" i="1"/>
  <c r="G4779" i="1"/>
  <c r="G4778" i="1" s="1"/>
  <c r="F4779" i="1"/>
  <c r="F4778" i="1" s="1"/>
  <c r="E4779" i="1"/>
  <c r="E4778" i="1" s="1"/>
  <c r="D4779" i="1"/>
  <c r="C4779" i="1"/>
  <c r="C4778" i="1" s="1"/>
  <c r="H4778" i="1"/>
  <c r="D4778" i="1"/>
  <c r="I4777" i="1"/>
  <c r="K4777" i="1" s="1"/>
  <c r="H4776" i="1"/>
  <c r="H4775" i="1" s="1"/>
  <c r="H4774" i="1" s="1"/>
  <c r="G4776" i="1"/>
  <c r="G4775" i="1" s="1"/>
  <c r="F4776" i="1"/>
  <c r="F4775" i="1" s="1"/>
  <c r="E4776" i="1"/>
  <c r="E4775" i="1" s="1"/>
  <c r="D4776" i="1"/>
  <c r="D4775" i="1" s="1"/>
  <c r="D4774" i="1" s="1"/>
  <c r="C4776" i="1"/>
  <c r="C4775" i="1"/>
  <c r="C4774" i="1" s="1"/>
  <c r="I4773" i="1"/>
  <c r="K4773" i="1" s="1"/>
  <c r="J4772" i="1"/>
  <c r="I4772" i="1"/>
  <c r="K4772" i="1" s="1"/>
  <c r="H4771" i="1"/>
  <c r="G4771" i="1"/>
  <c r="G4770" i="1" s="1"/>
  <c r="G4769" i="1" s="1"/>
  <c r="F4771" i="1"/>
  <c r="F4770" i="1" s="1"/>
  <c r="F4769" i="1" s="1"/>
  <c r="E4771" i="1"/>
  <c r="E4770" i="1" s="1"/>
  <c r="E4769" i="1" s="1"/>
  <c r="D4771" i="1"/>
  <c r="D4770" i="1" s="1"/>
  <c r="D4769" i="1" s="1"/>
  <c r="C4771" i="1"/>
  <c r="C4770" i="1" s="1"/>
  <c r="C4769" i="1" s="1"/>
  <c r="H4770" i="1"/>
  <c r="H4769" i="1" s="1"/>
  <c r="I4762" i="1"/>
  <c r="K4762" i="1" s="1"/>
  <c r="I4761" i="1"/>
  <c r="K4761" i="1" s="1"/>
  <c r="H4760" i="1"/>
  <c r="G4760" i="1"/>
  <c r="F4760" i="1"/>
  <c r="E4760" i="1"/>
  <c r="D4760" i="1"/>
  <c r="C4760" i="1"/>
  <c r="I4759" i="1"/>
  <c r="K4759" i="1" s="1"/>
  <c r="H4758" i="1"/>
  <c r="G4758" i="1"/>
  <c r="F4758" i="1"/>
  <c r="E4758" i="1"/>
  <c r="D4758" i="1"/>
  <c r="C4758" i="1"/>
  <c r="I4757" i="1"/>
  <c r="K4757" i="1" s="1"/>
  <c r="H4756" i="1"/>
  <c r="G4756" i="1"/>
  <c r="F4756" i="1"/>
  <c r="E4756" i="1"/>
  <c r="D4756" i="1"/>
  <c r="C4756" i="1"/>
  <c r="I4755" i="1"/>
  <c r="K4755" i="1" s="1"/>
  <c r="H4754" i="1"/>
  <c r="G4754" i="1"/>
  <c r="F4754" i="1"/>
  <c r="F4753" i="1" s="1"/>
  <c r="E4754" i="1"/>
  <c r="D4754" i="1"/>
  <c r="D4753" i="1" s="1"/>
  <c r="C4754" i="1"/>
  <c r="H4753" i="1"/>
  <c r="I4752" i="1"/>
  <c r="K4752" i="1" s="1"/>
  <c r="H4751" i="1"/>
  <c r="H4750" i="1" s="1"/>
  <c r="H4749" i="1" s="1"/>
  <c r="G4751" i="1"/>
  <c r="F4751" i="1"/>
  <c r="F4750" i="1" s="1"/>
  <c r="E4751" i="1"/>
  <c r="D4751" i="1"/>
  <c r="D4750" i="1" s="1"/>
  <c r="C4751" i="1"/>
  <c r="G4750" i="1"/>
  <c r="E4750" i="1"/>
  <c r="C4750" i="1"/>
  <c r="I4748" i="1"/>
  <c r="K4748" i="1" s="1"/>
  <c r="H4747" i="1"/>
  <c r="H4746" i="1" s="1"/>
  <c r="G4747" i="1"/>
  <c r="G4746" i="1" s="1"/>
  <c r="F4747" i="1"/>
  <c r="F4746" i="1" s="1"/>
  <c r="E4747" i="1"/>
  <c r="E4746" i="1" s="1"/>
  <c r="D4747" i="1"/>
  <c r="D4746" i="1" s="1"/>
  <c r="C4747" i="1"/>
  <c r="C4746" i="1"/>
  <c r="I4745" i="1"/>
  <c r="K4745" i="1" s="1"/>
  <c r="H4744" i="1"/>
  <c r="G4744" i="1"/>
  <c r="F4744" i="1"/>
  <c r="E4744" i="1"/>
  <c r="D4744" i="1"/>
  <c r="C4744" i="1"/>
  <c r="I4743" i="1"/>
  <c r="K4743" i="1" s="1"/>
  <c r="H4742" i="1"/>
  <c r="G4742" i="1"/>
  <c r="F4742" i="1"/>
  <c r="E4742" i="1"/>
  <c r="E4741" i="1" s="1"/>
  <c r="D4742" i="1"/>
  <c r="C4742" i="1"/>
  <c r="C4741" i="1" s="1"/>
  <c r="C4740" i="1" s="1"/>
  <c r="D4741" i="1"/>
  <c r="I4738" i="1"/>
  <c r="K4738" i="1" s="1"/>
  <c r="H4737" i="1"/>
  <c r="G4737" i="1"/>
  <c r="F4737" i="1"/>
  <c r="E4737" i="1"/>
  <c r="D4737" i="1"/>
  <c r="C4737" i="1"/>
  <c r="I4736" i="1"/>
  <c r="K4736" i="1" s="1"/>
  <c r="H4735" i="1"/>
  <c r="G4735" i="1"/>
  <c r="F4735" i="1"/>
  <c r="E4735" i="1"/>
  <c r="D4735" i="1"/>
  <c r="C4735" i="1"/>
  <c r="I4734" i="1"/>
  <c r="K4734" i="1" s="1"/>
  <c r="H4733" i="1"/>
  <c r="G4733" i="1"/>
  <c r="F4733" i="1"/>
  <c r="E4733" i="1"/>
  <c r="E4732" i="1" s="1"/>
  <c r="E4731" i="1" s="1"/>
  <c r="D4733" i="1"/>
  <c r="C4733" i="1"/>
  <c r="C4732" i="1" s="1"/>
  <c r="C4731" i="1" s="1"/>
  <c r="I4730" i="1"/>
  <c r="K4730" i="1" s="1"/>
  <c r="H4729" i="1"/>
  <c r="G4729" i="1"/>
  <c r="F4729" i="1"/>
  <c r="E4729" i="1"/>
  <c r="D4729" i="1"/>
  <c r="C4729" i="1"/>
  <c r="I4728" i="1"/>
  <c r="K4728" i="1" s="1"/>
  <c r="H4727" i="1"/>
  <c r="G4727" i="1"/>
  <c r="F4727" i="1"/>
  <c r="E4727" i="1"/>
  <c r="D4727" i="1"/>
  <c r="C4727" i="1"/>
  <c r="I4726" i="1"/>
  <c r="K4726" i="1" s="1"/>
  <c r="H4725" i="1"/>
  <c r="G4725" i="1"/>
  <c r="F4725" i="1"/>
  <c r="E4725" i="1"/>
  <c r="D4725" i="1"/>
  <c r="C4725" i="1"/>
  <c r="C4724" i="1"/>
  <c r="C4723" i="1" s="1"/>
  <c r="I4714" i="1"/>
  <c r="K4714" i="1" s="1"/>
  <c r="H4713" i="1"/>
  <c r="G4713" i="1"/>
  <c r="F4713" i="1"/>
  <c r="E4713" i="1"/>
  <c r="D4713" i="1"/>
  <c r="C4713" i="1"/>
  <c r="I4712" i="1"/>
  <c r="K4712" i="1" s="1"/>
  <c r="H4711" i="1"/>
  <c r="G4711" i="1"/>
  <c r="F4711" i="1"/>
  <c r="E4711" i="1"/>
  <c r="D4711" i="1"/>
  <c r="C4711" i="1"/>
  <c r="I4710" i="1"/>
  <c r="K4710" i="1" s="1"/>
  <c r="H4709" i="1"/>
  <c r="G4709" i="1"/>
  <c r="F4709" i="1"/>
  <c r="E4709" i="1"/>
  <c r="D4709" i="1"/>
  <c r="D4708" i="1" s="1"/>
  <c r="D4707" i="1" s="1"/>
  <c r="D4706" i="1" s="1"/>
  <c r="C4709" i="1"/>
  <c r="F4708" i="1"/>
  <c r="F4707" i="1" s="1"/>
  <c r="F4706" i="1" s="1"/>
  <c r="I4705" i="1"/>
  <c r="K4705" i="1" s="1"/>
  <c r="H4704" i="1"/>
  <c r="G4704" i="1"/>
  <c r="F4704" i="1"/>
  <c r="E4704" i="1"/>
  <c r="D4704" i="1"/>
  <c r="C4704" i="1"/>
  <c r="I4703" i="1"/>
  <c r="K4703" i="1" s="1"/>
  <c r="H4702" i="1"/>
  <c r="G4702" i="1"/>
  <c r="F4702" i="1"/>
  <c r="E4702" i="1"/>
  <c r="D4702" i="1"/>
  <c r="C4702" i="1"/>
  <c r="I4701" i="1"/>
  <c r="K4701" i="1" s="1"/>
  <c r="H4700" i="1"/>
  <c r="G4700" i="1"/>
  <c r="F4700" i="1"/>
  <c r="E4700" i="1"/>
  <c r="E4699" i="1" s="1"/>
  <c r="E4698" i="1" s="1"/>
  <c r="E4697" i="1" s="1"/>
  <c r="D4700" i="1"/>
  <c r="C4700" i="1"/>
  <c r="C4699" i="1" s="1"/>
  <c r="C4698" i="1" s="1"/>
  <c r="C4697" i="1" s="1"/>
  <c r="I4696" i="1"/>
  <c r="K4696" i="1" s="1"/>
  <c r="H4695" i="1"/>
  <c r="G4695" i="1"/>
  <c r="F4695" i="1"/>
  <c r="E4695" i="1"/>
  <c r="D4695" i="1"/>
  <c r="C4695" i="1"/>
  <c r="I4694" i="1"/>
  <c r="K4694" i="1" s="1"/>
  <c r="H4693" i="1"/>
  <c r="G4693" i="1"/>
  <c r="F4693" i="1"/>
  <c r="E4693" i="1"/>
  <c r="D4693" i="1"/>
  <c r="C4693" i="1"/>
  <c r="F4692" i="1"/>
  <c r="F4691" i="1" s="1"/>
  <c r="F4690" i="1" s="1"/>
  <c r="I4689" i="1"/>
  <c r="K4689" i="1" s="1"/>
  <c r="H4688" i="1"/>
  <c r="H4687" i="1" s="1"/>
  <c r="H4686" i="1" s="1"/>
  <c r="H4685" i="1" s="1"/>
  <c r="G4688" i="1"/>
  <c r="G4687" i="1" s="1"/>
  <c r="G4686" i="1" s="1"/>
  <c r="G4685" i="1" s="1"/>
  <c r="F4688" i="1"/>
  <c r="F4687" i="1" s="1"/>
  <c r="F4686" i="1" s="1"/>
  <c r="F4685" i="1" s="1"/>
  <c r="E4688" i="1"/>
  <c r="E4687" i="1" s="1"/>
  <c r="E4686" i="1" s="1"/>
  <c r="E4685" i="1" s="1"/>
  <c r="D4688" i="1"/>
  <c r="D4687" i="1" s="1"/>
  <c r="D4686" i="1" s="1"/>
  <c r="D4685" i="1" s="1"/>
  <c r="C4688" i="1"/>
  <c r="C4687" i="1" s="1"/>
  <c r="C4686" i="1" s="1"/>
  <c r="C4685" i="1" s="1"/>
  <c r="I4684" i="1"/>
  <c r="K4684" i="1" s="1"/>
  <c r="H4683" i="1"/>
  <c r="G4683" i="1"/>
  <c r="F4683" i="1"/>
  <c r="E4683" i="1"/>
  <c r="D4683" i="1"/>
  <c r="C4683" i="1"/>
  <c r="I4682" i="1"/>
  <c r="K4682" i="1" s="1"/>
  <c r="H4681" i="1"/>
  <c r="G4681" i="1"/>
  <c r="F4681" i="1"/>
  <c r="E4681" i="1"/>
  <c r="D4681" i="1"/>
  <c r="D4680" i="1" s="1"/>
  <c r="D4679" i="1" s="1"/>
  <c r="D4678" i="1" s="1"/>
  <c r="C4681" i="1"/>
  <c r="F4680" i="1"/>
  <c r="F4679" i="1" s="1"/>
  <c r="F4678" i="1" s="1"/>
  <c r="I4673" i="1"/>
  <c r="K4673" i="1" s="1"/>
  <c r="H4672" i="1"/>
  <c r="G4672" i="1"/>
  <c r="F4672" i="1"/>
  <c r="E4672" i="1"/>
  <c r="D4672" i="1"/>
  <c r="C4672" i="1"/>
  <c r="I4671" i="1"/>
  <c r="K4671" i="1" s="1"/>
  <c r="H4670" i="1"/>
  <c r="G4670" i="1"/>
  <c r="F4670" i="1"/>
  <c r="E4670" i="1"/>
  <c r="D4670" i="1"/>
  <c r="C4670" i="1"/>
  <c r="I4669" i="1"/>
  <c r="K4669" i="1" s="1"/>
  <c r="H4668" i="1"/>
  <c r="G4668" i="1"/>
  <c r="G4667" i="1" s="1"/>
  <c r="F4668" i="1"/>
  <c r="E4668" i="1"/>
  <c r="E4667" i="1" s="1"/>
  <c r="D4668" i="1"/>
  <c r="C4668" i="1"/>
  <c r="C4667" i="1" s="1"/>
  <c r="I4666" i="1"/>
  <c r="K4666" i="1" s="1"/>
  <c r="H4665" i="1"/>
  <c r="G4665" i="1"/>
  <c r="G4664" i="1" s="1"/>
  <c r="F4665" i="1"/>
  <c r="F4664" i="1" s="1"/>
  <c r="E4665" i="1"/>
  <c r="E4664" i="1" s="1"/>
  <c r="D4665" i="1"/>
  <c r="D4664" i="1" s="1"/>
  <c r="C4665" i="1"/>
  <c r="C4664" i="1" s="1"/>
  <c r="H4664" i="1"/>
  <c r="I4660" i="1"/>
  <c r="K4660" i="1" s="1"/>
  <c r="H4659" i="1"/>
  <c r="G4659" i="1"/>
  <c r="F4659" i="1"/>
  <c r="E4659" i="1"/>
  <c r="D4659" i="1"/>
  <c r="C4659" i="1"/>
  <c r="C5091" i="1" s="1"/>
  <c r="I4658" i="1"/>
  <c r="K4658" i="1" s="1"/>
  <c r="I4657" i="1"/>
  <c r="K4657" i="1" s="1"/>
  <c r="I4656" i="1"/>
  <c r="K4656" i="1" s="1"/>
  <c r="I4655" i="1"/>
  <c r="J4655" i="1" s="1"/>
  <c r="I4654" i="1"/>
  <c r="K4654" i="1" s="1"/>
  <c r="I4653" i="1"/>
  <c r="J4653" i="1" s="1"/>
  <c r="I4652" i="1"/>
  <c r="K4652" i="1" s="1"/>
  <c r="I4651" i="1"/>
  <c r="K4651" i="1" s="1"/>
  <c r="H4650" i="1"/>
  <c r="H4649" i="1" s="1"/>
  <c r="H4648" i="1" s="1"/>
  <c r="G4650" i="1"/>
  <c r="G4649" i="1" s="1"/>
  <c r="G4648" i="1" s="1"/>
  <c r="F4650" i="1"/>
  <c r="F4649" i="1" s="1"/>
  <c r="F4648" i="1" s="1"/>
  <c r="E4650" i="1"/>
  <c r="E4649" i="1" s="1"/>
  <c r="E4648" i="1" s="1"/>
  <c r="D4650" i="1"/>
  <c r="D4649" i="1" s="1"/>
  <c r="D4648" i="1" s="1"/>
  <c r="C4650" i="1"/>
  <c r="C5090" i="1" s="1"/>
  <c r="F4644" i="1"/>
  <c r="D5092" i="1" s="1"/>
  <c r="E4643" i="1"/>
  <c r="F4643" i="1" s="1"/>
  <c r="D4642" i="1"/>
  <c r="D5075" i="1" s="1"/>
  <c r="I4760" i="1" l="1"/>
  <c r="D4856" i="1"/>
  <c r="H4856" i="1"/>
  <c r="H4941" i="1"/>
  <c r="H4940" i="1" s="1"/>
  <c r="C4953" i="1"/>
  <c r="C4952" i="1" s="1"/>
  <c r="D5008" i="1"/>
  <c r="D5007" i="1" s="1"/>
  <c r="F5008" i="1"/>
  <c r="F5007" i="1" s="1"/>
  <c r="I5011" i="1"/>
  <c r="E4953" i="1"/>
  <c r="E4952" i="1" s="1"/>
  <c r="G4724" i="1"/>
  <c r="G4723" i="1" s="1"/>
  <c r="D4932" i="1"/>
  <c r="D4931" i="1" s="1"/>
  <c r="H4842" i="1"/>
  <c r="H4841" i="1" s="1"/>
  <c r="J5012" i="1"/>
  <c r="J5011" i="1" s="1"/>
  <c r="I5041" i="1"/>
  <c r="I5040" i="1" s="1"/>
  <c r="F5060" i="1"/>
  <c r="F5059" i="1" s="1"/>
  <c r="E5068" i="1"/>
  <c r="E5067" i="1" s="1"/>
  <c r="I4659" i="1"/>
  <c r="E5091" i="1" s="1"/>
  <c r="J4660" i="1"/>
  <c r="J4659" i="1" s="1"/>
  <c r="I4665" i="1"/>
  <c r="J4666" i="1"/>
  <c r="J4665" i="1" s="1"/>
  <c r="J4664" i="1" s="1"/>
  <c r="D4692" i="1"/>
  <c r="D4691" i="1" s="1"/>
  <c r="D4690" i="1" s="1"/>
  <c r="H4692" i="1"/>
  <c r="H4691" i="1" s="1"/>
  <c r="H4690" i="1" s="1"/>
  <c r="D4749" i="1"/>
  <c r="E4774" i="1"/>
  <c r="I4927" i="1"/>
  <c r="K4927" i="1" s="1"/>
  <c r="H5000" i="1"/>
  <c r="H5019" i="1"/>
  <c r="H5015" i="1" s="1"/>
  <c r="C5019" i="1"/>
  <c r="E5019" i="1"/>
  <c r="I5022" i="1"/>
  <c r="J5023" i="1"/>
  <c r="J5022" i="1" s="1"/>
  <c r="E5043" i="1"/>
  <c r="E4663" i="1"/>
  <c r="E4662" i="1" s="1"/>
  <c r="G4699" i="1"/>
  <c r="G4698" i="1" s="1"/>
  <c r="G4697" i="1" s="1"/>
  <c r="D4724" i="1"/>
  <c r="D4723" i="1" s="1"/>
  <c r="F4724" i="1"/>
  <c r="F4723" i="1" s="1"/>
  <c r="E4724" i="1"/>
  <c r="E4723" i="1" s="1"/>
  <c r="E4722" i="1" s="1"/>
  <c r="I4756" i="1"/>
  <c r="J4757" i="1"/>
  <c r="J4756" i="1" s="1"/>
  <c r="J4761" i="1"/>
  <c r="D4782" i="1"/>
  <c r="D4781" i="1" s="1"/>
  <c r="H4782" i="1"/>
  <c r="H4781" i="1" s="1"/>
  <c r="H4768" i="1" s="1"/>
  <c r="I4827" i="1"/>
  <c r="J4828" i="1"/>
  <c r="J4827" i="1" s="1"/>
  <c r="D4826" i="1"/>
  <c r="D4825" i="1" s="1"/>
  <c r="H4826" i="1"/>
  <c r="H4825" i="1" s="1"/>
  <c r="H4824" i="1" s="1"/>
  <c r="J4836" i="1"/>
  <c r="C4915" i="1"/>
  <c r="E4941" i="1"/>
  <c r="E4940" i="1" s="1"/>
  <c r="E4969" i="1"/>
  <c r="E4968" i="1" s="1"/>
  <c r="E4978" i="1"/>
  <c r="E4977" i="1" s="1"/>
  <c r="E4976" i="1" s="1"/>
  <c r="G4978" i="1"/>
  <c r="G4977" i="1" s="1"/>
  <c r="G4976" i="1" s="1"/>
  <c r="D4978" i="1"/>
  <c r="D4977" i="1" s="1"/>
  <c r="D4976" i="1" s="1"/>
  <c r="F4978" i="1"/>
  <c r="F4977" i="1" s="1"/>
  <c r="F4976" i="1" s="1"/>
  <c r="H4978" i="1"/>
  <c r="H4977" i="1" s="1"/>
  <c r="H4976" i="1" s="1"/>
  <c r="I4983" i="1"/>
  <c r="J4984" i="1"/>
  <c r="J4983" i="1" s="1"/>
  <c r="E5039" i="1"/>
  <c r="E4642" i="1"/>
  <c r="E5075" i="1" s="1"/>
  <c r="C4649" i="1"/>
  <c r="C4648" i="1" s="1"/>
  <c r="I4695" i="1"/>
  <c r="C4722" i="1"/>
  <c r="F4741" i="1"/>
  <c r="J4804" i="1"/>
  <c r="E4842" i="1"/>
  <c r="E4841" i="1" s="1"/>
  <c r="I4909" i="1"/>
  <c r="J4910" i="1"/>
  <c r="J4909" i="1" s="1"/>
  <c r="I4913" i="1"/>
  <c r="I4912" i="1" s="1"/>
  <c r="J4914" i="1"/>
  <c r="J4913" i="1" s="1"/>
  <c r="J4912" i="1" s="1"/>
  <c r="J4928" i="1"/>
  <c r="J4927" i="1" s="1"/>
  <c r="F4932" i="1"/>
  <c r="F4931" i="1" s="1"/>
  <c r="I4935" i="1"/>
  <c r="J4936" i="1"/>
  <c r="J4935" i="1" s="1"/>
  <c r="D4961" i="1"/>
  <c r="D4960" i="1" s="1"/>
  <c r="F4961" i="1"/>
  <c r="F4960" i="1" s="1"/>
  <c r="C4961" i="1"/>
  <c r="C4960" i="1" s="1"/>
  <c r="C4939" i="1" s="1"/>
  <c r="C4987" i="1"/>
  <c r="C4986" i="1" s="1"/>
  <c r="D5000" i="1"/>
  <c r="D4996" i="1" s="1"/>
  <c r="D4985" i="1" s="1"/>
  <c r="F5000" i="1"/>
  <c r="I5003" i="1"/>
  <c r="K5003" i="1" s="1"/>
  <c r="J5004" i="1"/>
  <c r="J5003" i="1" s="1"/>
  <c r="C5028" i="1"/>
  <c r="C5027" i="1" s="1"/>
  <c r="C5026" i="1" s="1"/>
  <c r="E5028" i="1"/>
  <c r="E5027" i="1" s="1"/>
  <c r="G5028" i="1"/>
  <c r="G5027" i="1" s="1"/>
  <c r="G5026" i="1" s="1"/>
  <c r="I5044" i="1"/>
  <c r="J5045" i="1"/>
  <c r="J5044" i="1" s="1"/>
  <c r="D5043" i="1"/>
  <c r="D5039" i="1" s="1"/>
  <c r="F5043" i="1"/>
  <c r="F5039" i="1" s="1"/>
  <c r="H5043" i="1"/>
  <c r="H5039" i="1" s="1"/>
  <c r="I5048" i="1"/>
  <c r="C5060" i="1"/>
  <c r="C5059" i="1" s="1"/>
  <c r="C5058" i="1" s="1"/>
  <c r="E5060" i="1"/>
  <c r="E5059" i="1" s="1"/>
  <c r="E5058" i="1" s="1"/>
  <c r="G5060" i="1"/>
  <c r="G5059" i="1" s="1"/>
  <c r="G5058" i="1" s="1"/>
  <c r="D5068" i="1"/>
  <c r="D5067" i="1" s="1"/>
  <c r="D5058" i="1" s="1"/>
  <c r="F5068" i="1"/>
  <c r="F5067" i="1" s="1"/>
  <c r="H5068" i="1"/>
  <c r="H5067" i="1" s="1"/>
  <c r="J4851" i="1"/>
  <c r="I4835" i="1"/>
  <c r="K4835" i="1" s="1"/>
  <c r="D4740" i="1"/>
  <c r="F4749" i="1"/>
  <c r="E4740" i="1"/>
  <c r="K4665" i="1"/>
  <c r="D4667" i="1"/>
  <c r="D4663" i="1" s="1"/>
  <c r="D4662" i="1" s="1"/>
  <c r="F4667" i="1"/>
  <c r="C4680" i="1"/>
  <c r="C4679" i="1" s="1"/>
  <c r="C4678" i="1" s="1"/>
  <c r="E4680" i="1"/>
  <c r="E4679" i="1" s="1"/>
  <c r="E4678" i="1" s="1"/>
  <c r="G4680" i="1"/>
  <c r="G4679" i="1" s="1"/>
  <c r="G4678" i="1" s="1"/>
  <c r="I4681" i="1"/>
  <c r="K4681" i="1" s="1"/>
  <c r="J4682" i="1"/>
  <c r="J4681" i="1" s="1"/>
  <c r="H4680" i="1"/>
  <c r="H4679" i="1" s="1"/>
  <c r="H4678" i="1" s="1"/>
  <c r="C4692" i="1"/>
  <c r="C4691" i="1" s="1"/>
  <c r="C4690" i="1" s="1"/>
  <c r="E4692" i="1"/>
  <c r="E4691" i="1" s="1"/>
  <c r="E4690" i="1" s="1"/>
  <c r="D4699" i="1"/>
  <c r="D4698" i="1" s="1"/>
  <c r="D4697" i="1" s="1"/>
  <c r="F4699" i="1"/>
  <c r="F4698" i="1" s="1"/>
  <c r="F4697" i="1" s="1"/>
  <c r="H4699" i="1"/>
  <c r="H4698" i="1" s="1"/>
  <c r="H4697" i="1" s="1"/>
  <c r="C4708" i="1"/>
  <c r="C4707" i="1" s="1"/>
  <c r="C4706" i="1" s="1"/>
  <c r="E4708" i="1"/>
  <c r="E4707" i="1" s="1"/>
  <c r="E4706" i="1" s="1"/>
  <c r="G4708" i="1"/>
  <c r="G4707" i="1" s="1"/>
  <c r="G4706" i="1" s="1"/>
  <c r="I4709" i="1"/>
  <c r="K4709" i="1" s="1"/>
  <c r="J4710" i="1"/>
  <c r="J4709" i="1" s="1"/>
  <c r="H4708" i="1"/>
  <c r="H4707" i="1" s="1"/>
  <c r="H4706" i="1" s="1"/>
  <c r="I4713" i="1"/>
  <c r="K4713" i="1" s="1"/>
  <c r="J4714" i="1"/>
  <c r="J4713" i="1" s="1"/>
  <c r="D4732" i="1"/>
  <c r="D4731" i="1" s="1"/>
  <c r="D4722" i="1" s="1"/>
  <c r="F4732" i="1"/>
  <c r="F4731" i="1" s="1"/>
  <c r="H4732" i="1"/>
  <c r="H4731" i="1" s="1"/>
  <c r="F4740" i="1"/>
  <c r="C4753" i="1"/>
  <c r="E4753" i="1"/>
  <c r="G4753" i="1"/>
  <c r="G4749" i="1" s="1"/>
  <c r="I4754" i="1"/>
  <c r="K4754" i="1" s="1"/>
  <c r="J4755" i="1"/>
  <c r="J4754" i="1" s="1"/>
  <c r="I4758" i="1"/>
  <c r="K4758" i="1" s="1"/>
  <c r="J4759" i="1"/>
  <c r="J4758" i="1" s="1"/>
  <c r="C4768" i="1"/>
  <c r="E4768" i="1"/>
  <c r="F4774" i="1"/>
  <c r="F4768" i="1" s="1"/>
  <c r="J4784" i="1"/>
  <c r="I4795" i="1"/>
  <c r="K4795" i="1" s="1"/>
  <c r="J4796" i="1"/>
  <c r="J4795" i="1" s="1"/>
  <c r="J4794" i="1" s="1"/>
  <c r="J4793" i="1" s="1"/>
  <c r="I4829" i="1"/>
  <c r="K4829" i="1" s="1"/>
  <c r="J4830" i="1"/>
  <c r="J4834" i="1"/>
  <c r="J4838" i="1"/>
  <c r="I4861" i="1"/>
  <c r="K4861" i="1" s="1"/>
  <c r="J4862" i="1"/>
  <c r="J4861" i="1" s="1"/>
  <c r="J4860" i="1" s="1"/>
  <c r="C4863" i="1"/>
  <c r="C4824" i="1" s="1"/>
  <c r="G4863" i="1"/>
  <c r="I4865" i="1"/>
  <c r="K4865" i="1" s="1"/>
  <c r="J4866" i="1"/>
  <c r="J4865" i="1" s="1"/>
  <c r="J4864" i="1" s="1"/>
  <c r="D4892" i="1"/>
  <c r="D4891" i="1" s="1"/>
  <c r="D4890" i="1" s="1"/>
  <c r="F4892" i="1"/>
  <c r="F4891" i="1" s="1"/>
  <c r="F4890" i="1" s="1"/>
  <c r="C4904" i="1"/>
  <c r="C4903" i="1" s="1"/>
  <c r="E4904" i="1"/>
  <c r="E4903" i="1" s="1"/>
  <c r="G4904" i="1"/>
  <c r="G4903" i="1" s="1"/>
  <c r="I4905" i="1"/>
  <c r="K4905" i="1" s="1"/>
  <c r="J4906" i="1"/>
  <c r="J4905" i="1" s="1"/>
  <c r="K4909" i="1"/>
  <c r="F4911" i="1"/>
  <c r="F4902" i="1" s="1"/>
  <c r="C4911" i="1"/>
  <c r="E4911" i="1"/>
  <c r="K4913" i="1"/>
  <c r="H4922" i="1"/>
  <c r="F4922" i="1"/>
  <c r="K4934" i="1"/>
  <c r="J4934" i="1"/>
  <c r="J4933" i="1" s="1"/>
  <c r="I4933" i="1"/>
  <c r="K4933" i="1" s="1"/>
  <c r="G4953" i="1"/>
  <c r="G4952" i="1" s="1"/>
  <c r="F4996" i="1"/>
  <c r="H4996" i="1"/>
  <c r="D5090" i="1"/>
  <c r="C4663" i="1"/>
  <c r="C4662" i="1" s="1"/>
  <c r="K4695" i="1"/>
  <c r="F4722" i="1"/>
  <c r="G4732" i="1"/>
  <c r="G4731" i="1" s="1"/>
  <c r="C4749" i="1"/>
  <c r="C4739" i="1" s="1"/>
  <c r="K4756" i="1"/>
  <c r="K4760" i="1"/>
  <c r="K4779" i="1"/>
  <c r="E4824" i="1"/>
  <c r="K4827" i="1"/>
  <c r="K4839" i="1"/>
  <c r="F4856" i="1"/>
  <c r="K4908" i="1"/>
  <c r="J4908" i="1"/>
  <c r="J4907" i="1" s="1"/>
  <c r="I4907" i="1"/>
  <c r="K4907" i="1" s="1"/>
  <c r="K4918" i="1"/>
  <c r="D4922" i="1"/>
  <c r="K4930" i="1"/>
  <c r="J4930" i="1"/>
  <c r="J4929" i="1" s="1"/>
  <c r="I4929" i="1"/>
  <c r="K4929" i="1" s="1"/>
  <c r="K4935" i="1"/>
  <c r="K4983" i="1"/>
  <c r="D4911" i="1"/>
  <c r="D4902" i="1" s="1"/>
  <c r="H4911" i="1"/>
  <c r="H4902" i="1" s="1"/>
  <c r="K4920" i="1"/>
  <c r="C4924" i="1"/>
  <c r="C4923" i="1" s="1"/>
  <c r="E4924" i="1"/>
  <c r="E4923" i="1" s="1"/>
  <c r="C4932" i="1"/>
  <c r="C4931" i="1" s="1"/>
  <c r="E4932" i="1"/>
  <c r="E4931" i="1" s="1"/>
  <c r="G4932" i="1"/>
  <c r="G4931" i="1" s="1"/>
  <c r="D4953" i="1"/>
  <c r="D4952" i="1" s="1"/>
  <c r="F4953" i="1"/>
  <c r="F4952" i="1" s="1"/>
  <c r="F4939" i="1" s="1"/>
  <c r="H4953" i="1"/>
  <c r="H4952" i="1" s="1"/>
  <c r="C5000" i="1"/>
  <c r="C4996" i="1" s="1"/>
  <c r="E5000" i="1"/>
  <c r="E4996" i="1" s="1"/>
  <c r="G5000" i="1"/>
  <c r="G4996" i="1" s="1"/>
  <c r="I5001" i="1"/>
  <c r="K5001" i="1" s="1"/>
  <c r="J5002" i="1"/>
  <c r="J5001" i="1" s="1"/>
  <c r="C5008" i="1"/>
  <c r="C5007" i="1" s="1"/>
  <c r="E5008" i="1"/>
  <c r="E5007" i="1" s="1"/>
  <c r="G5008" i="1"/>
  <c r="G5007" i="1" s="1"/>
  <c r="I5009" i="1"/>
  <c r="K5009" i="1" s="1"/>
  <c r="J5010" i="1"/>
  <c r="J5009" i="1" s="1"/>
  <c r="I5013" i="1"/>
  <c r="K5013" i="1" s="1"/>
  <c r="J5014" i="1"/>
  <c r="J5013" i="1" s="1"/>
  <c r="C5015" i="1"/>
  <c r="E5015" i="1"/>
  <c r="G5015" i="1"/>
  <c r="I5017" i="1"/>
  <c r="K5017" i="1" s="1"/>
  <c r="J5018" i="1"/>
  <c r="J5017" i="1" s="1"/>
  <c r="J5016" i="1" s="1"/>
  <c r="I5024" i="1"/>
  <c r="K5024" i="1" s="1"/>
  <c r="J5025" i="1"/>
  <c r="J5024" i="1" s="1"/>
  <c r="I5033" i="1"/>
  <c r="K5033" i="1" s="1"/>
  <c r="I5046" i="1"/>
  <c r="K5046" i="1" s="1"/>
  <c r="J5047" i="1"/>
  <c r="J5046" i="1" s="1"/>
  <c r="I5051" i="1"/>
  <c r="K5051" i="1" s="1"/>
  <c r="I5056" i="1"/>
  <c r="K5056" i="1" s="1"/>
  <c r="H5060" i="1"/>
  <c r="H5059" i="1" s="1"/>
  <c r="H5058" i="1" s="1"/>
  <c r="K5011" i="1"/>
  <c r="D5026" i="1"/>
  <c r="F5026" i="1"/>
  <c r="H5026" i="1"/>
  <c r="K5041" i="1"/>
  <c r="K5044" i="1"/>
  <c r="K5048" i="1"/>
  <c r="I5005" i="1"/>
  <c r="K5005" i="1" s="1"/>
  <c r="J5006" i="1"/>
  <c r="J5005" i="1" s="1"/>
  <c r="G4987" i="1"/>
  <c r="G4986" i="1" s="1"/>
  <c r="H4987" i="1"/>
  <c r="H4986" i="1" s="1"/>
  <c r="I4981" i="1"/>
  <c r="K4981" i="1" s="1"/>
  <c r="J4982" i="1"/>
  <c r="J4981" i="1" s="1"/>
  <c r="I4979" i="1"/>
  <c r="K4979" i="1" s="1"/>
  <c r="J4980" i="1"/>
  <c r="J4979" i="1" s="1"/>
  <c r="G4961" i="1"/>
  <c r="G4960" i="1" s="1"/>
  <c r="H4961" i="1"/>
  <c r="H4960" i="1" s="1"/>
  <c r="I4937" i="1"/>
  <c r="K4937" i="1" s="1"/>
  <c r="J4938" i="1"/>
  <c r="J4937" i="1" s="1"/>
  <c r="G4924" i="1"/>
  <c r="G4923" i="1" s="1"/>
  <c r="G4922" i="1" s="1"/>
  <c r="I4925" i="1"/>
  <c r="K4925" i="1" s="1"/>
  <c r="J4926" i="1"/>
  <c r="J4925" i="1" s="1"/>
  <c r="J4924" i="1" s="1"/>
  <c r="J4923" i="1" s="1"/>
  <c r="G4911" i="1"/>
  <c r="H4892" i="1"/>
  <c r="H4891" i="1" s="1"/>
  <c r="H4890" i="1" s="1"/>
  <c r="J4874" i="1"/>
  <c r="G4824" i="1"/>
  <c r="I4803" i="1"/>
  <c r="K4803" i="1" s="1"/>
  <c r="I4799" i="1"/>
  <c r="K4799" i="1" s="1"/>
  <c r="J4800" i="1"/>
  <c r="J4799" i="1" s="1"/>
  <c r="J4798" i="1" s="1"/>
  <c r="J4797" i="1" s="1"/>
  <c r="J4792" i="1"/>
  <c r="I4783" i="1"/>
  <c r="K4783" i="1" s="1"/>
  <c r="G4774" i="1"/>
  <c r="G4768" i="1" s="1"/>
  <c r="I4771" i="1"/>
  <c r="K4771" i="1" s="1"/>
  <c r="G4741" i="1"/>
  <c r="G4740" i="1" s="1"/>
  <c r="H4741" i="1"/>
  <c r="H4740" i="1" s="1"/>
  <c r="H4739" i="1" s="1"/>
  <c r="I4744" i="1"/>
  <c r="K4744" i="1" s="1"/>
  <c r="J4745" i="1"/>
  <c r="J4744" i="1" s="1"/>
  <c r="I4742" i="1"/>
  <c r="I4741" i="1" s="1"/>
  <c r="J4743" i="1"/>
  <c r="J4742" i="1" s="1"/>
  <c r="J4741" i="1" s="1"/>
  <c r="G4722" i="1"/>
  <c r="H4724" i="1"/>
  <c r="H4723" i="1" s="1"/>
  <c r="I4711" i="1"/>
  <c r="K4711" i="1" s="1"/>
  <c r="J4712" i="1"/>
  <c r="J4711" i="1" s="1"/>
  <c r="G4692" i="1"/>
  <c r="G4691" i="1" s="1"/>
  <c r="G4690" i="1" s="1"/>
  <c r="J4696" i="1"/>
  <c r="J4695" i="1" s="1"/>
  <c r="I4693" i="1"/>
  <c r="K4693" i="1" s="1"/>
  <c r="J4694" i="1"/>
  <c r="J4693" i="1" s="1"/>
  <c r="J4692" i="1" s="1"/>
  <c r="J4691" i="1" s="1"/>
  <c r="J4690" i="1" s="1"/>
  <c r="I4683" i="1"/>
  <c r="K4683" i="1" s="1"/>
  <c r="J4684" i="1"/>
  <c r="J4683" i="1" s="1"/>
  <c r="G4663" i="1"/>
  <c r="G4662" i="1" s="1"/>
  <c r="H4667" i="1"/>
  <c r="H4663" i="1" s="1"/>
  <c r="H4662" i="1" s="1"/>
  <c r="J4656" i="1"/>
  <c r="J4652" i="1"/>
  <c r="J4658" i="1"/>
  <c r="J4654" i="1"/>
  <c r="F4663" i="1"/>
  <c r="F4662" i="1" s="1"/>
  <c r="J4680" i="1"/>
  <c r="J4679" i="1" s="1"/>
  <c r="J4678" i="1" s="1"/>
  <c r="D5089" i="1"/>
  <c r="D5087" i="1" s="1"/>
  <c r="K4653" i="1"/>
  <c r="K4655" i="1"/>
  <c r="C5089" i="1"/>
  <c r="I4650" i="1"/>
  <c r="J4651" i="1"/>
  <c r="J4657" i="1"/>
  <c r="I4664" i="1"/>
  <c r="I4668" i="1"/>
  <c r="J4669" i="1"/>
  <c r="J4668" i="1" s="1"/>
  <c r="I4670" i="1"/>
  <c r="K4670" i="1" s="1"/>
  <c r="J4671" i="1"/>
  <c r="J4670" i="1" s="1"/>
  <c r="I4672" i="1"/>
  <c r="K4672" i="1" s="1"/>
  <c r="J4673" i="1"/>
  <c r="J4672" i="1" s="1"/>
  <c r="I4688" i="1"/>
  <c r="J4689" i="1"/>
  <c r="J4688" i="1" s="1"/>
  <c r="J4687" i="1" s="1"/>
  <c r="J4686" i="1" s="1"/>
  <c r="J4685" i="1" s="1"/>
  <c r="I4700" i="1"/>
  <c r="J4701" i="1"/>
  <c r="J4700" i="1" s="1"/>
  <c r="I4702" i="1"/>
  <c r="K4702" i="1" s="1"/>
  <c r="J4703" i="1"/>
  <c r="J4702" i="1" s="1"/>
  <c r="I4704" i="1"/>
  <c r="K4704" i="1" s="1"/>
  <c r="J4705" i="1"/>
  <c r="J4704" i="1" s="1"/>
  <c r="I4725" i="1"/>
  <c r="J4726" i="1"/>
  <c r="J4725" i="1" s="1"/>
  <c r="I4727" i="1"/>
  <c r="K4727" i="1" s="1"/>
  <c r="J4728" i="1"/>
  <c r="J4727" i="1" s="1"/>
  <c r="I4729" i="1"/>
  <c r="K4729" i="1" s="1"/>
  <c r="J4730" i="1"/>
  <c r="J4729" i="1" s="1"/>
  <c r="I4733" i="1"/>
  <c r="J4734" i="1"/>
  <c r="J4733" i="1" s="1"/>
  <c r="I4735" i="1"/>
  <c r="K4735" i="1" s="1"/>
  <c r="J4736" i="1"/>
  <c r="J4735" i="1" s="1"/>
  <c r="I4737" i="1"/>
  <c r="K4737" i="1" s="1"/>
  <c r="J4738" i="1"/>
  <c r="J4737" i="1" s="1"/>
  <c r="K4742" i="1"/>
  <c r="E4749" i="1"/>
  <c r="D4768" i="1"/>
  <c r="D4824" i="1"/>
  <c r="F4863" i="1"/>
  <c r="F4824" i="1" s="1"/>
  <c r="F4642" i="1"/>
  <c r="F5075" i="1" s="1"/>
  <c r="K4741" i="1"/>
  <c r="J4748" i="1"/>
  <c r="J4747" i="1" s="1"/>
  <c r="J4746" i="1" s="1"/>
  <c r="J4740" i="1" s="1"/>
  <c r="I4747" i="1"/>
  <c r="I4751" i="1"/>
  <c r="J4752" i="1"/>
  <c r="J4751" i="1" s="1"/>
  <c r="J4750" i="1" s="1"/>
  <c r="I4753" i="1"/>
  <c r="K4753" i="1" s="1"/>
  <c r="J4762" i="1"/>
  <c r="I4770" i="1"/>
  <c r="J4773" i="1"/>
  <c r="J4771" i="1" s="1"/>
  <c r="J4770" i="1" s="1"/>
  <c r="J4769" i="1" s="1"/>
  <c r="I4776" i="1"/>
  <c r="J4777" i="1"/>
  <c r="J4776" i="1" s="1"/>
  <c r="J4775" i="1" s="1"/>
  <c r="J4774" i="1" s="1"/>
  <c r="I4778" i="1"/>
  <c r="K4778" i="1" s="1"/>
  <c r="J4785" i="1"/>
  <c r="I4786" i="1"/>
  <c r="K4786" i="1" s="1"/>
  <c r="J4787" i="1"/>
  <c r="J4786" i="1" s="1"/>
  <c r="I4790" i="1"/>
  <c r="J4791" i="1"/>
  <c r="I4794" i="1"/>
  <c r="J4805" i="1"/>
  <c r="J4803" i="1" s="1"/>
  <c r="J4802" i="1" s="1"/>
  <c r="J4801" i="1" s="1"/>
  <c r="I4814" i="1"/>
  <c r="J4815" i="1"/>
  <c r="J4814" i="1" s="1"/>
  <c r="J4813" i="1" s="1"/>
  <c r="J4812" i="1" s="1"/>
  <c r="I4818" i="1"/>
  <c r="J4819" i="1"/>
  <c r="J4818" i="1" s="1"/>
  <c r="J4817" i="1" s="1"/>
  <c r="J4816" i="1" s="1"/>
  <c r="I4822" i="1"/>
  <c r="J4823" i="1"/>
  <c r="J4822" i="1" s="1"/>
  <c r="J4821" i="1" s="1"/>
  <c r="J4820" i="1" s="1"/>
  <c r="J4831" i="1"/>
  <c r="I4832" i="1"/>
  <c r="K4832" i="1" s="1"/>
  <c r="J4833" i="1"/>
  <c r="J4832" i="1" s="1"/>
  <c r="J4837" i="1"/>
  <c r="J4835" i="1" s="1"/>
  <c r="I4843" i="1"/>
  <c r="J4844" i="1"/>
  <c r="J4843" i="1" s="1"/>
  <c r="I4845" i="1"/>
  <c r="K4845" i="1" s="1"/>
  <c r="J4846" i="1"/>
  <c r="J4845" i="1" s="1"/>
  <c r="I4849" i="1"/>
  <c r="J4850" i="1"/>
  <c r="J4852" i="1"/>
  <c r="I4858" i="1"/>
  <c r="J4859" i="1"/>
  <c r="J4858" i="1" s="1"/>
  <c r="J4857" i="1" s="1"/>
  <c r="I4860" i="1"/>
  <c r="K4860" i="1" s="1"/>
  <c r="I4864" i="1"/>
  <c r="I4868" i="1"/>
  <c r="J4869" i="1"/>
  <c r="J4868" i="1" s="1"/>
  <c r="J4867" i="1" s="1"/>
  <c r="I4872" i="1"/>
  <c r="J4873" i="1"/>
  <c r="J4875" i="1"/>
  <c r="K4876" i="1"/>
  <c r="K4885" i="1"/>
  <c r="K4887" i="1"/>
  <c r="K4888" i="1"/>
  <c r="C5095" i="1"/>
  <c r="J4880" i="1"/>
  <c r="J4879" i="1" s="1"/>
  <c r="J4878" i="1" s="1"/>
  <c r="J4877" i="1" s="1"/>
  <c r="I4879" i="1"/>
  <c r="J4884" i="1"/>
  <c r="J4883" i="1" s="1"/>
  <c r="J4882" i="1" s="1"/>
  <c r="J4881" i="1" s="1"/>
  <c r="I4883" i="1"/>
  <c r="K4886" i="1"/>
  <c r="J4932" i="1"/>
  <c r="J4931" i="1" s="1"/>
  <c r="I4893" i="1"/>
  <c r="J4894" i="1"/>
  <c r="J4893" i="1" s="1"/>
  <c r="I4895" i="1"/>
  <c r="K4895" i="1" s="1"/>
  <c r="J4896" i="1"/>
  <c r="J4895" i="1" s="1"/>
  <c r="I4904" i="1"/>
  <c r="I4916" i="1"/>
  <c r="J4917" i="1"/>
  <c r="J4916" i="1" s="1"/>
  <c r="J4915" i="1" s="1"/>
  <c r="J4911" i="1" s="1"/>
  <c r="I4924" i="1"/>
  <c r="I4942" i="1"/>
  <c r="J4943" i="1"/>
  <c r="J4942" i="1" s="1"/>
  <c r="I4944" i="1"/>
  <c r="K4944" i="1" s="1"/>
  <c r="J4945" i="1"/>
  <c r="J4944" i="1" s="1"/>
  <c r="I4946" i="1"/>
  <c r="K4946" i="1" s="1"/>
  <c r="J4947" i="1"/>
  <c r="J4946" i="1" s="1"/>
  <c r="J4955" i="1"/>
  <c r="J4954" i="1" s="1"/>
  <c r="I4954" i="1"/>
  <c r="J4959" i="1"/>
  <c r="J4958" i="1" s="1"/>
  <c r="I4958" i="1"/>
  <c r="K4958" i="1" s="1"/>
  <c r="J4978" i="1"/>
  <c r="J4977" i="1" s="1"/>
  <c r="J4976" i="1" s="1"/>
  <c r="J5008" i="1"/>
  <c r="J5007" i="1" s="1"/>
  <c r="F5015" i="1"/>
  <c r="J4957" i="1"/>
  <c r="J4956" i="1" s="1"/>
  <c r="I4956" i="1"/>
  <c r="K4956" i="1" s="1"/>
  <c r="I4962" i="1"/>
  <c r="J4963" i="1"/>
  <c r="J4962" i="1" s="1"/>
  <c r="I4964" i="1"/>
  <c r="K4964" i="1" s="1"/>
  <c r="J4965" i="1"/>
  <c r="J4964" i="1" s="1"/>
  <c r="I4966" i="1"/>
  <c r="K4966" i="1" s="1"/>
  <c r="J4967" i="1"/>
  <c r="J4966" i="1" s="1"/>
  <c r="I4970" i="1"/>
  <c r="J4971" i="1"/>
  <c r="J4970" i="1" s="1"/>
  <c r="I4972" i="1"/>
  <c r="K4972" i="1" s="1"/>
  <c r="J4973" i="1"/>
  <c r="J4972" i="1" s="1"/>
  <c r="I4974" i="1"/>
  <c r="K4974" i="1" s="1"/>
  <c r="J4975" i="1"/>
  <c r="J4974" i="1" s="1"/>
  <c r="I4988" i="1"/>
  <c r="J4989" i="1"/>
  <c r="J4988" i="1" s="1"/>
  <c r="I4990" i="1"/>
  <c r="K4990" i="1" s="1"/>
  <c r="J4991" i="1"/>
  <c r="J4990" i="1" s="1"/>
  <c r="I4992" i="1"/>
  <c r="K4992" i="1" s="1"/>
  <c r="J4993" i="1"/>
  <c r="J4992" i="1" s="1"/>
  <c r="I4998" i="1"/>
  <c r="J4999" i="1"/>
  <c r="J4998" i="1" s="1"/>
  <c r="J4997" i="1" s="1"/>
  <c r="I5000" i="1"/>
  <c r="K5000" i="1" s="1"/>
  <c r="I5016" i="1"/>
  <c r="I5020" i="1"/>
  <c r="J5021" i="1"/>
  <c r="J5020" i="1" s="1"/>
  <c r="J5019" i="1" s="1"/>
  <c r="J5015" i="1" s="1"/>
  <c r="C5093" i="1"/>
  <c r="K5022" i="1"/>
  <c r="I5029" i="1"/>
  <c r="J5030" i="1"/>
  <c r="J5029" i="1" s="1"/>
  <c r="I5031" i="1"/>
  <c r="K5031" i="1" s="1"/>
  <c r="J5032" i="1"/>
  <c r="J5031" i="1" s="1"/>
  <c r="J5034" i="1"/>
  <c r="J5033" i="1" s="1"/>
  <c r="J5042" i="1"/>
  <c r="J5041" i="1" s="1"/>
  <c r="J5040" i="1" s="1"/>
  <c r="K5049" i="1"/>
  <c r="J5050" i="1"/>
  <c r="J5048" i="1" s="1"/>
  <c r="J5052" i="1"/>
  <c r="J5051" i="1" s="1"/>
  <c r="K5053" i="1"/>
  <c r="K5055" i="1"/>
  <c r="K5057" i="1"/>
  <c r="I5061" i="1"/>
  <c r="J5062" i="1"/>
  <c r="J5061" i="1" s="1"/>
  <c r="I5063" i="1"/>
  <c r="K5063" i="1" s="1"/>
  <c r="J5064" i="1"/>
  <c r="J5063" i="1" s="1"/>
  <c r="I5065" i="1"/>
  <c r="K5065" i="1" s="1"/>
  <c r="J5066" i="1"/>
  <c r="J5065" i="1" s="1"/>
  <c r="I5069" i="1"/>
  <c r="J5070" i="1"/>
  <c r="J5069" i="1" s="1"/>
  <c r="I5071" i="1"/>
  <c r="K5071" i="1" s="1"/>
  <c r="J5072" i="1"/>
  <c r="J5071" i="1" s="1"/>
  <c r="I5073" i="1"/>
  <c r="K5073" i="1" s="1"/>
  <c r="J5074" i="1"/>
  <c r="J5073" i="1" s="1"/>
  <c r="K5040" i="1"/>
  <c r="I5054" i="1"/>
  <c r="I421" i="1"/>
  <c r="D420" i="1"/>
  <c r="E420" i="1"/>
  <c r="F420" i="1"/>
  <c r="G420" i="1"/>
  <c r="H420" i="1"/>
  <c r="C420" i="1"/>
  <c r="K282" i="1"/>
  <c r="K284" i="1"/>
  <c r="D283" i="1"/>
  <c r="E283" i="1"/>
  <c r="F283" i="1"/>
  <c r="G283" i="1"/>
  <c r="H283" i="1"/>
  <c r="I283" i="1"/>
  <c r="J283" i="1"/>
  <c r="D281" i="1"/>
  <c r="E281" i="1"/>
  <c r="F281" i="1"/>
  <c r="G281" i="1"/>
  <c r="H281" i="1"/>
  <c r="I281" i="1"/>
  <c r="J281" i="1"/>
  <c r="C281" i="1"/>
  <c r="C283" i="1"/>
  <c r="K283" i="1" s="1"/>
  <c r="D253" i="1"/>
  <c r="D252" i="1" s="1"/>
  <c r="D251" i="1" s="1"/>
  <c r="D250" i="1" s="1"/>
  <c r="E253" i="1"/>
  <c r="E252" i="1" s="1"/>
  <c r="E251" i="1" s="1"/>
  <c r="E250" i="1" s="1"/>
  <c r="F253" i="1"/>
  <c r="F252" i="1" s="1"/>
  <c r="F251" i="1" s="1"/>
  <c r="F250" i="1" s="1"/>
  <c r="G253" i="1"/>
  <c r="G252" i="1" s="1"/>
  <c r="G251" i="1" s="1"/>
  <c r="G250" i="1" s="1"/>
  <c r="H253" i="1"/>
  <c r="H252" i="1" s="1"/>
  <c r="H251" i="1" s="1"/>
  <c r="H250" i="1" s="1"/>
  <c r="I253" i="1"/>
  <c r="J253" i="1"/>
  <c r="J252" i="1" s="1"/>
  <c r="J251" i="1" s="1"/>
  <c r="J250" i="1" s="1"/>
  <c r="C253" i="1"/>
  <c r="C252" i="1" s="1"/>
  <c r="C251" i="1" s="1"/>
  <c r="C250" i="1" s="1"/>
  <c r="J5000" i="1" l="1"/>
  <c r="H4985" i="1"/>
  <c r="G4939" i="1"/>
  <c r="E4939" i="1"/>
  <c r="G4739" i="1"/>
  <c r="C5094" i="1"/>
  <c r="I5008" i="1"/>
  <c r="F4985" i="1"/>
  <c r="I4932" i="1"/>
  <c r="J4863" i="1"/>
  <c r="J4856" i="1"/>
  <c r="J4829" i="1"/>
  <c r="I4798" i="1"/>
  <c r="J4790" i="1"/>
  <c r="J4789" i="1" s="1"/>
  <c r="J4788" i="1" s="1"/>
  <c r="J4783" i="1"/>
  <c r="J4760" i="1"/>
  <c r="J4753" i="1" s="1"/>
  <c r="I4680" i="1"/>
  <c r="K4659" i="1"/>
  <c r="J4708" i="1"/>
  <c r="J4707" i="1" s="1"/>
  <c r="J4706" i="1" s="1"/>
  <c r="H4722" i="1"/>
  <c r="D4939" i="1"/>
  <c r="C4902" i="1"/>
  <c r="F4739" i="1"/>
  <c r="D4739" i="1"/>
  <c r="F5058" i="1"/>
  <c r="E5026" i="1"/>
  <c r="I252" i="1"/>
  <c r="K253" i="1"/>
  <c r="K421" i="1"/>
  <c r="E413" i="2"/>
  <c r="E4985" i="1"/>
  <c r="C4985" i="1"/>
  <c r="C4661" i="1" s="1"/>
  <c r="E4739" i="1"/>
  <c r="J5068" i="1"/>
  <c r="J5067" i="1" s="1"/>
  <c r="J5043" i="1"/>
  <c r="J4849" i="1"/>
  <c r="J4848" i="1" s="1"/>
  <c r="J4847" i="1" s="1"/>
  <c r="J4922" i="1"/>
  <c r="H4939" i="1"/>
  <c r="H4661" i="1" s="1"/>
  <c r="C4922" i="1"/>
  <c r="D4661" i="1"/>
  <c r="D4646" i="1" s="1"/>
  <c r="E4902" i="1"/>
  <c r="J4826" i="1"/>
  <c r="J4825" i="1" s="1"/>
  <c r="J4782" i="1"/>
  <c r="J4781" i="1" s="1"/>
  <c r="J4768" i="1" s="1"/>
  <c r="F4661" i="1"/>
  <c r="F4646" i="1" s="1"/>
  <c r="E4922" i="1"/>
  <c r="J4904" i="1"/>
  <c r="J4903" i="1" s="1"/>
  <c r="J4902" i="1" s="1"/>
  <c r="G4902" i="1"/>
  <c r="O4902" i="1"/>
  <c r="G4985" i="1"/>
  <c r="I4978" i="1"/>
  <c r="I4977" i="1" s="1"/>
  <c r="I4802" i="1"/>
  <c r="I4801" i="1" s="1"/>
  <c r="K4801" i="1" s="1"/>
  <c r="I4782" i="1"/>
  <c r="I4781" i="1" s="1"/>
  <c r="K4781" i="1" s="1"/>
  <c r="I4708" i="1"/>
  <c r="I4707" i="1" s="1"/>
  <c r="I4692" i="1"/>
  <c r="I4691" i="1" s="1"/>
  <c r="J4650" i="1"/>
  <c r="J4649" i="1" s="1"/>
  <c r="J4648" i="1" s="1"/>
  <c r="K5054" i="1"/>
  <c r="I5043" i="1"/>
  <c r="J5060" i="1"/>
  <c r="J5059" i="1" s="1"/>
  <c r="J5058" i="1" s="1"/>
  <c r="J5039" i="1"/>
  <c r="J5028" i="1"/>
  <c r="J5027" i="1" s="1"/>
  <c r="I4997" i="1"/>
  <c r="K4998" i="1"/>
  <c r="J4961" i="1"/>
  <c r="J4960" i="1" s="1"/>
  <c r="J4941" i="1"/>
  <c r="J4940" i="1" s="1"/>
  <c r="I4867" i="1"/>
  <c r="K4867" i="1" s="1"/>
  <c r="K4868" i="1"/>
  <c r="J4842" i="1"/>
  <c r="J4841" i="1" s="1"/>
  <c r="I4826" i="1"/>
  <c r="I4821" i="1"/>
  <c r="K4822" i="1"/>
  <c r="I4813" i="1"/>
  <c r="K4814" i="1"/>
  <c r="I4793" i="1"/>
  <c r="K4793" i="1" s="1"/>
  <c r="K4794" i="1"/>
  <c r="I5068" i="1"/>
  <c r="K5069" i="1"/>
  <c r="I5060" i="1"/>
  <c r="K5061" i="1"/>
  <c r="I5028" i="1"/>
  <c r="K5029" i="1"/>
  <c r="C5092" i="1"/>
  <c r="I5019" i="1"/>
  <c r="K5019" i="1" s="1"/>
  <c r="K5020" i="1"/>
  <c r="I5007" i="1"/>
  <c r="K5007" i="1" s="1"/>
  <c r="K5008" i="1"/>
  <c r="J4996" i="1"/>
  <c r="J4987" i="1"/>
  <c r="J4986" i="1" s="1"/>
  <c r="I4969" i="1"/>
  <c r="K4970" i="1"/>
  <c r="I4961" i="1"/>
  <c r="K4962" i="1"/>
  <c r="J4953" i="1"/>
  <c r="J4952" i="1" s="1"/>
  <c r="I4941" i="1"/>
  <c r="K4942" i="1"/>
  <c r="I4923" i="1"/>
  <c r="K4924" i="1"/>
  <c r="I4915" i="1"/>
  <c r="K4915" i="1" s="1"/>
  <c r="K4916" i="1"/>
  <c r="I4903" i="1"/>
  <c r="K4904" i="1"/>
  <c r="I4892" i="1"/>
  <c r="K4893" i="1"/>
  <c r="K4883" i="1"/>
  <c r="I4882" i="1"/>
  <c r="K4879" i="1"/>
  <c r="I4878" i="1"/>
  <c r="J4872" i="1"/>
  <c r="J4871" i="1" s="1"/>
  <c r="J4870" i="1" s="1"/>
  <c r="K4864" i="1"/>
  <c r="I4848" i="1"/>
  <c r="K4849" i="1"/>
  <c r="I4842" i="1"/>
  <c r="K4843" i="1"/>
  <c r="I4797" i="1"/>
  <c r="K4797" i="1" s="1"/>
  <c r="K4798" i="1"/>
  <c r="I4775" i="1"/>
  <c r="K4776" i="1"/>
  <c r="I4769" i="1"/>
  <c r="K4770" i="1"/>
  <c r="K4751" i="1"/>
  <c r="I4750" i="1"/>
  <c r="K4747" i="1"/>
  <c r="I4746" i="1"/>
  <c r="J4732" i="1"/>
  <c r="J4731" i="1" s="1"/>
  <c r="J4724" i="1"/>
  <c r="J4723" i="1" s="1"/>
  <c r="I4699" i="1"/>
  <c r="K4700" i="1"/>
  <c r="I4679" i="1"/>
  <c r="K4680" i="1"/>
  <c r="I4667" i="1"/>
  <c r="K4667" i="1" s="1"/>
  <c r="K4668" i="1"/>
  <c r="E5090" i="1"/>
  <c r="K4650" i="1"/>
  <c r="I4649" i="1"/>
  <c r="K5016" i="1"/>
  <c r="I4987" i="1"/>
  <c r="K4988" i="1"/>
  <c r="J4969" i="1"/>
  <c r="J4968" i="1" s="1"/>
  <c r="K4954" i="1"/>
  <c r="I4953" i="1"/>
  <c r="I4931" i="1"/>
  <c r="K4931" i="1" s="1"/>
  <c r="K4932" i="1"/>
  <c r="K4912" i="1"/>
  <c r="J4892" i="1"/>
  <c r="J4891" i="1" s="1"/>
  <c r="J4890" i="1" s="1"/>
  <c r="I4871" i="1"/>
  <c r="K4872" i="1"/>
  <c r="I4857" i="1"/>
  <c r="K4858" i="1"/>
  <c r="I4817" i="1"/>
  <c r="K4818" i="1"/>
  <c r="K4802" i="1"/>
  <c r="I4789" i="1"/>
  <c r="K4790" i="1"/>
  <c r="J4749" i="1"/>
  <c r="J4739" i="1"/>
  <c r="I4732" i="1"/>
  <c r="K4733" i="1"/>
  <c r="I4724" i="1"/>
  <c r="K4725" i="1"/>
  <c r="J4699" i="1"/>
  <c r="J4698" i="1" s="1"/>
  <c r="J4697" i="1" s="1"/>
  <c r="I4687" i="1"/>
  <c r="K4688" i="1"/>
  <c r="J4667" i="1"/>
  <c r="J4663" i="1" s="1"/>
  <c r="J4662" i="1" s="1"/>
  <c r="K4664" i="1"/>
  <c r="I4663" i="1"/>
  <c r="K281" i="1"/>
  <c r="I420" i="1"/>
  <c r="J421" i="1"/>
  <c r="J420" i="1" s="1"/>
  <c r="I33" i="3"/>
  <c r="O4661" i="1" l="1"/>
  <c r="H4646" i="1"/>
  <c r="H5075" i="1" s="1"/>
  <c r="C4646" i="1"/>
  <c r="C5075" i="1" s="1"/>
  <c r="I5089" i="1"/>
  <c r="K4782" i="1"/>
  <c r="G4661" i="1"/>
  <c r="F413" i="2"/>
  <c r="E412" i="2"/>
  <c r="F412" i="2" s="1"/>
  <c r="E4661" i="1"/>
  <c r="E4646" i="1" s="1"/>
  <c r="I251" i="1"/>
  <c r="E50" i="6" s="1"/>
  <c r="K252" i="1"/>
  <c r="I5015" i="1"/>
  <c r="K5015" i="1" s="1"/>
  <c r="K4923" i="1"/>
  <c r="I4922" i="1"/>
  <c r="K4922" i="1" s="1"/>
  <c r="G4646" i="1"/>
  <c r="G5075" i="1" s="1"/>
  <c r="J4985" i="1"/>
  <c r="K4978" i="1"/>
  <c r="I4911" i="1"/>
  <c r="K4911" i="1" s="1"/>
  <c r="J4824" i="1"/>
  <c r="J4722" i="1"/>
  <c r="K4708" i="1"/>
  <c r="K4692" i="1"/>
  <c r="K4732" i="1"/>
  <c r="I4731" i="1"/>
  <c r="K4731" i="1" s="1"/>
  <c r="K4746" i="1"/>
  <c r="I4740" i="1"/>
  <c r="K4892" i="1"/>
  <c r="I4891" i="1"/>
  <c r="K4941" i="1"/>
  <c r="I4940" i="1"/>
  <c r="K5028" i="1"/>
  <c r="I5027" i="1"/>
  <c r="K5060" i="1"/>
  <c r="I5059" i="1"/>
  <c r="E5094" i="1"/>
  <c r="K5068" i="1"/>
  <c r="I5067" i="1"/>
  <c r="K5067" i="1" s="1"/>
  <c r="K4813" i="1"/>
  <c r="I4812" i="1"/>
  <c r="K4812" i="1" s="1"/>
  <c r="K4821" i="1"/>
  <c r="I4820" i="1"/>
  <c r="K4820" i="1" s="1"/>
  <c r="K4997" i="1"/>
  <c r="I4996" i="1"/>
  <c r="K4996" i="1" s="1"/>
  <c r="E5093" i="1"/>
  <c r="K5043" i="1"/>
  <c r="I5039" i="1"/>
  <c r="K5039" i="1" s="1"/>
  <c r="I4662" i="1"/>
  <c r="K4663" i="1"/>
  <c r="K4687" i="1"/>
  <c r="I4686" i="1"/>
  <c r="K4691" i="1"/>
  <c r="I4690" i="1"/>
  <c r="K4690" i="1" s="1"/>
  <c r="K4789" i="1"/>
  <c r="I4788" i="1"/>
  <c r="K4788" i="1" s="1"/>
  <c r="K4817" i="1"/>
  <c r="I4816" i="1"/>
  <c r="K4816" i="1" s="1"/>
  <c r="K4857" i="1"/>
  <c r="I4856" i="1"/>
  <c r="K4856" i="1" s="1"/>
  <c r="K4871" i="1"/>
  <c r="I4870" i="1"/>
  <c r="K4870" i="1" s="1"/>
  <c r="K4953" i="1"/>
  <c r="I4952" i="1"/>
  <c r="K4952" i="1" s="1"/>
  <c r="K4987" i="1"/>
  <c r="I4986" i="1"/>
  <c r="K4649" i="1"/>
  <c r="I4648" i="1"/>
  <c r="N4648" i="1" s="1"/>
  <c r="E5089" i="1"/>
  <c r="F5090" i="1"/>
  <c r="F5089" i="1" s="1"/>
  <c r="K4679" i="1"/>
  <c r="I4678" i="1"/>
  <c r="K4678" i="1" s="1"/>
  <c r="K4699" i="1"/>
  <c r="I4698" i="1"/>
  <c r="K4707" i="1"/>
  <c r="I4706" i="1"/>
  <c r="K4706" i="1" s="1"/>
  <c r="K4769" i="1"/>
  <c r="K4775" i="1"/>
  <c r="I4774" i="1"/>
  <c r="K4774" i="1" s="1"/>
  <c r="K4842" i="1"/>
  <c r="I4841" i="1"/>
  <c r="K4841" i="1" s="1"/>
  <c r="E5095" i="1"/>
  <c r="K4848" i="1"/>
  <c r="I4847" i="1"/>
  <c r="K4847" i="1" s="1"/>
  <c r="I4863" i="1"/>
  <c r="K4863" i="1" s="1"/>
  <c r="I4877" i="1"/>
  <c r="K4877" i="1" s="1"/>
  <c r="K4878" i="1"/>
  <c r="I4881" i="1"/>
  <c r="K4881" i="1" s="1"/>
  <c r="K4882" i="1"/>
  <c r="K4961" i="1"/>
  <c r="I4960" i="1"/>
  <c r="K4960" i="1" s="1"/>
  <c r="K4969" i="1"/>
  <c r="I4968" i="1"/>
  <c r="K4968" i="1" s="1"/>
  <c r="K4977" i="1"/>
  <c r="I4976" i="1"/>
  <c r="K4976" i="1" s="1"/>
  <c r="I4825" i="1"/>
  <c r="K4826" i="1"/>
  <c r="J4939" i="1"/>
  <c r="J5026" i="1"/>
  <c r="K4724" i="1"/>
  <c r="I4723" i="1"/>
  <c r="K4750" i="1"/>
  <c r="I4749" i="1"/>
  <c r="K4749" i="1" s="1"/>
  <c r="K4903" i="1"/>
  <c r="K420" i="1"/>
  <c r="C110" i="1"/>
  <c r="I250" i="1" l="1"/>
  <c r="K250" i="1" s="1"/>
  <c r="K251" i="1"/>
  <c r="J4661" i="1"/>
  <c r="I4902" i="1"/>
  <c r="J4646" i="1"/>
  <c r="J5075" i="1" s="1"/>
  <c r="K4902" i="1"/>
  <c r="I4768" i="1"/>
  <c r="I4722" i="1"/>
  <c r="K4722" i="1" s="1"/>
  <c r="K4723" i="1"/>
  <c r="I4697" i="1"/>
  <c r="K4697" i="1" s="1"/>
  <c r="K4698" i="1"/>
  <c r="K4648" i="1"/>
  <c r="I4985" i="1"/>
  <c r="K4985" i="1" s="1"/>
  <c r="K4986" i="1"/>
  <c r="I4685" i="1"/>
  <c r="K4685" i="1" s="1"/>
  <c r="K4686" i="1"/>
  <c r="K4662" i="1"/>
  <c r="K4825" i="1"/>
  <c r="I4824" i="1"/>
  <c r="K4824" i="1" s="1"/>
  <c r="E5092" i="1"/>
  <c r="F5092" i="1" s="1"/>
  <c r="I5058" i="1"/>
  <c r="K5058" i="1" s="1"/>
  <c r="K5059" i="1"/>
  <c r="I5026" i="1"/>
  <c r="K5026" i="1" s="1"/>
  <c r="K5027" i="1"/>
  <c r="I4939" i="1"/>
  <c r="K4939" i="1" s="1"/>
  <c r="K4940" i="1"/>
  <c r="K4891" i="1"/>
  <c r="I4890" i="1"/>
  <c r="K4890" i="1" s="1"/>
  <c r="K4740" i="1"/>
  <c r="I4739" i="1"/>
  <c r="K4739" i="1" s="1"/>
  <c r="K4768" i="1" l="1"/>
  <c r="I4661" i="1"/>
  <c r="E5087" i="1"/>
  <c r="I352" i="1"/>
  <c r="I354" i="1"/>
  <c r="I4594" i="1"/>
  <c r="H4593" i="1"/>
  <c r="G4593" i="1"/>
  <c r="F4593" i="1"/>
  <c r="E4593" i="1"/>
  <c r="D4593" i="1"/>
  <c r="C4593" i="1"/>
  <c r="I4592" i="1"/>
  <c r="K4592" i="1" s="1"/>
  <c r="H4591" i="1"/>
  <c r="G4591" i="1"/>
  <c r="F4591" i="1"/>
  <c r="E4591" i="1"/>
  <c r="D4591" i="1"/>
  <c r="C4591" i="1"/>
  <c r="I4590" i="1"/>
  <c r="H4589" i="1"/>
  <c r="G4589" i="1"/>
  <c r="F4589" i="1"/>
  <c r="E4589" i="1"/>
  <c r="E4588" i="1" s="1"/>
  <c r="E4587" i="1" s="1"/>
  <c r="D4589" i="1"/>
  <c r="C4589" i="1"/>
  <c r="I4586" i="1"/>
  <c r="H4585" i="1"/>
  <c r="G4585" i="1"/>
  <c r="F4585" i="1"/>
  <c r="E4585" i="1"/>
  <c r="D4585" i="1"/>
  <c r="C4585" i="1"/>
  <c r="I4584" i="1"/>
  <c r="K4584" i="1" s="1"/>
  <c r="H4583" i="1"/>
  <c r="G4583" i="1"/>
  <c r="F4583" i="1"/>
  <c r="E4583" i="1"/>
  <c r="D4583" i="1"/>
  <c r="C4583" i="1"/>
  <c r="I4582" i="1"/>
  <c r="H4581" i="1"/>
  <c r="G4581" i="1"/>
  <c r="F4581" i="1"/>
  <c r="E4581" i="1"/>
  <c r="D4581" i="1"/>
  <c r="C4581" i="1"/>
  <c r="I4577" i="1"/>
  <c r="K4577" i="1" s="1"/>
  <c r="H4576" i="1"/>
  <c r="G4576" i="1"/>
  <c r="F4576" i="1"/>
  <c r="E4576" i="1"/>
  <c r="D4576" i="1"/>
  <c r="C4576" i="1"/>
  <c r="I4575" i="1"/>
  <c r="K4575" i="1" s="1"/>
  <c r="I4574" i="1"/>
  <c r="K4574" i="1" s="1"/>
  <c r="H4573" i="1"/>
  <c r="G4573" i="1"/>
  <c r="F4573" i="1"/>
  <c r="E4573" i="1"/>
  <c r="D4573" i="1"/>
  <c r="C4573" i="1"/>
  <c r="I4572" i="1"/>
  <c r="I4571" i="1"/>
  <c r="K4571" i="1" s="1"/>
  <c r="H4570" i="1"/>
  <c r="G4570" i="1"/>
  <c r="F4570" i="1"/>
  <c r="E4570" i="1"/>
  <c r="D4570" i="1"/>
  <c r="C4570" i="1"/>
  <c r="I4569" i="1"/>
  <c r="K4569" i="1" s="1"/>
  <c r="H4568" i="1"/>
  <c r="G4568" i="1"/>
  <c r="F4568" i="1"/>
  <c r="E4568" i="1"/>
  <c r="D4568" i="1"/>
  <c r="C4568" i="1"/>
  <c r="I4567" i="1"/>
  <c r="K4567" i="1" s="1"/>
  <c r="H4566" i="1"/>
  <c r="G4566" i="1"/>
  <c r="F4566" i="1"/>
  <c r="E4566" i="1"/>
  <c r="D4566" i="1"/>
  <c r="C4566" i="1"/>
  <c r="I4564" i="1"/>
  <c r="H4563" i="1"/>
  <c r="H4562" i="1" s="1"/>
  <c r="G4563" i="1"/>
  <c r="G4562" i="1" s="1"/>
  <c r="F4563" i="1"/>
  <c r="F4562" i="1" s="1"/>
  <c r="E4563" i="1"/>
  <c r="E4562" i="1" s="1"/>
  <c r="D4563" i="1"/>
  <c r="D4562" i="1" s="1"/>
  <c r="C4563" i="1"/>
  <c r="C4562" i="1" s="1"/>
  <c r="I4556" i="1"/>
  <c r="K4556" i="1" s="1"/>
  <c r="H4555" i="1"/>
  <c r="G4555" i="1"/>
  <c r="F4555" i="1"/>
  <c r="E4555" i="1"/>
  <c r="D4555" i="1"/>
  <c r="C4555" i="1"/>
  <c r="I4554" i="1"/>
  <c r="H4553" i="1"/>
  <c r="G4553" i="1"/>
  <c r="F4553" i="1"/>
  <c r="E4553" i="1"/>
  <c r="D4553" i="1"/>
  <c r="C4553" i="1"/>
  <c r="I4552" i="1"/>
  <c r="K4552" i="1" s="1"/>
  <c r="H4551" i="1"/>
  <c r="G4551" i="1"/>
  <c r="G4550" i="1" s="1"/>
  <c r="G4549" i="1" s="1"/>
  <c r="F4551" i="1"/>
  <c r="E4551" i="1"/>
  <c r="D4551" i="1"/>
  <c r="C4551" i="1"/>
  <c r="C4550" i="1" s="1"/>
  <c r="C4549" i="1" s="1"/>
  <c r="I4547" i="1"/>
  <c r="K4547" i="1" s="1"/>
  <c r="H4546" i="1"/>
  <c r="G4546" i="1"/>
  <c r="F4546" i="1"/>
  <c r="E4546" i="1"/>
  <c r="D4546" i="1"/>
  <c r="C4546" i="1"/>
  <c r="I4545" i="1"/>
  <c r="K4545" i="1" s="1"/>
  <c r="H4544" i="1"/>
  <c r="G4544" i="1"/>
  <c r="F4544" i="1"/>
  <c r="E4544" i="1"/>
  <c r="D4544" i="1"/>
  <c r="C4544" i="1"/>
  <c r="I4543" i="1"/>
  <c r="K4543" i="1" s="1"/>
  <c r="H4542" i="1"/>
  <c r="G4542" i="1"/>
  <c r="F4542" i="1"/>
  <c r="E4542" i="1"/>
  <c r="D4542" i="1"/>
  <c r="C4542" i="1"/>
  <c r="I4540" i="1"/>
  <c r="H4539" i="1"/>
  <c r="H4538" i="1" s="1"/>
  <c r="G4539" i="1"/>
  <c r="G4538" i="1" s="1"/>
  <c r="F4539" i="1"/>
  <c r="F4538" i="1" s="1"/>
  <c r="E4539" i="1"/>
  <c r="E4538" i="1" s="1"/>
  <c r="D4539" i="1"/>
  <c r="D4538" i="1" s="1"/>
  <c r="C4539" i="1"/>
  <c r="C4538" i="1" s="1"/>
  <c r="I4536" i="1"/>
  <c r="K4536" i="1" s="1"/>
  <c r="I4535" i="1"/>
  <c r="H4535" i="1"/>
  <c r="G4535" i="1"/>
  <c r="F4535" i="1"/>
  <c r="E4535" i="1"/>
  <c r="D4535" i="1"/>
  <c r="C4535" i="1"/>
  <c r="I4534" i="1"/>
  <c r="K4534" i="1" s="1"/>
  <c r="H4533" i="1"/>
  <c r="G4533" i="1"/>
  <c r="F4533" i="1"/>
  <c r="E4533" i="1"/>
  <c r="D4533" i="1"/>
  <c r="C4533" i="1"/>
  <c r="I4532" i="1"/>
  <c r="K4532" i="1" s="1"/>
  <c r="H4531" i="1"/>
  <c r="G4531" i="1"/>
  <c r="G4530" i="1" s="1"/>
  <c r="G4529" i="1" s="1"/>
  <c r="F4531" i="1"/>
  <c r="F4530" i="1" s="1"/>
  <c r="F4529" i="1" s="1"/>
  <c r="E4531" i="1"/>
  <c r="E4530" i="1" s="1"/>
  <c r="E4529" i="1" s="1"/>
  <c r="D4531" i="1"/>
  <c r="D4530" i="1" s="1"/>
  <c r="D4529" i="1" s="1"/>
  <c r="C4531" i="1"/>
  <c r="C4530" i="1" s="1"/>
  <c r="C4529" i="1" s="1"/>
  <c r="I4528" i="1"/>
  <c r="K4528" i="1" s="1"/>
  <c r="H4527" i="1"/>
  <c r="G4527" i="1"/>
  <c r="F4527" i="1"/>
  <c r="E4527" i="1"/>
  <c r="D4527" i="1"/>
  <c r="C4527" i="1"/>
  <c r="I4526" i="1"/>
  <c r="K4526" i="1" s="1"/>
  <c r="H4525" i="1"/>
  <c r="G4525" i="1"/>
  <c r="F4525" i="1"/>
  <c r="E4525" i="1"/>
  <c r="D4525" i="1"/>
  <c r="C4525" i="1"/>
  <c r="I4524" i="1"/>
  <c r="K4524" i="1" s="1"/>
  <c r="H4523" i="1"/>
  <c r="G4523" i="1"/>
  <c r="F4523" i="1"/>
  <c r="E4523" i="1"/>
  <c r="D4523" i="1"/>
  <c r="C4523" i="1"/>
  <c r="D4522" i="1"/>
  <c r="I4521" i="1"/>
  <c r="H4520" i="1"/>
  <c r="H4519" i="1" s="1"/>
  <c r="G4520" i="1"/>
  <c r="F4520" i="1"/>
  <c r="F4519" i="1" s="1"/>
  <c r="E4520" i="1"/>
  <c r="D4520" i="1"/>
  <c r="D4519" i="1" s="1"/>
  <c r="D4518" i="1" s="1"/>
  <c r="C4520" i="1"/>
  <c r="G4519" i="1"/>
  <c r="E4519" i="1"/>
  <c r="C4519" i="1"/>
  <c r="I4514" i="1"/>
  <c r="H4513" i="1"/>
  <c r="G4513" i="1"/>
  <c r="F4513" i="1"/>
  <c r="E4513" i="1"/>
  <c r="D4513" i="1"/>
  <c r="C4513" i="1"/>
  <c r="I4512" i="1"/>
  <c r="K4512" i="1" s="1"/>
  <c r="H4511" i="1"/>
  <c r="G4511" i="1"/>
  <c r="F4511" i="1"/>
  <c r="E4511" i="1"/>
  <c r="D4511" i="1"/>
  <c r="C4511" i="1"/>
  <c r="I4510" i="1"/>
  <c r="H4509" i="1"/>
  <c r="G4509" i="1"/>
  <c r="F4509" i="1"/>
  <c r="E4509" i="1"/>
  <c r="D4509" i="1"/>
  <c r="C4509" i="1"/>
  <c r="E4508" i="1"/>
  <c r="E4507" i="1" s="1"/>
  <c r="I4505" i="1"/>
  <c r="K4505" i="1" s="1"/>
  <c r="I4504" i="1"/>
  <c r="H4504" i="1"/>
  <c r="G4504" i="1"/>
  <c r="F4504" i="1"/>
  <c r="E4504" i="1"/>
  <c r="D4504" i="1"/>
  <c r="C4504" i="1"/>
  <c r="I4503" i="1"/>
  <c r="K4503" i="1" s="1"/>
  <c r="I4502" i="1"/>
  <c r="H4502" i="1"/>
  <c r="G4502" i="1"/>
  <c r="F4502" i="1"/>
  <c r="E4502" i="1"/>
  <c r="D4502" i="1"/>
  <c r="C4502" i="1"/>
  <c r="I4501" i="1"/>
  <c r="K4501" i="1" s="1"/>
  <c r="H4500" i="1"/>
  <c r="G4500" i="1"/>
  <c r="G4499" i="1" s="1"/>
  <c r="F4500" i="1"/>
  <c r="E4500" i="1"/>
  <c r="E4499" i="1" s="1"/>
  <c r="E4498" i="1" s="1"/>
  <c r="E4497" i="1" s="1"/>
  <c r="D4500" i="1"/>
  <c r="C4500" i="1"/>
  <c r="C4499" i="1" s="1"/>
  <c r="C4498" i="1" s="1"/>
  <c r="C4497" i="1" s="1"/>
  <c r="H4499" i="1"/>
  <c r="H4498" i="1" s="1"/>
  <c r="H4497" i="1" s="1"/>
  <c r="F4499" i="1"/>
  <c r="F4498" i="1" s="1"/>
  <c r="F4497" i="1" s="1"/>
  <c r="G4498" i="1"/>
  <c r="G4497" i="1" s="1"/>
  <c r="I4496" i="1"/>
  <c r="H4495" i="1"/>
  <c r="G4495" i="1"/>
  <c r="F4495" i="1"/>
  <c r="E4495" i="1"/>
  <c r="D4495" i="1"/>
  <c r="C4495" i="1"/>
  <c r="I4494" i="1"/>
  <c r="K4494" i="1" s="1"/>
  <c r="H4493" i="1"/>
  <c r="G4493" i="1"/>
  <c r="F4493" i="1"/>
  <c r="E4493" i="1"/>
  <c r="D4493" i="1"/>
  <c r="C4493" i="1"/>
  <c r="I4492" i="1"/>
  <c r="H4491" i="1"/>
  <c r="G4491" i="1"/>
  <c r="F4491" i="1"/>
  <c r="E4491" i="1"/>
  <c r="D4491" i="1"/>
  <c r="C4491" i="1"/>
  <c r="I4488" i="1"/>
  <c r="H4487" i="1"/>
  <c r="G4487" i="1"/>
  <c r="F4487" i="1"/>
  <c r="E4487" i="1"/>
  <c r="D4487" i="1"/>
  <c r="C4487" i="1"/>
  <c r="I4486" i="1"/>
  <c r="K4486" i="1" s="1"/>
  <c r="H4485" i="1"/>
  <c r="G4485" i="1"/>
  <c r="F4485" i="1"/>
  <c r="E4485" i="1"/>
  <c r="D4485" i="1"/>
  <c r="C4485" i="1"/>
  <c r="I4484" i="1"/>
  <c r="H4483" i="1"/>
  <c r="G4483" i="1"/>
  <c r="F4483" i="1"/>
  <c r="E4483" i="1"/>
  <c r="D4483" i="1"/>
  <c r="C4483" i="1"/>
  <c r="I4480" i="1"/>
  <c r="H4479" i="1"/>
  <c r="G4479" i="1"/>
  <c r="F4479" i="1"/>
  <c r="E4479" i="1"/>
  <c r="D4479" i="1"/>
  <c r="C4479" i="1"/>
  <c r="I4478" i="1"/>
  <c r="K4478" i="1" s="1"/>
  <c r="H4477" i="1"/>
  <c r="G4477" i="1"/>
  <c r="F4477" i="1"/>
  <c r="E4477" i="1"/>
  <c r="D4477" i="1"/>
  <c r="C4477" i="1"/>
  <c r="I4476" i="1"/>
  <c r="H4475" i="1"/>
  <c r="G4475" i="1"/>
  <c r="G4474" i="1" s="1"/>
  <c r="G4473" i="1" s="1"/>
  <c r="F4475" i="1"/>
  <c r="E4475" i="1"/>
  <c r="D4475" i="1"/>
  <c r="C4475" i="1"/>
  <c r="I4469" i="1"/>
  <c r="H4468" i="1"/>
  <c r="G4468" i="1"/>
  <c r="F4468" i="1"/>
  <c r="E4468" i="1"/>
  <c r="D4468" i="1"/>
  <c r="C4468" i="1"/>
  <c r="I4467" i="1"/>
  <c r="J4467" i="1" s="1"/>
  <c r="J4466" i="1" s="1"/>
  <c r="H4466" i="1"/>
  <c r="G4466" i="1"/>
  <c r="F4466" i="1"/>
  <c r="E4466" i="1"/>
  <c r="D4466" i="1"/>
  <c r="C4466" i="1"/>
  <c r="I4465" i="1"/>
  <c r="I4464" i="1" s="1"/>
  <c r="H4464" i="1"/>
  <c r="G4464" i="1"/>
  <c r="F4464" i="1"/>
  <c r="F4463" i="1" s="1"/>
  <c r="F4462" i="1" s="1"/>
  <c r="E4464" i="1"/>
  <c r="D4464" i="1"/>
  <c r="D4463" i="1" s="1"/>
  <c r="D4462" i="1" s="1"/>
  <c r="C4464" i="1"/>
  <c r="H4463" i="1"/>
  <c r="H4462" i="1" s="1"/>
  <c r="I4460" i="1"/>
  <c r="H4459" i="1"/>
  <c r="G4459" i="1"/>
  <c r="F4459" i="1"/>
  <c r="E4459" i="1"/>
  <c r="D4459" i="1"/>
  <c r="C4459" i="1"/>
  <c r="I4458" i="1"/>
  <c r="K4458" i="1" s="1"/>
  <c r="H4457" i="1"/>
  <c r="G4457" i="1"/>
  <c r="F4457" i="1"/>
  <c r="E4457" i="1"/>
  <c r="D4457" i="1"/>
  <c r="C4457" i="1"/>
  <c r="I4456" i="1"/>
  <c r="H4455" i="1"/>
  <c r="G4455" i="1"/>
  <c r="F4455" i="1"/>
  <c r="E4455" i="1"/>
  <c r="D4455" i="1"/>
  <c r="C4455" i="1"/>
  <c r="I4452" i="1"/>
  <c r="H4451" i="1"/>
  <c r="G4451" i="1"/>
  <c r="F4451" i="1"/>
  <c r="E4451" i="1"/>
  <c r="D4451" i="1"/>
  <c r="C4451" i="1"/>
  <c r="I4450" i="1"/>
  <c r="K4450" i="1" s="1"/>
  <c r="H4449" i="1"/>
  <c r="G4449" i="1"/>
  <c r="F4449" i="1"/>
  <c r="E4449" i="1"/>
  <c r="D4449" i="1"/>
  <c r="C4449" i="1"/>
  <c r="I4448" i="1"/>
  <c r="H4447" i="1"/>
  <c r="G4447" i="1"/>
  <c r="F4447" i="1"/>
  <c r="E4447" i="1"/>
  <c r="D4447" i="1"/>
  <c r="C4447" i="1"/>
  <c r="I4444" i="1"/>
  <c r="H4443" i="1"/>
  <c r="H4442" i="1" s="1"/>
  <c r="G4443" i="1"/>
  <c r="G4442" i="1" s="1"/>
  <c r="F4443" i="1"/>
  <c r="F4442" i="1" s="1"/>
  <c r="E4443" i="1"/>
  <c r="E4442" i="1" s="1"/>
  <c r="D4443" i="1"/>
  <c r="D4442" i="1" s="1"/>
  <c r="C4443" i="1"/>
  <c r="C4442" i="1" s="1"/>
  <c r="I4441" i="1"/>
  <c r="H4440" i="1"/>
  <c r="H4439" i="1" s="1"/>
  <c r="G4440" i="1"/>
  <c r="G4439" i="1" s="1"/>
  <c r="F4440" i="1"/>
  <c r="E4440" i="1"/>
  <c r="E4439" i="1" s="1"/>
  <c r="D4440" i="1"/>
  <c r="D4439" i="1" s="1"/>
  <c r="C4440" i="1"/>
  <c r="C4439" i="1" s="1"/>
  <c r="F4439" i="1"/>
  <c r="I4437" i="1"/>
  <c r="I4436" i="1" s="1"/>
  <c r="H4436" i="1"/>
  <c r="G4436" i="1"/>
  <c r="F4436" i="1"/>
  <c r="E4436" i="1"/>
  <c r="D4436" i="1"/>
  <c r="C4436" i="1"/>
  <c r="I4435" i="1"/>
  <c r="K4435" i="1" s="1"/>
  <c r="H4434" i="1"/>
  <c r="G4434" i="1"/>
  <c r="F4434" i="1"/>
  <c r="E4434" i="1"/>
  <c r="D4434" i="1"/>
  <c r="C4434" i="1"/>
  <c r="I4433" i="1"/>
  <c r="K4433" i="1" s="1"/>
  <c r="H4432" i="1"/>
  <c r="G4432" i="1"/>
  <c r="F4432" i="1"/>
  <c r="E4432" i="1"/>
  <c r="D4432" i="1"/>
  <c r="C4432" i="1"/>
  <c r="I4421" i="1"/>
  <c r="H4420" i="1"/>
  <c r="G4420" i="1"/>
  <c r="F4420" i="1"/>
  <c r="E4420" i="1"/>
  <c r="D4420" i="1"/>
  <c r="C4420" i="1"/>
  <c r="I4419" i="1"/>
  <c r="K4419" i="1" s="1"/>
  <c r="H4418" i="1"/>
  <c r="G4418" i="1"/>
  <c r="F4418" i="1"/>
  <c r="E4418" i="1"/>
  <c r="D4418" i="1"/>
  <c r="C4418" i="1"/>
  <c r="I4414" i="1"/>
  <c r="K4414" i="1" s="1"/>
  <c r="H4413" i="1"/>
  <c r="H4412" i="1" s="1"/>
  <c r="H4411" i="1" s="1"/>
  <c r="G4413" i="1"/>
  <c r="G4412" i="1" s="1"/>
  <c r="G4411" i="1" s="1"/>
  <c r="F4413" i="1"/>
  <c r="E4413" i="1"/>
  <c r="E4412" i="1" s="1"/>
  <c r="D4413" i="1"/>
  <c r="D4412" i="1" s="1"/>
  <c r="D4411" i="1" s="1"/>
  <c r="C4413" i="1"/>
  <c r="C4412" i="1" s="1"/>
  <c r="C4411" i="1" s="1"/>
  <c r="F4412" i="1"/>
  <c r="F4411" i="1" s="1"/>
  <c r="E4411" i="1"/>
  <c r="I4410" i="1"/>
  <c r="K4410" i="1" s="1"/>
  <c r="H4409" i="1"/>
  <c r="G4409" i="1"/>
  <c r="G4408" i="1" s="1"/>
  <c r="F4409" i="1"/>
  <c r="F4408" i="1" s="1"/>
  <c r="F4407" i="1" s="1"/>
  <c r="E4409" i="1"/>
  <c r="E4408" i="1" s="1"/>
  <c r="E4407" i="1" s="1"/>
  <c r="D4409" i="1"/>
  <c r="D4408" i="1" s="1"/>
  <c r="D4407" i="1" s="1"/>
  <c r="C4409" i="1"/>
  <c r="C4408" i="1" s="1"/>
  <c r="C4407" i="1" s="1"/>
  <c r="H4408" i="1"/>
  <c r="H4407" i="1" s="1"/>
  <c r="G4407" i="1"/>
  <c r="I4406" i="1"/>
  <c r="K4406" i="1" s="1"/>
  <c r="I4405" i="1"/>
  <c r="I4404" i="1"/>
  <c r="K4404" i="1" s="1"/>
  <c r="I4403" i="1"/>
  <c r="H4402" i="1"/>
  <c r="H4401" i="1" s="1"/>
  <c r="G4402" i="1"/>
  <c r="G4401" i="1" s="1"/>
  <c r="G4400" i="1" s="1"/>
  <c r="F4402" i="1"/>
  <c r="F4401" i="1" s="1"/>
  <c r="F4400" i="1" s="1"/>
  <c r="E4402" i="1"/>
  <c r="E4401" i="1" s="1"/>
  <c r="E4400" i="1" s="1"/>
  <c r="D4402" i="1"/>
  <c r="D4401" i="1" s="1"/>
  <c r="D4400" i="1" s="1"/>
  <c r="C4402" i="1"/>
  <c r="C4401" i="1" s="1"/>
  <c r="C4400" i="1" s="1"/>
  <c r="H4400" i="1"/>
  <c r="I4399" i="1"/>
  <c r="H4398" i="1"/>
  <c r="H4397" i="1" s="1"/>
  <c r="G4398" i="1"/>
  <c r="G4397" i="1" s="1"/>
  <c r="F4398" i="1"/>
  <c r="F4397" i="1" s="1"/>
  <c r="E4398" i="1"/>
  <c r="E4397" i="1" s="1"/>
  <c r="D4398" i="1"/>
  <c r="D4397" i="1" s="1"/>
  <c r="C4398" i="1"/>
  <c r="C4397" i="1" s="1"/>
  <c r="I4396" i="1"/>
  <c r="K4396" i="1" s="1"/>
  <c r="H4395" i="1"/>
  <c r="G4395" i="1"/>
  <c r="G4394" i="1" s="1"/>
  <c r="F4395" i="1"/>
  <c r="F4394" i="1" s="1"/>
  <c r="E4395" i="1"/>
  <c r="E4394" i="1" s="1"/>
  <c r="D4395" i="1"/>
  <c r="D4394" i="1" s="1"/>
  <c r="C4395" i="1"/>
  <c r="C4394" i="1" s="1"/>
  <c r="H4394" i="1"/>
  <c r="I4392" i="1"/>
  <c r="K4392" i="1" s="1"/>
  <c r="H4391" i="1"/>
  <c r="H4390" i="1" s="1"/>
  <c r="G4391" i="1"/>
  <c r="G4390" i="1" s="1"/>
  <c r="F4391" i="1"/>
  <c r="F4390" i="1" s="1"/>
  <c r="E4391" i="1"/>
  <c r="E4390" i="1" s="1"/>
  <c r="D4391" i="1"/>
  <c r="D4390" i="1" s="1"/>
  <c r="C4391" i="1"/>
  <c r="C4390" i="1" s="1"/>
  <c r="I4389" i="1"/>
  <c r="K4389" i="1" s="1"/>
  <c r="H4388" i="1"/>
  <c r="H4387" i="1" s="1"/>
  <c r="G4388" i="1"/>
  <c r="G4387" i="1" s="1"/>
  <c r="F4388" i="1"/>
  <c r="F4387" i="1" s="1"/>
  <c r="E4388" i="1"/>
  <c r="E4387" i="1" s="1"/>
  <c r="D4388" i="1"/>
  <c r="D4387" i="1" s="1"/>
  <c r="C4388" i="1"/>
  <c r="C4387" i="1" s="1"/>
  <c r="I4382" i="1"/>
  <c r="J4382" i="1" s="1"/>
  <c r="I4381" i="1"/>
  <c r="K4381" i="1" s="1"/>
  <c r="I4380" i="1"/>
  <c r="K4380" i="1" s="1"/>
  <c r="H4379" i="1"/>
  <c r="H4378" i="1" s="1"/>
  <c r="H4377" i="1" s="1"/>
  <c r="G4379" i="1"/>
  <c r="G4378" i="1" s="1"/>
  <c r="G4377" i="1" s="1"/>
  <c r="F4379" i="1"/>
  <c r="F4378" i="1" s="1"/>
  <c r="F4377" i="1" s="1"/>
  <c r="E4379" i="1"/>
  <c r="E4378" i="1" s="1"/>
  <c r="E4377" i="1" s="1"/>
  <c r="D4379" i="1"/>
  <c r="D4378" i="1" s="1"/>
  <c r="D4377" i="1" s="1"/>
  <c r="C4379" i="1"/>
  <c r="C4378" i="1" s="1"/>
  <c r="I4376" i="1"/>
  <c r="K4376" i="1" s="1"/>
  <c r="H4375" i="1"/>
  <c r="G4375" i="1"/>
  <c r="F4375" i="1"/>
  <c r="E4375" i="1"/>
  <c r="D4375" i="1"/>
  <c r="C4375" i="1"/>
  <c r="I4374" i="1"/>
  <c r="H4373" i="1"/>
  <c r="G4373" i="1"/>
  <c r="F4373" i="1"/>
  <c r="E4373" i="1"/>
  <c r="D4373" i="1"/>
  <c r="C4373" i="1"/>
  <c r="I4370" i="1"/>
  <c r="K4370" i="1" s="1"/>
  <c r="J4369" i="1"/>
  <c r="I4369" i="1"/>
  <c r="H4369" i="1"/>
  <c r="G4369" i="1"/>
  <c r="F4369" i="1"/>
  <c r="E4369" i="1"/>
  <c r="D4369" i="1"/>
  <c r="C4369" i="1"/>
  <c r="I4368" i="1"/>
  <c r="K4368" i="1" s="1"/>
  <c r="I4367" i="1"/>
  <c r="J4367" i="1" s="1"/>
  <c r="I4366" i="1"/>
  <c r="K4366" i="1" s="1"/>
  <c r="H4365" i="1"/>
  <c r="G4365" i="1"/>
  <c r="F4365" i="1"/>
  <c r="E4365" i="1"/>
  <c r="D4365" i="1"/>
  <c r="C4365" i="1"/>
  <c r="I4364" i="1"/>
  <c r="K4364" i="1" s="1"/>
  <c r="I4363" i="1"/>
  <c r="K4363" i="1" s="1"/>
  <c r="H4362" i="1"/>
  <c r="G4362" i="1"/>
  <c r="F4362" i="1"/>
  <c r="E4362" i="1"/>
  <c r="D4362" i="1"/>
  <c r="C4362" i="1"/>
  <c r="I4361" i="1"/>
  <c r="I4360" i="1"/>
  <c r="K4360" i="1" s="1"/>
  <c r="H4359" i="1"/>
  <c r="G4359" i="1"/>
  <c r="F4359" i="1"/>
  <c r="E4359" i="1"/>
  <c r="D4359" i="1"/>
  <c r="C4359" i="1"/>
  <c r="I4358" i="1"/>
  <c r="K4358" i="1" s="1"/>
  <c r="H4357" i="1"/>
  <c r="G4357" i="1"/>
  <c r="F4357" i="1"/>
  <c r="E4357" i="1"/>
  <c r="D4357" i="1"/>
  <c r="C4357" i="1"/>
  <c r="D4356" i="1"/>
  <c r="D4355" i="1" s="1"/>
  <c r="I4353" i="1"/>
  <c r="K4353" i="1" s="1"/>
  <c r="H4352" i="1"/>
  <c r="H4351" i="1" s="1"/>
  <c r="H4350" i="1" s="1"/>
  <c r="G4352" i="1"/>
  <c r="G4351" i="1" s="1"/>
  <c r="G4350" i="1" s="1"/>
  <c r="F4352" i="1"/>
  <c r="F4351" i="1" s="1"/>
  <c r="F4350" i="1" s="1"/>
  <c r="E4352" i="1"/>
  <c r="E4351" i="1" s="1"/>
  <c r="E4350" i="1" s="1"/>
  <c r="D4352" i="1"/>
  <c r="D4351" i="1" s="1"/>
  <c r="D4350" i="1" s="1"/>
  <c r="C4352" i="1"/>
  <c r="C4351" i="1" s="1"/>
  <c r="C4350" i="1" s="1"/>
  <c r="I4349" i="1"/>
  <c r="K4349" i="1" s="1"/>
  <c r="H4348" i="1"/>
  <c r="H4347" i="1" s="1"/>
  <c r="G4348" i="1"/>
  <c r="G4347" i="1" s="1"/>
  <c r="G4346" i="1" s="1"/>
  <c r="F4348" i="1"/>
  <c r="F4347" i="1" s="1"/>
  <c r="F4346" i="1" s="1"/>
  <c r="E4348" i="1"/>
  <c r="E4347" i="1" s="1"/>
  <c r="E4346" i="1" s="1"/>
  <c r="D4348" i="1"/>
  <c r="D4347" i="1" s="1"/>
  <c r="D4346" i="1" s="1"/>
  <c r="C4348" i="1"/>
  <c r="C4347" i="1" s="1"/>
  <c r="C4346" i="1" s="1"/>
  <c r="H4346" i="1"/>
  <c r="I4345" i="1"/>
  <c r="K4345" i="1" s="1"/>
  <c r="H4344" i="1"/>
  <c r="H4343" i="1" s="1"/>
  <c r="H4342" i="1" s="1"/>
  <c r="G4344" i="1"/>
  <c r="G4343" i="1" s="1"/>
  <c r="G4342" i="1" s="1"/>
  <c r="F4344" i="1"/>
  <c r="F4343" i="1" s="1"/>
  <c r="E4344" i="1"/>
  <c r="E4343" i="1" s="1"/>
  <c r="E4342" i="1" s="1"/>
  <c r="D4344" i="1"/>
  <c r="D4343" i="1" s="1"/>
  <c r="D4342" i="1" s="1"/>
  <c r="C4344" i="1"/>
  <c r="C4343" i="1" s="1"/>
  <c r="C4342" i="1" s="1"/>
  <c r="F4342" i="1"/>
  <c r="I4336" i="1"/>
  <c r="J4336" i="1" s="1"/>
  <c r="I4335" i="1"/>
  <c r="K4335" i="1" s="1"/>
  <c r="H4334" i="1"/>
  <c r="G4334" i="1"/>
  <c r="G4333" i="1" s="1"/>
  <c r="G4332" i="1" s="1"/>
  <c r="F4334" i="1"/>
  <c r="F4333" i="1" s="1"/>
  <c r="F4332" i="1" s="1"/>
  <c r="E4334" i="1"/>
  <c r="E4333" i="1" s="1"/>
  <c r="E4332" i="1" s="1"/>
  <c r="D4334" i="1"/>
  <c r="D4333" i="1" s="1"/>
  <c r="D4332" i="1" s="1"/>
  <c r="C4334" i="1"/>
  <c r="C4333" i="1" s="1"/>
  <c r="C4332" i="1" s="1"/>
  <c r="H4333" i="1"/>
  <c r="H4332" i="1" s="1"/>
  <c r="I4331" i="1"/>
  <c r="K4331" i="1" s="1"/>
  <c r="H4330" i="1"/>
  <c r="H4329" i="1" s="1"/>
  <c r="H4328" i="1" s="1"/>
  <c r="G4330" i="1"/>
  <c r="G4329" i="1" s="1"/>
  <c r="G4328" i="1" s="1"/>
  <c r="F4330" i="1"/>
  <c r="E4330" i="1"/>
  <c r="E4329" i="1" s="1"/>
  <c r="D4330" i="1"/>
  <c r="D4329" i="1" s="1"/>
  <c r="D4328" i="1" s="1"/>
  <c r="C4330" i="1"/>
  <c r="C4329" i="1" s="1"/>
  <c r="C4328" i="1" s="1"/>
  <c r="F4329" i="1"/>
  <c r="F4328" i="1" s="1"/>
  <c r="E4328" i="1"/>
  <c r="I4327" i="1"/>
  <c r="K4327" i="1" s="1"/>
  <c r="H4326" i="1"/>
  <c r="G4326" i="1"/>
  <c r="G4325" i="1" s="1"/>
  <c r="F4326" i="1"/>
  <c r="F4325" i="1" s="1"/>
  <c r="F4324" i="1" s="1"/>
  <c r="E4326" i="1"/>
  <c r="E4325" i="1" s="1"/>
  <c r="E4324" i="1" s="1"/>
  <c r="D4326" i="1"/>
  <c r="D4325" i="1" s="1"/>
  <c r="D4324" i="1" s="1"/>
  <c r="C4326" i="1"/>
  <c r="C4325" i="1" s="1"/>
  <c r="C4324" i="1" s="1"/>
  <c r="H4325" i="1"/>
  <c r="H4324" i="1" s="1"/>
  <c r="G4324" i="1"/>
  <c r="I4323" i="1"/>
  <c r="K4323" i="1" s="1"/>
  <c r="I4322" i="1"/>
  <c r="H4321" i="1"/>
  <c r="H4320" i="1" s="1"/>
  <c r="H4319" i="1" s="1"/>
  <c r="G4321" i="1"/>
  <c r="G4320" i="1" s="1"/>
  <c r="G4319" i="1" s="1"/>
  <c r="F4321" i="1"/>
  <c r="F4320" i="1" s="1"/>
  <c r="F4319" i="1" s="1"/>
  <c r="E4321" i="1"/>
  <c r="D4321" i="1"/>
  <c r="D4320" i="1" s="1"/>
  <c r="D4319" i="1" s="1"/>
  <c r="C4321" i="1"/>
  <c r="C4320" i="1" s="1"/>
  <c r="C4319" i="1" s="1"/>
  <c r="E4320" i="1"/>
  <c r="E4319" i="1" s="1"/>
  <c r="I4318" i="1"/>
  <c r="H4317" i="1"/>
  <c r="G4317" i="1"/>
  <c r="F4317" i="1"/>
  <c r="E4317" i="1"/>
  <c r="D4317" i="1"/>
  <c r="C4317" i="1"/>
  <c r="I4316" i="1"/>
  <c r="J4316" i="1" s="1"/>
  <c r="I4315" i="1"/>
  <c r="K4315" i="1" s="1"/>
  <c r="H4314" i="1"/>
  <c r="G4314" i="1"/>
  <c r="F4314" i="1"/>
  <c r="E4314" i="1"/>
  <c r="D4314" i="1"/>
  <c r="C4314" i="1"/>
  <c r="I4311" i="1"/>
  <c r="K4311" i="1" s="1"/>
  <c r="H4310" i="1"/>
  <c r="H4309" i="1" s="1"/>
  <c r="G4310" i="1"/>
  <c r="G4309" i="1" s="1"/>
  <c r="F4310" i="1"/>
  <c r="E4310" i="1"/>
  <c r="E4309" i="1" s="1"/>
  <c r="D4310" i="1"/>
  <c r="D4309" i="1" s="1"/>
  <c r="C4310" i="1"/>
  <c r="C4309" i="1" s="1"/>
  <c r="F4309" i="1"/>
  <c r="I4308" i="1"/>
  <c r="H4307" i="1"/>
  <c r="H4306" i="1" s="1"/>
  <c r="G4307" i="1"/>
  <c r="G4306" i="1" s="1"/>
  <c r="F4307" i="1"/>
  <c r="F4306" i="1" s="1"/>
  <c r="E4307" i="1"/>
  <c r="E4306" i="1" s="1"/>
  <c r="D4307" i="1"/>
  <c r="D4306" i="1" s="1"/>
  <c r="C4307" i="1"/>
  <c r="C4306" i="1" s="1"/>
  <c r="I4304" i="1"/>
  <c r="I4303" i="1"/>
  <c r="K4303" i="1" s="1"/>
  <c r="H4302" i="1"/>
  <c r="G4302" i="1"/>
  <c r="G4301" i="1" s="1"/>
  <c r="G4300" i="1" s="1"/>
  <c r="F4302" i="1"/>
  <c r="F4301" i="1" s="1"/>
  <c r="F4300" i="1" s="1"/>
  <c r="E4302" i="1"/>
  <c r="E4301" i="1" s="1"/>
  <c r="E4300" i="1" s="1"/>
  <c r="D4302" i="1"/>
  <c r="C4302" i="1"/>
  <c r="C4301" i="1" s="1"/>
  <c r="C4300" i="1" s="1"/>
  <c r="H4301" i="1"/>
  <c r="H4300" i="1" s="1"/>
  <c r="D4301" i="1"/>
  <c r="D4300" i="1" s="1"/>
  <c r="I4293" i="1"/>
  <c r="J4293" i="1" s="1"/>
  <c r="I4292" i="1"/>
  <c r="K4292" i="1" s="1"/>
  <c r="H4291" i="1"/>
  <c r="G4291" i="1"/>
  <c r="F4291" i="1"/>
  <c r="E4291" i="1"/>
  <c r="D4291" i="1"/>
  <c r="C4291" i="1"/>
  <c r="I4290" i="1"/>
  <c r="K4290" i="1" s="1"/>
  <c r="H4289" i="1"/>
  <c r="G4289" i="1"/>
  <c r="F4289" i="1"/>
  <c r="E4289" i="1"/>
  <c r="D4289" i="1"/>
  <c r="C4289" i="1"/>
  <c r="I4288" i="1"/>
  <c r="K4288" i="1" s="1"/>
  <c r="H4287" i="1"/>
  <c r="G4287" i="1"/>
  <c r="F4287" i="1"/>
  <c r="E4287" i="1"/>
  <c r="D4287" i="1"/>
  <c r="C4287" i="1"/>
  <c r="I4286" i="1"/>
  <c r="H4285" i="1"/>
  <c r="G4285" i="1"/>
  <c r="F4285" i="1"/>
  <c r="E4285" i="1"/>
  <c r="D4285" i="1"/>
  <c r="C4285" i="1"/>
  <c r="I4283" i="1"/>
  <c r="K4283" i="1" s="1"/>
  <c r="H4282" i="1"/>
  <c r="G4282" i="1"/>
  <c r="G4281" i="1" s="1"/>
  <c r="F4282" i="1"/>
  <c r="F4281" i="1" s="1"/>
  <c r="E4282" i="1"/>
  <c r="E4281" i="1" s="1"/>
  <c r="D4282" i="1"/>
  <c r="D4281" i="1" s="1"/>
  <c r="C4282" i="1"/>
  <c r="C4281" i="1" s="1"/>
  <c r="H4281" i="1"/>
  <c r="I4279" i="1"/>
  <c r="K4279" i="1" s="1"/>
  <c r="H4278" i="1"/>
  <c r="H4277" i="1" s="1"/>
  <c r="G4278" i="1"/>
  <c r="G4277" i="1" s="1"/>
  <c r="F4278" i="1"/>
  <c r="F4277" i="1" s="1"/>
  <c r="E4278" i="1"/>
  <c r="E4277" i="1" s="1"/>
  <c r="D4278" i="1"/>
  <c r="D4277" i="1" s="1"/>
  <c r="C4278" i="1"/>
  <c r="C4277" i="1" s="1"/>
  <c r="I4276" i="1"/>
  <c r="K4276" i="1" s="1"/>
  <c r="H4275" i="1"/>
  <c r="G4275" i="1"/>
  <c r="F4275" i="1"/>
  <c r="E4275" i="1"/>
  <c r="D4275" i="1"/>
  <c r="C4275" i="1"/>
  <c r="I4274" i="1"/>
  <c r="H4273" i="1"/>
  <c r="G4273" i="1"/>
  <c r="F4273" i="1"/>
  <c r="E4273" i="1"/>
  <c r="D4273" i="1"/>
  <c r="C4273" i="1"/>
  <c r="I4269" i="1"/>
  <c r="H4268" i="1"/>
  <c r="G4268" i="1"/>
  <c r="F4268" i="1"/>
  <c r="E4268" i="1"/>
  <c r="D4268" i="1"/>
  <c r="C4268" i="1"/>
  <c r="I4267" i="1"/>
  <c r="H4266" i="1"/>
  <c r="G4266" i="1"/>
  <c r="F4266" i="1"/>
  <c r="E4266" i="1"/>
  <c r="D4266" i="1"/>
  <c r="C4266" i="1"/>
  <c r="I4265" i="1"/>
  <c r="K4265" i="1" s="1"/>
  <c r="H4264" i="1"/>
  <c r="G4264" i="1"/>
  <c r="F4264" i="1"/>
  <c r="E4264" i="1"/>
  <c r="D4264" i="1"/>
  <c r="C4264" i="1"/>
  <c r="I4261" i="1"/>
  <c r="K4261" i="1" s="1"/>
  <c r="H4260" i="1"/>
  <c r="G4260" i="1"/>
  <c r="F4260" i="1"/>
  <c r="E4260" i="1"/>
  <c r="D4260" i="1"/>
  <c r="C4260" i="1"/>
  <c r="I4259" i="1"/>
  <c r="K4259" i="1" s="1"/>
  <c r="H4258" i="1"/>
  <c r="G4258" i="1"/>
  <c r="F4258" i="1"/>
  <c r="E4258" i="1"/>
  <c r="D4258" i="1"/>
  <c r="C4258" i="1"/>
  <c r="I4257" i="1"/>
  <c r="K4257" i="1" s="1"/>
  <c r="H4256" i="1"/>
  <c r="G4256" i="1"/>
  <c r="F4256" i="1"/>
  <c r="E4256" i="1"/>
  <c r="D4256" i="1"/>
  <c r="C4256" i="1"/>
  <c r="I4246" i="1"/>
  <c r="K4246" i="1" s="1"/>
  <c r="H4245" i="1"/>
  <c r="G4245" i="1"/>
  <c r="F4245" i="1"/>
  <c r="E4245" i="1"/>
  <c r="D4245" i="1"/>
  <c r="C4245" i="1"/>
  <c r="I4244" i="1"/>
  <c r="H4243" i="1"/>
  <c r="G4243" i="1"/>
  <c r="F4243" i="1"/>
  <c r="E4243" i="1"/>
  <c r="D4243" i="1"/>
  <c r="C4243" i="1"/>
  <c r="I4242" i="1"/>
  <c r="K4242" i="1" s="1"/>
  <c r="H4241" i="1"/>
  <c r="G4241" i="1"/>
  <c r="F4241" i="1"/>
  <c r="E4241" i="1"/>
  <c r="D4241" i="1"/>
  <c r="C4241" i="1"/>
  <c r="I4237" i="1"/>
  <c r="K4237" i="1" s="1"/>
  <c r="H4236" i="1"/>
  <c r="G4236" i="1"/>
  <c r="F4236" i="1"/>
  <c r="E4236" i="1"/>
  <c r="D4236" i="1"/>
  <c r="C4236" i="1"/>
  <c r="I4235" i="1"/>
  <c r="K4235" i="1" s="1"/>
  <c r="H4234" i="1"/>
  <c r="G4234" i="1"/>
  <c r="F4234" i="1"/>
  <c r="E4234" i="1"/>
  <c r="D4234" i="1"/>
  <c r="C4234" i="1"/>
  <c r="I4233" i="1"/>
  <c r="K4233" i="1" s="1"/>
  <c r="H4232" i="1"/>
  <c r="G4232" i="1"/>
  <c r="F4232" i="1"/>
  <c r="E4232" i="1"/>
  <c r="D4232" i="1"/>
  <c r="C4232" i="1"/>
  <c r="I4228" i="1"/>
  <c r="K4228" i="1" s="1"/>
  <c r="H4227" i="1"/>
  <c r="G4227" i="1"/>
  <c r="F4227" i="1"/>
  <c r="E4227" i="1"/>
  <c r="D4227" i="1"/>
  <c r="C4227" i="1"/>
  <c r="I4226" i="1"/>
  <c r="H4225" i="1"/>
  <c r="G4225" i="1"/>
  <c r="F4225" i="1"/>
  <c r="E4225" i="1"/>
  <c r="D4225" i="1"/>
  <c r="C4225" i="1"/>
  <c r="I4221" i="1"/>
  <c r="K4221" i="1" s="1"/>
  <c r="H4220" i="1"/>
  <c r="H4219" i="1" s="1"/>
  <c r="H4218" i="1" s="1"/>
  <c r="H4217" i="1" s="1"/>
  <c r="G4220" i="1"/>
  <c r="G4219" i="1" s="1"/>
  <c r="G4218" i="1" s="1"/>
  <c r="G4217" i="1" s="1"/>
  <c r="F4220" i="1"/>
  <c r="F4219" i="1" s="1"/>
  <c r="F4218" i="1" s="1"/>
  <c r="F4217" i="1" s="1"/>
  <c r="E4220" i="1"/>
  <c r="E4219" i="1" s="1"/>
  <c r="E4218" i="1" s="1"/>
  <c r="E4217" i="1" s="1"/>
  <c r="D4220" i="1"/>
  <c r="D4219" i="1" s="1"/>
  <c r="D4218" i="1" s="1"/>
  <c r="D4217" i="1" s="1"/>
  <c r="C4220" i="1"/>
  <c r="C4219" i="1" s="1"/>
  <c r="C4218" i="1"/>
  <c r="C4217" i="1" s="1"/>
  <c r="I4216" i="1"/>
  <c r="H4215" i="1"/>
  <c r="G4215" i="1"/>
  <c r="F4215" i="1"/>
  <c r="E4215" i="1"/>
  <c r="D4215" i="1"/>
  <c r="C4215" i="1"/>
  <c r="I4214" i="1"/>
  <c r="K4214" i="1" s="1"/>
  <c r="H4213" i="1"/>
  <c r="G4213" i="1"/>
  <c r="F4213" i="1"/>
  <c r="E4213" i="1"/>
  <c r="D4213" i="1"/>
  <c r="C4213" i="1"/>
  <c r="I4206" i="1"/>
  <c r="K4206" i="1" s="1"/>
  <c r="H4205" i="1"/>
  <c r="G4205" i="1"/>
  <c r="F4205" i="1"/>
  <c r="E4205" i="1"/>
  <c r="D4205" i="1"/>
  <c r="C4205" i="1"/>
  <c r="I4204" i="1"/>
  <c r="K4204" i="1" s="1"/>
  <c r="H4203" i="1"/>
  <c r="G4203" i="1"/>
  <c r="F4203" i="1"/>
  <c r="E4203" i="1"/>
  <c r="D4203" i="1"/>
  <c r="C4203" i="1"/>
  <c r="I4202" i="1"/>
  <c r="K4202" i="1" s="1"/>
  <c r="H4201" i="1"/>
  <c r="G4201" i="1"/>
  <c r="F4201" i="1"/>
  <c r="E4201" i="1"/>
  <c r="D4201" i="1"/>
  <c r="C4201" i="1"/>
  <c r="H4200" i="1"/>
  <c r="I4199" i="1"/>
  <c r="H4198" i="1"/>
  <c r="H4197" i="1" s="1"/>
  <c r="G4198" i="1"/>
  <c r="G4197" i="1" s="1"/>
  <c r="F4198" i="1"/>
  <c r="F4197" i="1" s="1"/>
  <c r="E4198" i="1"/>
  <c r="E4197" i="1" s="1"/>
  <c r="D4198" i="1"/>
  <c r="D4197" i="1" s="1"/>
  <c r="C4198" i="1"/>
  <c r="C4197" i="1" s="1"/>
  <c r="I4193" i="1"/>
  <c r="K4193" i="1" s="1"/>
  <c r="H4192" i="1"/>
  <c r="G4192" i="1"/>
  <c r="F4192" i="1"/>
  <c r="E4192" i="1"/>
  <c r="D4192" i="1"/>
  <c r="C4192" i="1"/>
  <c r="C4612" i="1" s="1"/>
  <c r="I4191" i="1"/>
  <c r="J4191" i="1" s="1"/>
  <c r="I4190" i="1"/>
  <c r="K4190" i="1" s="1"/>
  <c r="I4189" i="1"/>
  <c r="J4189" i="1" s="1"/>
  <c r="I4188" i="1"/>
  <c r="K4188" i="1" s="1"/>
  <c r="I4187" i="1"/>
  <c r="J4187" i="1" s="1"/>
  <c r="I4186" i="1"/>
  <c r="K4186" i="1" s="1"/>
  <c r="I4185" i="1"/>
  <c r="J4185" i="1" s="1"/>
  <c r="I4184" i="1"/>
  <c r="K4184" i="1" s="1"/>
  <c r="H4183" i="1"/>
  <c r="G4183" i="1"/>
  <c r="F4183" i="1"/>
  <c r="F4182" i="1" s="1"/>
  <c r="F4181" i="1" s="1"/>
  <c r="E4183" i="1"/>
  <c r="D4183" i="1"/>
  <c r="D4182" i="1" s="1"/>
  <c r="D4181" i="1" s="1"/>
  <c r="C4183" i="1"/>
  <c r="H4182" i="1"/>
  <c r="H4181" i="1" s="1"/>
  <c r="F4177" i="1"/>
  <c r="D4613" i="1" s="1"/>
  <c r="F4176" i="1"/>
  <c r="D4611" i="1" s="1"/>
  <c r="E4175" i="1"/>
  <c r="E4595" i="1" s="1"/>
  <c r="D4175" i="1"/>
  <c r="D4595" i="1" s="1"/>
  <c r="F4431" i="1" l="1"/>
  <c r="F4430" i="1" s="1"/>
  <c r="H4530" i="1"/>
  <c r="H4529" i="1" s="1"/>
  <c r="I4531" i="1"/>
  <c r="I4533" i="1"/>
  <c r="D4499" i="1"/>
  <c r="D4498" i="1" s="1"/>
  <c r="D4497" i="1" s="1"/>
  <c r="E4240" i="1"/>
  <c r="E4239" i="1" s="1"/>
  <c r="E4238" i="1" s="1"/>
  <c r="C4263" i="1"/>
  <c r="C4262" i="1" s="1"/>
  <c r="E4263" i="1"/>
  <c r="E4262" i="1" s="1"/>
  <c r="G4263" i="1"/>
  <c r="G4262" i="1" s="1"/>
  <c r="C4386" i="1"/>
  <c r="G4386" i="1"/>
  <c r="D4393" i="1"/>
  <c r="D4438" i="1"/>
  <c r="D4431" i="1"/>
  <c r="D4430" i="1" s="1"/>
  <c r="H4431" i="1"/>
  <c r="H4430" i="1" s="1"/>
  <c r="H4438" i="1"/>
  <c r="C4454" i="1"/>
  <c r="C4453" i="1" s="1"/>
  <c r="D4200" i="1"/>
  <c r="E4212" i="1"/>
  <c r="E4211" i="1" s="1"/>
  <c r="E4210" i="1" s="1"/>
  <c r="I4220" i="1"/>
  <c r="I4219" i="1" s="1"/>
  <c r="I4218" i="1" s="1"/>
  <c r="I4217" i="1" s="1"/>
  <c r="K4217" i="1" s="1"/>
  <c r="I4500" i="1"/>
  <c r="I4499" i="1" s="1"/>
  <c r="I4498" i="1" s="1"/>
  <c r="I4497" i="1" s="1"/>
  <c r="K4497" i="1" s="1"/>
  <c r="E4438" i="1"/>
  <c r="K4661" i="1"/>
  <c r="I4646" i="1"/>
  <c r="J4221" i="1"/>
  <c r="J4220" i="1" s="1"/>
  <c r="J4219" i="1" s="1"/>
  <c r="J4218" i="1" s="1"/>
  <c r="J4217" i="1" s="1"/>
  <c r="C4372" i="1"/>
  <c r="C4371" i="1" s="1"/>
  <c r="E4372" i="1"/>
  <c r="E4371" i="1" s="1"/>
  <c r="G4372" i="1"/>
  <c r="G4371" i="1" s="1"/>
  <c r="D4386" i="1"/>
  <c r="F4386" i="1"/>
  <c r="H4386" i="1"/>
  <c r="I4391" i="1"/>
  <c r="I4390" i="1" s="1"/>
  <c r="C4431" i="1"/>
  <c r="C4430" i="1" s="1"/>
  <c r="E4431" i="1"/>
  <c r="E4430" i="1" s="1"/>
  <c r="G4431" i="1"/>
  <c r="G4430" i="1" s="1"/>
  <c r="E4446" i="1"/>
  <c r="E4445" i="1" s="1"/>
  <c r="I4264" i="1"/>
  <c r="D4263" i="1"/>
  <c r="D4262" i="1" s="1"/>
  <c r="F4263" i="1"/>
  <c r="F4262" i="1" s="1"/>
  <c r="H4263" i="1"/>
  <c r="H4262" i="1" s="1"/>
  <c r="C4272" i="1"/>
  <c r="C4271" i="1" s="1"/>
  <c r="E4272" i="1"/>
  <c r="E4271" i="1" s="1"/>
  <c r="G4272" i="1"/>
  <c r="G4271" i="1" s="1"/>
  <c r="C4284" i="1"/>
  <c r="E4284" i="1"/>
  <c r="G4284" i="1"/>
  <c r="H4393" i="1"/>
  <c r="I4432" i="1"/>
  <c r="K4432" i="1" s="1"/>
  <c r="I4434" i="1"/>
  <c r="D4454" i="1"/>
  <c r="D4453" i="1" s="1"/>
  <c r="F4454" i="1"/>
  <c r="F4453" i="1" s="1"/>
  <c r="H4454" i="1"/>
  <c r="H4453" i="1" s="1"/>
  <c r="C4463" i="1"/>
  <c r="C4462" i="1" s="1"/>
  <c r="E4463" i="1"/>
  <c r="E4462" i="1" s="1"/>
  <c r="G4463" i="1"/>
  <c r="G4462" i="1" s="1"/>
  <c r="E4482" i="1"/>
  <c r="E4481" i="1" s="1"/>
  <c r="H4231" i="1"/>
  <c r="H4230" i="1" s="1"/>
  <c r="H4229" i="1" s="1"/>
  <c r="K4533" i="1"/>
  <c r="K4535" i="1"/>
  <c r="J4186" i="1"/>
  <c r="C4224" i="1"/>
  <c r="C4223" i="1" s="1"/>
  <c r="C4222" i="1" s="1"/>
  <c r="G4224" i="1"/>
  <c r="G4223" i="1" s="1"/>
  <c r="G4222" i="1" s="1"/>
  <c r="D4231" i="1"/>
  <c r="D4230" i="1" s="1"/>
  <c r="D4229" i="1" s="1"/>
  <c r="I4278" i="1"/>
  <c r="I4277" i="1" s="1"/>
  <c r="I4287" i="1"/>
  <c r="K4287" i="1" s="1"/>
  <c r="I4289" i="1"/>
  <c r="K4289" i="1" s="1"/>
  <c r="I4291" i="1"/>
  <c r="K4291" i="1" s="1"/>
  <c r="I4326" i="1"/>
  <c r="I4325" i="1" s="1"/>
  <c r="I4324" i="1" s="1"/>
  <c r="I4365" i="1"/>
  <c r="K4365" i="1" s="1"/>
  <c r="I4409" i="1"/>
  <c r="I4408" i="1" s="1"/>
  <c r="I4407" i="1" s="1"/>
  <c r="K4531" i="1"/>
  <c r="J4532" i="1"/>
  <c r="J4531" i="1" s="1"/>
  <c r="J4534" i="1"/>
  <c r="J4533" i="1" s="1"/>
  <c r="J4536" i="1"/>
  <c r="J4535" i="1" s="1"/>
  <c r="H4541" i="1"/>
  <c r="G4580" i="1"/>
  <c r="G4579" i="1" s="1"/>
  <c r="I4466" i="1"/>
  <c r="F4565" i="1"/>
  <c r="F4561" i="1" s="1"/>
  <c r="D4196" i="1"/>
  <c r="D4195" i="1" s="1"/>
  <c r="F4255" i="1"/>
  <c r="F4254" i="1" s="1"/>
  <c r="F4253" i="1" s="1"/>
  <c r="J4279" i="1"/>
  <c r="J4278" i="1" s="1"/>
  <c r="J4277" i="1" s="1"/>
  <c r="I4282" i="1"/>
  <c r="I4281" i="1" s="1"/>
  <c r="J4283" i="1"/>
  <c r="J4282" i="1" s="1"/>
  <c r="J4281" i="1" s="1"/>
  <c r="C4313" i="1"/>
  <c r="C4312" i="1" s="1"/>
  <c r="E4313" i="1"/>
  <c r="E4312" i="1" s="1"/>
  <c r="G4313" i="1"/>
  <c r="G4312" i="1" s="1"/>
  <c r="I4314" i="1"/>
  <c r="K4314" i="1" s="1"/>
  <c r="I4334" i="1"/>
  <c r="I4333" i="1" s="1"/>
  <c r="I4332" i="1" s="1"/>
  <c r="H4356" i="1"/>
  <c r="H4355" i="1" s="1"/>
  <c r="J4364" i="1"/>
  <c r="J4366" i="1"/>
  <c r="K4367" i="1"/>
  <c r="J4368" i="1"/>
  <c r="J4381" i="1"/>
  <c r="K4382" i="1"/>
  <c r="E4386" i="1"/>
  <c r="K4391" i="1"/>
  <c r="J4392" i="1"/>
  <c r="J4391" i="1" s="1"/>
  <c r="J4390" i="1" s="1"/>
  <c r="I4395" i="1"/>
  <c r="I4394" i="1" s="1"/>
  <c r="J4396" i="1"/>
  <c r="J4395" i="1" s="1"/>
  <c r="J4394" i="1" s="1"/>
  <c r="J4404" i="1"/>
  <c r="C4417" i="1"/>
  <c r="C4416" i="1" s="1"/>
  <c r="C4415" i="1" s="1"/>
  <c r="E4417" i="1"/>
  <c r="E4416" i="1" s="1"/>
  <c r="E4415" i="1" s="1"/>
  <c r="G4417" i="1"/>
  <c r="G4416" i="1" s="1"/>
  <c r="G4415" i="1" s="1"/>
  <c r="D4474" i="1"/>
  <c r="D4473" i="1" s="1"/>
  <c r="F4474" i="1"/>
  <c r="F4473" i="1" s="1"/>
  <c r="H4474" i="1"/>
  <c r="H4473" i="1" s="1"/>
  <c r="C4474" i="1"/>
  <c r="C4473" i="1" s="1"/>
  <c r="E4474" i="1"/>
  <c r="E4473" i="1" s="1"/>
  <c r="C4490" i="1"/>
  <c r="C4489" i="1" s="1"/>
  <c r="E4490" i="1"/>
  <c r="E4489" i="1" s="1"/>
  <c r="G4490" i="1"/>
  <c r="G4489" i="1" s="1"/>
  <c r="I4523" i="1"/>
  <c r="J4524" i="1"/>
  <c r="J4523" i="1" s="1"/>
  <c r="F4522" i="1"/>
  <c r="H4522" i="1"/>
  <c r="H4518" i="1" s="1"/>
  <c r="I4527" i="1"/>
  <c r="J4528" i="1"/>
  <c r="J4527" i="1" s="1"/>
  <c r="D4541" i="1"/>
  <c r="D4537" i="1" s="1"/>
  <c r="D4580" i="1"/>
  <c r="D4579" i="1" s="1"/>
  <c r="F4580" i="1"/>
  <c r="F4579" i="1" s="1"/>
  <c r="H4580" i="1"/>
  <c r="H4579" i="1" s="1"/>
  <c r="C4580" i="1"/>
  <c r="C4579" i="1" s="1"/>
  <c r="E4580" i="1"/>
  <c r="E4579" i="1" s="1"/>
  <c r="E4578" i="1" s="1"/>
  <c r="J4288" i="1"/>
  <c r="J4287" i="1" s="1"/>
  <c r="J4290" i="1"/>
  <c r="J4289" i="1" s="1"/>
  <c r="J4292" i="1"/>
  <c r="J4291" i="1" s="1"/>
  <c r="K4293" i="1"/>
  <c r="K4434" i="1"/>
  <c r="J4190" i="1"/>
  <c r="H4196" i="1"/>
  <c r="H4195" i="1" s="1"/>
  <c r="C4200" i="1"/>
  <c r="C4196" i="1" s="1"/>
  <c r="C4195" i="1" s="1"/>
  <c r="E4200" i="1"/>
  <c r="G4200" i="1"/>
  <c r="G4196" i="1" s="1"/>
  <c r="G4195" i="1" s="1"/>
  <c r="I4201" i="1"/>
  <c r="J4202" i="1"/>
  <c r="J4201" i="1" s="1"/>
  <c r="F4200" i="1"/>
  <c r="F4196" i="1" s="1"/>
  <c r="F4195" i="1" s="1"/>
  <c r="I4205" i="1"/>
  <c r="K4205" i="1" s="1"/>
  <c r="J4206" i="1"/>
  <c r="J4205" i="1" s="1"/>
  <c r="C4212" i="1"/>
  <c r="C4211" i="1" s="1"/>
  <c r="C4210" i="1" s="1"/>
  <c r="G4212" i="1"/>
  <c r="G4211" i="1" s="1"/>
  <c r="G4210" i="1" s="1"/>
  <c r="D4224" i="1"/>
  <c r="D4223" i="1" s="1"/>
  <c r="D4222" i="1" s="1"/>
  <c r="F4224" i="1"/>
  <c r="F4223" i="1" s="1"/>
  <c r="F4222" i="1" s="1"/>
  <c r="H4224" i="1"/>
  <c r="H4223" i="1" s="1"/>
  <c r="H4222" i="1" s="1"/>
  <c r="E4224" i="1"/>
  <c r="E4223" i="1" s="1"/>
  <c r="E4222" i="1" s="1"/>
  <c r="C4231" i="1"/>
  <c r="C4230" i="1" s="1"/>
  <c r="C4229" i="1" s="1"/>
  <c r="E4231" i="1"/>
  <c r="E4230" i="1" s="1"/>
  <c r="E4229" i="1" s="1"/>
  <c r="G4231" i="1"/>
  <c r="G4230" i="1" s="1"/>
  <c r="G4229" i="1" s="1"/>
  <c r="I4232" i="1"/>
  <c r="J4233" i="1"/>
  <c r="J4232" i="1" s="1"/>
  <c r="F4231" i="1"/>
  <c r="F4230" i="1" s="1"/>
  <c r="F4229" i="1" s="1"/>
  <c r="I4236" i="1"/>
  <c r="K4236" i="1" s="1"/>
  <c r="J4237" i="1"/>
  <c r="J4236" i="1" s="1"/>
  <c r="C4240" i="1"/>
  <c r="C4239" i="1" s="1"/>
  <c r="C4238" i="1" s="1"/>
  <c r="G4240" i="1"/>
  <c r="G4239" i="1" s="1"/>
  <c r="G4238" i="1" s="1"/>
  <c r="D4255" i="1"/>
  <c r="D4254" i="1" s="1"/>
  <c r="H4255" i="1"/>
  <c r="H4254" i="1" s="1"/>
  <c r="I4258" i="1"/>
  <c r="J4259" i="1"/>
  <c r="J4258" i="1" s="1"/>
  <c r="K4269" i="1"/>
  <c r="I4268" i="1"/>
  <c r="K4268" i="1" s="1"/>
  <c r="E4280" i="1"/>
  <c r="K4267" i="1"/>
  <c r="I4266" i="1"/>
  <c r="K4266" i="1" s="1"/>
  <c r="J4303" i="1"/>
  <c r="H4305" i="1"/>
  <c r="J4315" i="1"/>
  <c r="J4314" i="1" s="1"/>
  <c r="K4316" i="1"/>
  <c r="F4356" i="1"/>
  <c r="F4355" i="1" s="1"/>
  <c r="J4433" i="1"/>
  <c r="J4432" i="1" s="1"/>
  <c r="J4435" i="1"/>
  <c r="J4434" i="1" s="1"/>
  <c r="C4446" i="1"/>
  <c r="C4445" i="1" s="1"/>
  <c r="G4446" i="1"/>
  <c r="G4445" i="1" s="1"/>
  <c r="G4454" i="1"/>
  <c r="G4453" i="1" s="1"/>
  <c r="C4482" i="1"/>
  <c r="C4481" i="1" s="1"/>
  <c r="G4482" i="1"/>
  <c r="G4481" i="1" s="1"/>
  <c r="C4508" i="1"/>
  <c r="C4507" i="1" s="1"/>
  <c r="G4508" i="1"/>
  <c r="G4507" i="1" s="1"/>
  <c r="H4537" i="1"/>
  <c r="C4541" i="1"/>
  <c r="E4541" i="1"/>
  <c r="G4541" i="1"/>
  <c r="I4542" i="1"/>
  <c r="J4543" i="1"/>
  <c r="J4542" i="1" s="1"/>
  <c r="F4541" i="1"/>
  <c r="F4537" i="1" s="1"/>
  <c r="I4546" i="1"/>
  <c r="J4547" i="1"/>
  <c r="J4546" i="1" s="1"/>
  <c r="E4550" i="1"/>
  <c r="E4549" i="1" s="1"/>
  <c r="C4565" i="1"/>
  <c r="E4565" i="1"/>
  <c r="E4561" i="1" s="1"/>
  <c r="G4565" i="1"/>
  <c r="G4561" i="1" s="1"/>
  <c r="G4548" i="1" s="1"/>
  <c r="I4566" i="1"/>
  <c r="J4567" i="1"/>
  <c r="J4566" i="1" s="1"/>
  <c r="D4565" i="1"/>
  <c r="D4561" i="1" s="1"/>
  <c r="H4565" i="1"/>
  <c r="H4561" i="1" s="1"/>
  <c r="I4570" i="1"/>
  <c r="J4571" i="1"/>
  <c r="I4576" i="1"/>
  <c r="K4576" i="1" s="1"/>
  <c r="C4588" i="1"/>
  <c r="G4588" i="1"/>
  <c r="G4587" i="1" s="1"/>
  <c r="E4393" i="1"/>
  <c r="K4436" i="1"/>
  <c r="K4502" i="1"/>
  <c r="K4504" i="1"/>
  <c r="E4182" i="1"/>
  <c r="E4181" i="1" s="1"/>
  <c r="G4182" i="1"/>
  <c r="G4181" i="1" s="1"/>
  <c r="I4183" i="1"/>
  <c r="K4183" i="1" s="1"/>
  <c r="J4184" i="1"/>
  <c r="J4188" i="1"/>
  <c r="I4203" i="1"/>
  <c r="K4203" i="1" s="1"/>
  <c r="J4204" i="1"/>
  <c r="J4203" i="1" s="1"/>
  <c r="J4200" i="1" s="1"/>
  <c r="I4234" i="1"/>
  <c r="K4234" i="1" s="1"/>
  <c r="J4235" i="1"/>
  <c r="J4234" i="1" s="1"/>
  <c r="J4231" i="1" s="1"/>
  <c r="J4230" i="1" s="1"/>
  <c r="J4229" i="1" s="1"/>
  <c r="C4255" i="1"/>
  <c r="C4254" i="1" s="1"/>
  <c r="C4253" i="1" s="1"/>
  <c r="E4255" i="1"/>
  <c r="E4254" i="1" s="1"/>
  <c r="E4253" i="1" s="1"/>
  <c r="G4255" i="1"/>
  <c r="G4254" i="1" s="1"/>
  <c r="G4253" i="1" s="1"/>
  <c r="I4256" i="1"/>
  <c r="K4256" i="1" s="1"/>
  <c r="J4257" i="1"/>
  <c r="J4256" i="1" s="1"/>
  <c r="I4260" i="1"/>
  <c r="K4260" i="1" s="1"/>
  <c r="J4261" i="1"/>
  <c r="J4260" i="1" s="1"/>
  <c r="K4264" i="1"/>
  <c r="J4265" i="1"/>
  <c r="J4264" i="1" s="1"/>
  <c r="J4267" i="1"/>
  <c r="J4266" i="1" s="1"/>
  <c r="J4269" i="1"/>
  <c r="J4268" i="1" s="1"/>
  <c r="D4272" i="1"/>
  <c r="D4271" i="1" s="1"/>
  <c r="F4272" i="1"/>
  <c r="F4271" i="1" s="1"/>
  <c r="H4272" i="1"/>
  <c r="H4271" i="1" s="1"/>
  <c r="D4284" i="1"/>
  <c r="F4284" i="1"/>
  <c r="F4280" i="1" s="1"/>
  <c r="H4284" i="1"/>
  <c r="D4305" i="1"/>
  <c r="F4305" i="1"/>
  <c r="I4310" i="1"/>
  <c r="I4309" i="1" s="1"/>
  <c r="K4309" i="1" s="1"/>
  <c r="J4311" i="1"/>
  <c r="J4310" i="1" s="1"/>
  <c r="J4309" i="1" s="1"/>
  <c r="J4323" i="1"/>
  <c r="K4326" i="1"/>
  <c r="J4327" i="1"/>
  <c r="J4326" i="1" s="1"/>
  <c r="J4325" i="1" s="1"/>
  <c r="J4324" i="1" s="1"/>
  <c r="I4330" i="1"/>
  <c r="J4331" i="1"/>
  <c r="J4330" i="1" s="1"/>
  <c r="J4329" i="1" s="1"/>
  <c r="J4328" i="1" s="1"/>
  <c r="J4335" i="1"/>
  <c r="J4334" i="1" s="1"/>
  <c r="J4333" i="1" s="1"/>
  <c r="J4332" i="1" s="1"/>
  <c r="K4336" i="1"/>
  <c r="C4356" i="1"/>
  <c r="C4355" i="1" s="1"/>
  <c r="E4356" i="1"/>
  <c r="E4355" i="1" s="1"/>
  <c r="G4356" i="1"/>
  <c r="G4355" i="1" s="1"/>
  <c r="I4357" i="1"/>
  <c r="J4358" i="1"/>
  <c r="J4357" i="1" s="1"/>
  <c r="J4360" i="1"/>
  <c r="K4369" i="1"/>
  <c r="D4372" i="1"/>
  <c r="D4371" i="1" s="1"/>
  <c r="F4372" i="1"/>
  <c r="F4371" i="1" s="1"/>
  <c r="H4372" i="1"/>
  <c r="H4371" i="1" s="1"/>
  <c r="J4406" i="1"/>
  <c r="K4409" i="1"/>
  <c r="J4410" i="1"/>
  <c r="J4409" i="1" s="1"/>
  <c r="J4408" i="1" s="1"/>
  <c r="J4407" i="1" s="1"/>
  <c r="I4413" i="1"/>
  <c r="K4413" i="1" s="1"/>
  <c r="J4414" i="1"/>
  <c r="J4413" i="1" s="1"/>
  <c r="J4412" i="1" s="1"/>
  <c r="J4411" i="1" s="1"/>
  <c r="I4431" i="1"/>
  <c r="I4430" i="1" s="1"/>
  <c r="E4454" i="1"/>
  <c r="E4453" i="1" s="1"/>
  <c r="K4465" i="1"/>
  <c r="J4465" i="1"/>
  <c r="J4464" i="1" s="1"/>
  <c r="I4200" i="1"/>
  <c r="K4200" i="1" s="1"/>
  <c r="K4258" i="1"/>
  <c r="D4280" i="1"/>
  <c r="H4280" i="1"/>
  <c r="C4280" i="1"/>
  <c r="C4270" i="1" s="1"/>
  <c r="G4280" i="1"/>
  <c r="D4313" i="1"/>
  <c r="D4312" i="1" s="1"/>
  <c r="F4313" i="1"/>
  <c r="F4312" i="1" s="1"/>
  <c r="F4299" i="1" s="1"/>
  <c r="H4313" i="1"/>
  <c r="H4312" i="1" s="1"/>
  <c r="K4324" i="1"/>
  <c r="K4332" i="1"/>
  <c r="C4393" i="1"/>
  <c r="G4393" i="1"/>
  <c r="K4407" i="1"/>
  <c r="K4437" i="1"/>
  <c r="J4437" i="1"/>
  <c r="J4436" i="1" s="1"/>
  <c r="K4441" i="1"/>
  <c r="J4441" i="1"/>
  <c r="J4440" i="1" s="1"/>
  <c r="J4439" i="1" s="1"/>
  <c r="I4440" i="1"/>
  <c r="K4440" i="1" s="1"/>
  <c r="K4464" i="1"/>
  <c r="D4446" i="1"/>
  <c r="D4445" i="1" s="1"/>
  <c r="D4429" i="1" s="1"/>
  <c r="F4446" i="1"/>
  <c r="F4445" i="1" s="1"/>
  <c r="H4446" i="1"/>
  <c r="H4445" i="1" s="1"/>
  <c r="H4429" i="1" s="1"/>
  <c r="K4467" i="1"/>
  <c r="D4482" i="1"/>
  <c r="D4481" i="1" s="1"/>
  <c r="F4482" i="1"/>
  <c r="F4481" i="1" s="1"/>
  <c r="H4482" i="1"/>
  <c r="H4481" i="1" s="1"/>
  <c r="D4490" i="1"/>
  <c r="D4489" i="1" s="1"/>
  <c r="F4490" i="1"/>
  <c r="F4489" i="1" s="1"/>
  <c r="H4490" i="1"/>
  <c r="H4489" i="1" s="1"/>
  <c r="K4500" i="1"/>
  <c r="J4501" i="1"/>
  <c r="J4500" i="1" s="1"/>
  <c r="J4503" i="1"/>
  <c r="J4502" i="1" s="1"/>
  <c r="J4505" i="1"/>
  <c r="J4504" i="1" s="1"/>
  <c r="D4508" i="1"/>
  <c r="D4507" i="1" s="1"/>
  <c r="F4508" i="1"/>
  <c r="F4507" i="1" s="1"/>
  <c r="H4508" i="1"/>
  <c r="H4507" i="1" s="1"/>
  <c r="I4525" i="1"/>
  <c r="K4525" i="1" s="1"/>
  <c r="J4526" i="1"/>
  <c r="J4525" i="1" s="1"/>
  <c r="J4522" i="1" s="1"/>
  <c r="I4544" i="1"/>
  <c r="J4545" i="1"/>
  <c r="J4544" i="1" s="1"/>
  <c r="I4568" i="1"/>
  <c r="J4569" i="1"/>
  <c r="J4568" i="1" s="1"/>
  <c r="J4575" i="1"/>
  <c r="J4577" i="1"/>
  <c r="J4576" i="1" s="1"/>
  <c r="D4588" i="1"/>
  <c r="D4587" i="1" s="1"/>
  <c r="D4578" i="1" s="1"/>
  <c r="F4588" i="1"/>
  <c r="F4587" i="1" s="1"/>
  <c r="F4578" i="1" s="1"/>
  <c r="H4588" i="1"/>
  <c r="H4587" i="1" s="1"/>
  <c r="H4578" i="1" s="1"/>
  <c r="K4466" i="1"/>
  <c r="F4518" i="1"/>
  <c r="F4175" i="1"/>
  <c r="F4595" i="1" s="1"/>
  <c r="C4611" i="1"/>
  <c r="C4610" i="1" s="1"/>
  <c r="C4182" i="1"/>
  <c r="C4181" i="1" s="1"/>
  <c r="J4199" i="1"/>
  <c r="J4198" i="1" s="1"/>
  <c r="J4197" i="1" s="1"/>
  <c r="I4198" i="1"/>
  <c r="J4216" i="1"/>
  <c r="J4215" i="1" s="1"/>
  <c r="I4215" i="1"/>
  <c r="K4215" i="1" s="1"/>
  <c r="K4218" i="1"/>
  <c r="J4226" i="1"/>
  <c r="J4225" i="1" s="1"/>
  <c r="I4225" i="1"/>
  <c r="J4244" i="1"/>
  <c r="J4243" i="1" s="1"/>
  <c r="I4243" i="1"/>
  <c r="K4243" i="1" s="1"/>
  <c r="J4274" i="1"/>
  <c r="J4273" i="1" s="1"/>
  <c r="I4273" i="1"/>
  <c r="K4281" i="1"/>
  <c r="J4286" i="1"/>
  <c r="J4285" i="1" s="1"/>
  <c r="J4284" i="1" s="1"/>
  <c r="J4280" i="1" s="1"/>
  <c r="I4285" i="1"/>
  <c r="J4304" i="1"/>
  <c r="J4302" i="1" s="1"/>
  <c r="J4301" i="1" s="1"/>
  <c r="J4300" i="1" s="1"/>
  <c r="K4304" i="1"/>
  <c r="J4322" i="1"/>
  <c r="I4321" i="1"/>
  <c r="K4322" i="1"/>
  <c r="I4329" i="1"/>
  <c r="K4330" i="1"/>
  <c r="K4357" i="1"/>
  <c r="J4361" i="1"/>
  <c r="J4359" i="1" s="1"/>
  <c r="K4361" i="1"/>
  <c r="J4374" i="1"/>
  <c r="J4373" i="1" s="1"/>
  <c r="I4373" i="1"/>
  <c r="K4374" i="1"/>
  <c r="J4403" i="1"/>
  <c r="I4402" i="1"/>
  <c r="K4403" i="1"/>
  <c r="K4430" i="1"/>
  <c r="J4460" i="1"/>
  <c r="J4459" i="1" s="1"/>
  <c r="I4459" i="1"/>
  <c r="K4459" i="1" s="1"/>
  <c r="K4460" i="1"/>
  <c r="K4185" i="1"/>
  <c r="K4187" i="1"/>
  <c r="K4189" i="1"/>
  <c r="K4191" i="1"/>
  <c r="J4193" i="1"/>
  <c r="J4192" i="1" s="1"/>
  <c r="I4192" i="1"/>
  <c r="E4196" i="1"/>
  <c r="E4195" i="1" s="1"/>
  <c r="K4199" i="1"/>
  <c r="K4201" i="1"/>
  <c r="D4212" i="1"/>
  <c r="D4211" i="1" s="1"/>
  <c r="D4210" i="1" s="1"/>
  <c r="F4212" i="1"/>
  <c r="F4211" i="1" s="1"/>
  <c r="F4210" i="1" s="1"/>
  <c r="H4212" i="1"/>
  <c r="H4211" i="1" s="1"/>
  <c r="H4210" i="1" s="1"/>
  <c r="J4214" i="1"/>
  <c r="J4213" i="1" s="1"/>
  <c r="I4213" i="1"/>
  <c r="K4216" i="1"/>
  <c r="K4219" i="1"/>
  <c r="K4226" i="1"/>
  <c r="J4228" i="1"/>
  <c r="J4227" i="1" s="1"/>
  <c r="I4227" i="1"/>
  <c r="K4227" i="1" s="1"/>
  <c r="K4232" i="1"/>
  <c r="D4240" i="1"/>
  <c r="D4239" i="1" s="1"/>
  <c r="D4238" i="1" s="1"/>
  <c r="F4240" i="1"/>
  <c r="F4239" i="1" s="1"/>
  <c r="F4238" i="1" s="1"/>
  <c r="H4240" i="1"/>
  <c r="H4239" i="1" s="1"/>
  <c r="H4238" i="1" s="1"/>
  <c r="J4242" i="1"/>
  <c r="J4241" i="1" s="1"/>
  <c r="I4241" i="1"/>
  <c r="K4244" i="1"/>
  <c r="J4246" i="1"/>
  <c r="J4245" i="1" s="1"/>
  <c r="I4245" i="1"/>
  <c r="K4245" i="1" s="1"/>
  <c r="K4274" i="1"/>
  <c r="J4276" i="1"/>
  <c r="J4275" i="1" s="1"/>
  <c r="I4275" i="1"/>
  <c r="K4275" i="1" s="1"/>
  <c r="K4277" i="1"/>
  <c r="K4282" i="1"/>
  <c r="K4286" i="1"/>
  <c r="I4302" i="1"/>
  <c r="C4305" i="1"/>
  <c r="C4299" i="1" s="1"/>
  <c r="G4305" i="1"/>
  <c r="G4299" i="1" s="1"/>
  <c r="J4308" i="1"/>
  <c r="J4307" i="1" s="1"/>
  <c r="J4306" i="1" s="1"/>
  <c r="J4305" i="1" s="1"/>
  <c r="I4307" i="1"/>
  <c r="K4308" i="1"/>
  <c r="J4318" i="1"/>
  <c r="J4317" i="1" s="1"/>
  <c r="J4313" i="1" s="1"/>
  <c r="J4312" i="1" s="1"/>
  <c r="I4317" i="1"/>
  <c r="K4317" i="1" s="1"/>
  <c r="K4318" i="1"/>
  <c r="D4354" i="1"/>
  <c r="I4359" i="1"/>
  <c r="K4359" i="1" s="1"/>
  <c r="J4399" i="1"/>
  <c r="J4398" i="1" s="1"/>
  <c r="J4397" i="1" s="1"/>
  <c r="J4393" i="1" s="1"/>
  <c r="I4398" i="1"/>
  <c r="K4399" i="1"/>
  <c r="J4405" i="1"/>
  <c r="K4405" i="1"/>
  <c r="J4444" i="1"/>
  <c r="J4443" i="1" s="1"/>
  <c r="J4442" i="1" s="1"/>
  <c r="I4443" i="1"/>
  <c r="K4444" i="1"/>
  <c r="J4456" i="1"/>
  <c r="J4455" i="1" s="1"/>
  <c r="I4455" i="1"/>
  <c r="K4456" i="1"/>
  <c r="J4488" i="1"/>
  <c r="J4487" i="1" s="1"/>
  <c r="I4487" i="1"/>
  <c r="K4487" i="1" s="1"/>
  <c r="K4488" i="1"/>
  <c r="J4521" i="1"/>
  <c r="J4520" i="1" s="1"/>
  <c r="J4519" i="1" s="1"/>
  <c r="I4520" i="1"/>
  <c r="K4521" i="1"/>
  <c r="D4610" i="1"/>
  <c r="D4608" i="1" s="1"/>
  <c r="E4305" i="1"/>
  <c r="E4299" i="1" s="1"/>
  <c r="K4325" i="1"/>
  <c r="K4333" i="1"/>
  <c r="J4345" i="1"/>
  <c r="J4344" i="1" s="1"/>
  <c r="J4343" i="1" s="1"/>
  <c r="J4342" i="1" s="1"/>
  <c r="I4344" i="1"/>
  <c r="J4349" i="1"/>
  <c r="J4348" i="1" s="1"/>
  <c r="J4347" i="1" s="1"/>
  <c r="J4346" i="1" s="1"/>
  <c r="I4348" i="1"/>
  <c r="J4353" i="1"/>
  <c r="J4352" i="1" s="1"/>
  <c r="J4351" i="1" s="1"/>
  <c r="J4350" i="1" s="1"/>
  <c r="I4352" i="1"/>
  <c r="J4363" i="1"/>
  <c r="J4362" i="1" s="1"/>
  <c r="I4362" i="1"/>
  <c r="K4362" i="1" s="1"/>
  <c r="J4376" i="1"/>
  <c r="J4375" i="1" s="1"/>
  <c r="I4375" i="1"/>
  <c r="K4375" i="1" s="1"/>
  <c r="C4616" i="1"/>
  <c r="C4377" i="1"/>
  <c r="J4380" i="1"/>
  <c r="J4379" i="1" s="1"/>
  <c r="J4378" i="1" s="1"/>
  <c r="J4377" i="1" s="1"/>
  <c r="I4379" i="1"/>
  <c r="J4389" i="1"/>
  <c r="J4388" i="1" s="1"/>
  <c r="J4387" i="1" s="1"/>
  <c r="J4386" i="1" s="1"/>
  <c r="I4388" i="1"/>
  <c r="K4390" i="1"/>
  <c r="F4393" i="1"/>
  <c r="K4408" i="1"/>
  <c r="J4421" i="1"/>
  <c r="J4420" i="1" s="1"/>
  <c r="I4420" i="1"/>
  <c r="K4420" i="1" s="1"/>
  <c r="K4421" i="1"/>
  <c r="C4438" i="1"/>
  <c r="C4429" i="1" s="1"/>
  <c r="G4438" i="1"/>
  <c r="G4429" i="1" s="1"/>
  <c r="I4439" i="1"/>
  <c r="J4448" i="1"/>
  <c r="J4447" i="1" s="1"/>
  <c r="I4447" i="1"/>
  <c r="K4448" i="1"/>
  <c r="J4452" i="1"/>
  <c r="J4451" i="1" s="1"/>
  <c r="I4451" i="1"/>
  <c r="K4451" i="1" s="1"/>
  <c r="K4452" i="1"/>
  <c r="C4461" i="1"/>
  <c r="G4461" i="1"/>
  <c r="J4469" i="1"/>
  <c r="J4468" i="1" s="1"/>
  <c r="I4468" i="1"/>
  <c r="K4468" i="1" s="1"/>
  <c r="K4469" i="1"/>
  <c r="J4484" i="1"/>
  <c r="J4483" i="1" s="1"/>
  <c r="I4483" i="1"/>
  <c r="K4484" i="1"/>
  <c r="D4417" i="1"/>
  <c r="D4416" i="1" s="1"/>
  <c r="D4415" i="1" s="1"/>
  <c r="F4417" i="1"/>
  <c r="F4416" i="1" s="1"/>
  <c r="F4415" i="1" s="1"/>
  <c r="H4417" i="1"/>
  <c r="H4416" i="1" s="1"/>
  <c r="H4415" i="1" s="1"/>
  <c r="J4419" i="1"/>
  <c r="J4418" i="1" s="1"/>
  <c r="J4417" i="1" s="1"/>
  <c r="J4416" i="1" s="1"/>
  <c r="J4415" i="1" s="1"/>
  <c r="I4418" i="1"/>
  <c r="E4429" i="1"/>
  <c r="K4431" i="1"/>
  <c r="F4438" i="1"/>
  <c r="F4429" i="1" s="1"/>
  <c r="J4450" i="1"/>
  <c r="J4449" i="1" s="1"/>
  <c r="I4449" i="1"/>
  <c r="K4449" i="1" s="1"/>
  <c r="J4458" i="1"/>
  <c r="J4457" i="1" s="1"/>
  <c r="I4457" i="1"/>
  <c r="K4457" i="1" s="1"/>
  <c r="J4476" i="1"/>
  <c r="J4475" i="1" s="1"/>
  <c r="I4475" i="1"/>
  <c r="K4476" i="1"/>
  <c r="J4480" i="1"/>
  <c r="J4479" i="1" s="1"/>
  <c r="I4479" i="1"/>
  <c r="K4479" i="1" s="1"/>
  <c r="K4480" i="1"/>
  <c r="J4492" i="1"/>
  <c r="J4491" i="1" s="1"/>
  <c r="I4491" i="1"/>
  <c r="K4492" i="1"/>
  <c r="J4496" i="1"/>
  <c r="J4495" i="1" s="1"/>
  <c r="I4495" i="1"/>
  <c r="K4495" i="1" s="1"/>
  <c r="K4496" i="1"/>
  <c r="J4510" i="1"/>
  <c r="J4509" i="1" s="1"/>
  <c r="I4509" i="1"/>
  <c r="K4510" i="1"/>
  <c r="J4514" i="1"/>
  <c r="J4513" i="1" s="1"/>
  <c r="I4513" i="1"/>
  <c r="K4513" i="1" s="1"/>
  <c r="K4514" i="1"/>
  <c r="C4522" i="1"/>
  <c r="C4518" i="1" s="1"/>
  <c r="E4522" i="1"/>
  <c r="E4518" i="1" s="1"/>
  <c r="G4522" i="1"/>
  <c r="G4518" i="1" s="1"/>
  <c r="I4522" i="1"/>
  <c r="K4523" i="1"/>
  <c r="K4527" i="1"/>
  <c r="I4541" i="1"/>
  <c r="K4541" i="1" s="1"/>
  <c r="K4542" i="1"/>
  <c r="K4546" i="1"/>
  <c r="C4614" i="1"/>
  <c r="C4561" i="1"/>
  <c r="C4548" i="1" s="1"/>
  <c r="C4587" i="1"/>
  <c r="C4578" i="1" s="1"/>
  <c r="J4594" i="1"/>
  <c r="J4593" i="1" s="1"/>
  <c r="I4593" i="1"/>
  <c r="K4593" i="1" s="1"/>
  <c r="K4594" i="1"/>
  <c r="J4478" i="1"/>
  <c r="J4477" i="1" s="1"/>
  <c r="I4477" i="1"/>
  <c r="K4477" i="1" s="1"/>
  <c r="J4486" i="1"/>
  <c r="J4485" i="1" s="1"/>
  <c r="I4485" i="1"/>
  <c r="K4485" i="1" s="1"/>
  <c r="J4494" i="1"/>
  <c r="J4493" i="1" s="1"/>
  <c r="I4493" i="1"/>
  <c r="K4493" i="1" s="1"/>
  <c r="K4499" i="1"/>
  <c r="J4512" i="1"/>
  <c r="J4511" i="1" s="1"/>
  <c r="I4511" i="1"/>
  <c r="K4511" i="1" s="1"/>
  <c r="C4537" i="1"/>
  <c r="G4537" i="1"/>
  <c r="J4540" i="1"/>
  <c r="J4539" i="1" s="1"/>
  <c r="J4538" i="1" s="1"/>
  <c r="I4539" i="1"/>
  <c r="K4540" i="1"/>
  <c r="K4544" i="1"/>
  <c r="J4554" i="1"/>
  <c r="J4553" i="1" s="1"/>
  <c r="I4553" i="1"/>
  <c r="K4553" i="1" s="1"/>
  <c r="K4554" i="1"/>
  <c r="J4564" i="1"/>
  <c r="J4563" i="1" s="1"/>
  <c r="J4562" i="1" s="1"/>
  <c r="I4563" i="1"/>
  <c r="K4564" i="1"/>
  <c r="K4566" i="1"/>
  <c r="K4570" i="1"/>
  <c r="J4590" i="1"/>
  <c r="J4589" i="1" s="1"/>
  <c r="I4589" i="1"/>
  <c r="K4590" i="1"/>
  <c r="E4537" i="1"/>
  <c r="D4550" i="1"/>
  <c r="D4549" i="1" s="1"/>
  <c r="D4548" i="1" s="1"/>
  <c r="F4550" i="1"/>
  <c r="F4549" i="1" s="1"/>
  <c r="H4550" i="1"/>
  <c r="H4549" i="1" s="1"/>
  <c r="J4552" i="1"/>
  <c r="J4551" i="1" s="1"/>
  <c r="I4551" i="1"/>
  <c r="J4556" i="1"/>
  <c r="J4555" i="1" s="1"/>
  <c r="I4555" i="1"/>
  <c r="K4555" i="1" s="1"/>
  <c r="K4568" i="1"/>
  <c r="J4572" i="1"/>
  <c r="J4570" i="1" s="1"/>
  <c r="K4572" i="1"/>
  <c r="G4578" i="1"/>
  <c r="J4582" i="1"/>
  <c r="J4581" i="1" s="1"/>
  <c r="I4581" i="1"/>
  <c r="K4582" i="1"/>
  <c r="J4586" i="1"/>
  <c r="J4585" i="1" s="1"/>
  <c r="I4585" i="1"/>
  <c r="K4585" i="1" s="1"/>
  <c r="K4586" i="1"/>
  <c r="J4574" i="1"/>
  <c r="J4573" i="1" s="1"/>
  <c r="I4573" i="1"/>
  <c r="K4573" i="1" s="1"/>
  <c r="J4584" i="1"/>
  <c r="J4583" i="1" s="1"/>
  <c r="I4583" i="1"/>
  <c r="K4583" i="1" s="1"/>
  <c r="J4592" i="1"/>
  <c r="J4591" i="1" s="1"/>
  <c r="I4591" i="1"/>
  <c r="K4591" i="1" s="1"/>
  <c r="F4270" i="1" l="1"/>
  <c r="J4183" i="1"/>
  <c r="I4530" i="1"/>
  <c r="H4354" i="1"/>
  <c r="H4548" i="1"/>
  <c r="K4498" i="1"/>
  <c r="I4412" i="1"/>
  <c r="K4412" i="1" s="1"/>
  <c r="K4395" i="1"/>
  <c r="G4270" i="1"/>
  <c r="K4220" i="1"/>
  <c r="E4548" i="1"/>
  <c r="I5075" i="1"/>
  <c r="J5076" i="1" s="1"/>
  <c r="E5077" i="1" s="1"/>
  <c r="E5079" i="1" s="1"/>
  <c r="E5080" i="1" s="1"/>
  <c r="K4646" i="1"/>
  <c r="K5075" i="1" s="1"/>
  <c r="J4463" i="1"/>
  <c r="J4462" i="1" s="1"/>
  <c r="F4354" i="1"/>
  <c r="C4354" i="1"/>
  <c r="K4310" i="1"/>
  <c r="E4354" i="1"/>
  <c r="K4334" i="1"/>
  <c r="E4270" i="1"/>
  <c r="D4253" i="1"/>
  <c r="E4461" i="1"/>
  <c r="J4182" i="1"/>
  <c r="J4181" i="1" s="1"/>
  <c r="F4548" i="1"/>
  <c r="J4438" i="1"/>
  <c r="E4611" i="1"/>
  <c r="F4611" i="1" s="1"/>
  <c r="F4610" i="1" s="1"/>
  <c r="H4506" i="1"/>
  <c r="D4506" i="1"/>
  <c r="I4231" i="1"/>
  <c r="I4230" i="1" s="1"/>
  <c r="I4229" i="1" s="1"/>
  <c r="K4229" i="1" s="1"/>
  <c r="H4253" i="1"/>
  <c r="K4278" i="1"/>
  <c r="F4506" i="1"/>
  <c r="D4299" i="1"/>
  <c r="H4299" i="1"/>
  <c r="J4530" i="1"/>
  <c r="J4529" i="1" s="1"/>
  <c r="J4541" i="1"/>
  <c r="J4537" i="1" s="1"/>
  <c r="J4431" i="1"/>
  <c r="J4430" i="1" s="1"/>
  <c r="J4365" i="1"/>
  <c r="J4356" i="1" s="1"/>
  <c r="J4355" i="1" s="1"/>
  <c r="G4354" i="1"/>
  <c r="H4270" i="1"/>
  <c r="J4240" i="1"/>
  <c r="J4239" i="1" s="1"/>
  <c r="J4238" i="1" s="1"/>
  <c r="H4461" i="1"/>
  <c r="D4461" i="1"/>
  <c r="F4461" i="1"/>
  <c r="I4263" i="1"/>
  <c r="I4565" i="1"/>
  <c r="K4565" i="1" s="1"/>
  <c r="G4506" i="1"/>
  <c r="C4506" i="1"/>
  <c r="C4194" i="1" s="1"/>
  <c r="C4179" i="1" s="1"/>
  <c r="C4595" i="1" s="1"/>
  <c r="I4313" i="1"/>
  <c r="K4313" i="1" s="1"/>
  <c r="J4518" i="1"/>
  <c r="J4454" i="1"/>
  <c r="J4453" i="1" s="1"/>
  <c r="K4230" i="1"/>
  <c r="J4212" i="1"/>
  <c r="J4211" i="1" s="1"/>
  <c r="J4210" i="1" s="1"/>
  <c r="J4402" i="1"/>
  <c r="J4401" i="1" s="1"/>
  <c r="J4400" i="1" s="1"/>
  <c r="J4321" i="1"/>
  <c r="J4320" i="1" s="1"/>
  <c r="J4319" i="1" s="1"/>
  <c r="J4299" i="1" s="1"/>
  <c r="J4272" i="1"/>
  <c r="J4271" i="1" s="1"/>
  <c r="J4270" i="1" s="1"/>
  <c r="J4224" i="1"/>
  <c r="J4223" i="1" s="1"/>
  <c r="J4222" i="1" s="1"/>
  <c r="J4196" i="1"/>
  <c r="J4195" i="1" s="1"/>
  <c r="J4263" i="1"/>
  <c r="J4262" i="1" s="1"/>
  <c r="J4255" i="1"/>
  <c r="J4254" i="1" s="1"/>
  <c r="J4499" i="1"/>
  <c r="J4498" i="1" s="1"/>
  <c r="J4497" i="1" s="1"/>
  <c r="D4270" i="1"/>
  <c r="I4255" i="1"/>
  <c r="K4581" i="1"/>
  <c r="I4580" i="1"/>
  <c r="J4550" i="1"/>
  <c r="J4549" i="1" s="1"/>
  <c r="K4589" i="1"/>
  <c r="I4588" i="1"/>
  <c r="K4563" i="1"/>
  <c r="I4562" i="1"/>
  <c r="E4506" i="1"/>
  <c r="J4508" i="1"/>
  <c r="J4507" i="1" s="1"/>
  <c r="J4490" i="1"/>
  <c r="J4489" i="1" s="1"/>
  <c r="J4474" i="1"/>
  <c r="J4473" i="1" s="1"/>
  <c r="J4482" i="1"/>
  <c r="J4481" i="1" s="1"/>
  <c r="K4447" i="1"/>
  <c r="I4446" i="1"/>
  <c r="K4352" i="1"/>
  <c r="I4351" i="1"/>
  <c r="K4348" i="1"/>
  <c r="I4347" i="1"/>
  <c r="K4344" i="1"/>
  <c r="I4343" i="1"/>
  <c r="K4443" i="1"/>
  <c r="I4442" i="1"/>
  <c r="K4442" i="1" s="1"/>
  <c r="K4307" i="1"/>
  <c r="I4306" i="1"/>
  <c r="I4301" i="1"/>
  <c r="K4302" i="1"/>
  <c r="K4213" i="1"/>
  <c r="I4212" i="1"/>
  <c r="E4612" i="1"/>
  <c r="E4610" i="1" s="1"/>
  <c r="K4192" i="1"/>
  <c r="K4394" i="1"/>
  <c r="K4373" i="1"/>
  <c r="I4372" i="1"/>
  <c r="K4329" i="1"/>
  <c r="I4328" i="1"/>
  <c r="K4328" i="1" s="1"/>
  <c r="K4321" i="1"/>
  <c r="I4320" i="1"/>
  <c r="K4285" i="1"/>
  <c r="I4284" i="1"/>
  <c r="J4565" i="1"/>
  <c r="J4561" i="1" s="1"/>
  <c r="J4580" i="1"/>
  <c r="J4579" i="1" s="1"/>
  <c r="K4551" i="1"/>
  <c r="I4550" i="1"/>
  <c r="J4588" i="1"/>
  <c r="J4587" i="1" s="1"/>
  <c r="K4539" i="1"/>
  <c r="I4538" i="1"/>
  <c r="C4615" i="1"/>
  <c r="C4613" i="1" s="1"/>
  <c r="K4522" i="1"/>
  <c r="K4509" i="1"/>
  <c r="I4508" i="1"/>
  <c r="K4491" i="1"/>
  <c r="I4490" i="1"/>
  <c r="K4475" i="1"/>
  <c r="I4474" i="1"/>
  <c r="I4463" i="1"/>
  <c r="K4418" i="1"/>
  <c r="I4417" i="1"/>
  <c r="K4483" i="1"/>
  <c r="I4482" i="1"/>
  <c r="J4446" i="1"/>
  <c r="J4445" i="1" s="1"/>
  <c r="K4439" i="1"/>
  <c r="K4388" i="1"/>
  <c r="I4387" i="1"/>
  <c r="K4379" i="1"/>
  <c r="I4378" i="1"/>
  <c r="K4520" i="1"/>
  <c r="I4519" i="1"/>
  <c r="K4455" i="1"/>
  <c r="I4454" i="1"/>
  <c r="I4411" i="1"/>
  <c r="K4411" i="1" s="1"/>
  <c r="K4398" i="1"/>
  <c r="I4397" i="1"/>
  <c r="K4397" i="1" s="1"/>
  <c r="K4241" i="1"/>
  <c r="I4240" i="1"/>
  <c r="K4402" i="1"/>
  <c r="I4401" i="1"/>
  <c r="J4372" i="1"/>
  <c r="J4371" i="1" s="1"/>
  <c r="I4356" i="1"/>
  <c r="K4273" i="1"/>
  <c r="I4272" i="1"/>
  <c r="K4225" i="1"/>
  <c r="I4224" i="1"/>
  <c r="K4198" i="1"/>
  <c r="I4197" i="1"/>
  <c r="I4182" i="1"/>
  <c r="O3811" i="1"/>
  <c r="I4529" i="1" l="1"/>
  <c r="K4529" i="1" s="1"/>
  <c r="K4530" i="1"/>
  <c r="K4231" i="1"/>
  <c r="E4194" i="1"/>
  <c r="E4179" i="1" s="1"/>
  <c r="G4194" i="1"/>
  <c r="G4179" i="1" s="1"/>
  <c r="G4595" i="1" s="1"/>
  <c r="F4194" i="1"/>
  <c r="F4179" i="1" s="1"/>
  <c r="J4354" i="1"/>
  <c r="J4429" i="1"/>
  <c r="I4312" i="1"/>
  <c r="K4312" i="1" s="1"/>
  <c r="D4194" i="1"/>
  <c r="D4179" i="1" s="1"/>
  <c r="H4194" i="1"/>
  <c r="H4179" i="1" s="1"/>
  <c r="H4595" i="1" s="1"/>
  <c r="J4461" i="1"/>
  <c r="I4262" i="1"/>
  <c r="K4262" i="1" s="1"/>
  <c r="K4263" i="1"/>
  <c r="J4506" i="1"/>
  <c r="I4254" i="1"/>
  <c r="K4255" i="1"/>
  <c r="J4253" i="1"/>
  <c r="I4196" i="1"/>
  <c r="K4197" i="1"/>
  <c r="I4223" i="1"/>
  <c r="K4224" i="1"/>
  <c r="I4271" i="1"/>
  <c r="K4272" i="1"/>
  <c r="K4356" i="1"/>
  <c r="I4355" i="1"/>
  <c r="I4400" i="1"/>
  <c r="K4400" i="1" s="1"/>
  <c r="K4401" i="1"/>
  <c r="I4473" i="1"/>
  <c r="K4473" i="1" s="1"/>
  <c r="K4474" i="1"/>
  <c r="I4489" i="1"/>
  <c r="K4489" i="1" s="1"/>
  <c r="K4490" i="1"/>
  <c r="I4507" i="1"/>
  <c r="K4508" i="1"/>
  <c r="I4211" i="1"/>
  <c r="K4212" i="1"/>
  <c r="I4305" i="1"/>
  <c r="K4305" i="1" s="1"/>
  <c r="K4306" i="1"/>
  <c r="I4342" i="1"/>
  <c r="K4342" i="1" s="1"/>
  <c r="K4343" i="1"/>
  <c r="I4346" i="1"/>
  <c r="K4346" i="1" s="1"/>
  <c r="K4347" i="1"/>
  <c r="I4350" i="1"/>
  <c r="K4350" i="1" s="1"/>
  <c r="K4351" i="1"/>
  <c r="I4445" i="1"/>
  <c r="K4445" i="1" s="1"/>
  <c r="K4446" i="1"/>
  <c r="I4579" i="1"/>
  <c r="K4580" i="1"/>
  <c r="I4610" i="1"/>
  <c r="K4182" i="1"/>
  <c r="I4181" i="1"/>
  <c r="I4239" i="1"/>
  <c r="K4240" i="1"/>
  <c r="I4453" i="1"/>
  <c r="K4453" i="1" s="1"/>
  <c r="K4454" i="1"/>
  <c r="I4518" i="1"/>
  <c r="K4518" i="1" s="1"/>
  <c r="K4519" i="1"/>
  <c r="E4616" i="1"/>
  <c r="I4377" i="1"/>
  <c r="K4377" i="1" s="1"/>
  <c r="K4378" i="1"/>
  <c r="I4386" i="1"/>
  <c r="K4386" i="1" s="1"/>
  <c r="K4387" i="1"/>
  <c r="I4438" i="1"/>
  <c r="I4481" i="1"/>
  <c r="K4481" i="1" s="1"/>
  <c r="K4482" i="1"/>
  <c r="I4416" i="1"/>
  <c r="K4417" i="1"/>
  <c r="K4463" i="1"/>
  <c r="I4462" i="1"/>
  <c r="I4537" i="1"/>
  <c r="K4537" i="1" s="1"/>
  <c r="K4538" i="1"/>
  <c r="I4549" i="1"/>
  <c r="K4550" i="1"/>
  <c r="J4578" i="1"/>
  <c r="K4284" i="1"/>
  <c r="I4280" i="1"/>
  <c r="K4280" i="1" s="1"/>
  <c r="I4319" i="1"/>
  <c r="K4319" i="1" s="1"/>
  <c r="K4320" i="1"/>
  <c r="I4371" i="1"/>
  <c r="K4371" i="1" s="1"/>
  <c r="K4372" i="1"/>
  <c r="I4393" i="1"/>
  <c r="K4393" i="1" s="1"/>
  <c r="K4301" i="1"/>
  <c r="I4300" i="1"/>
  <c r="I4561" i="1"/>
  <c r="K4561" i="1" s="1"/>
  <c r="E4614" i="1"/>
  <c r="K4562" i="1"/>
  <c r="I4587" i="1"/>
  <c r="K4587" i="1" s="1"/>
  <c r="E4615" i="1"/>
  <c r="K4588" i="1"/>
  <c r="J4548" i="1"/>
  <c r="J4194" i="1" l="1"/>
  <c r="J4179" i="1" s="1"/>
  <c r="J4595" i="1" s="1"/>
  <c r="I4253" i="1"/>
  <c r="K4253" i="1" s="1"/>
  <c r="K4254" i="1"/>
  <c r="I4461" i="1"/>
  <c r="K4461" i="1" s="1"/>
  <c r="K4462" i="1"/>
  <c r="K4438" i="1"/>
  <c r="I4429" i="1"/>
  <c r="K4429" i="1" s="1"/>
  <c r="K4181" i="1"/>
  <c r="K4579" i="1"/>
  <c r="I4578" i="1"/>
  <c r="K4578" i="1" s="1"/>
  <c r="K4211" i="1"/>
  <c r="I4210" i="1"/>
  <c r="K4210" i="1" s="1"/>
  <c r="K4507" i="1"/>
  <c r="I4506" i="1"/>
  <c r="K4506" i="1" s="1"/>
  <c r="K4271" i="1"/>
  <c r="I4270" i="1"/>
  <c r="K4270" i="1" s="1"/>
  <c r="K4223" i="1"/>
  <c r="I4222" i="1"/>
  <c r="K4222" i="1" s="1"/>
  <c r="K4196" i="1"/>
  <c r="I4195" i="1"/>
  <c r="E4613" i="1"/>
  <c r="I4299" i="1"/>
  <c r="K4299" i="1" s="1"/>
  <c r="K4300" i="1"/>
  <c r="K4549" i="1"/>
  <c r="I4548" i="1"/>
  <c r="K4548" i="1" s="1"/>
  <c r="K4416" i="1"/>
  <c r="I4415" i="1"/>
  <c r="K4415" i="1" s="1"/>
  <c r="K4239" i="1"/>
  <c r="I4238" i="1"/>
  <c r="K4238" i="1" s="1"/>
  <c r="I4354" i="1"/>
  <c r="K4354" i="1" s="1"/>
  <c r="K4355" i="1"/>
  <c r="I4194" i="1" l="1"/>
  <c r="K4195" i="1"/>
  <c r="F4613" i="1"/>
  <c r="E4608" i="1"/>
  <c r="K4194" i="1" l="1"/>
  <c r="I4179" i="1"/>
  <c r="I4595" i="1" l="1"/>
  <c r="J4596" i="1" s="1"/>
  <c r="E4597" i="1" s="1"/>
  <c r="E4599" i="1" s="1"/>
  <c r="E4600" i="1" s="1"/>
  <c r="K4179" i="1"/>
  <c r="K4595" i="1" s="1"/>
  <c r="I25" i="3" l="1"/>
  <c r="I34" i="1"/>
  <c r="I4141" i="1" l="1"/>
  <c r="K4141" i="1" s="1"/>
  <c r="H4140" i="1"/>
  <c r="G4140" i="1"/>
  <c r="F4140" i="1"/>
  <c r="E4140" i="1"/>
  <c r="D4140" i="1"/>
  <c r="C4140" i="1"/>
  <c r="I4139" i="1"/>
  <c r="K4139" i="1" s="1"/>
  <c r="H4138" i="1"/>
  <c r="G4138" i="1"/>
  <c r="F4138" i="1"/>
  <c r="E4138" i="1"/>
  <c r="D4138" i="1"/>
  <c r="C4138" i="1"/>
  <c r="I4137" i="1"/>
  <c r="K4137" i="1" s="1"/>
  <c r="H4136" i="1"/>
  <c r="G4136" i="1"/>
  <c r="G4135" i="1" s="1"/>
  <c r="G4134" i="1" s="1"/>
  <c r="F4136" i="1"/>
  <c r="E4136" i="1"/>
  <c r="E4135" i="1" s="1"/>
  <c r="E4134" i="1" s="1"/>
  <c r="D4136" i="1"/>
  <c r="C4136" i="1"/>
  <c r="C4135" i="1" s="1"/>
  <c r="I4133" i="1"/>
  <c r="K4133" i="1" s="1"/>
  <c r="H4132" i="1"/>
  <c r="G4132" i="1"/>
  <c r="F4132" i="1"/>
  <c r="E4132" i="1"/>
  <c r="D4132" i="1"/>
  <c r="C4132" i="1"/>
  <c r="I4131" i="1"/>
  <c r="K4131" i="1" s="1"/>
  <c r="H4130" i="1"/>
  <c r="G4130" i="1"/>
  <c r="F4130" i="1"/>
  <c r="E4130" i="1"/>
  <c r="D4130" i="1"/>
  <c r="C4130" i="1"/>
  <c r="I4129" i="1"/>
  <c r="K4129" i="1" s="1"/>
  <c r="H4128" i="1"/>
  <c r="G4128" i="1"/>
  <c r="F4128" i="1"/>
  <c r="E4128" i="1"/>
  <c r="D4128" i="1"/>
  <c r="C4128" i="1"/>
  <c r="I4124" i="1"/>
  <c r="K4124" i="1" s="1"/>
  <c r="H4123" i="1"/>
  <c r="G4123" i="1"/>
  <c r="F4123" i="1"/>
  <c r="E4123" i="1"/>
  <c r="D4123" i="1"/>
  <c r="C4123" i="1"/>
  <c r="I4122" i="1"/>
  <c r="K4122" i="1" s="1"/>
  <c r="I4121" i="1"/>
  <c r="K4121" i="1" s="1"/>
  <c r="H4120" i="1"/>
  <c r="G4120" i="1"/>
  <c r="F4120" i="1"/>
  <c r="E4120" i="1"/>
  <c r="D4120" i="1"/>
  <c r="C4120" i="1"/>
  <c r="I4119" i="1"/>
  <c r="J4119" i="1" s="1"/>
  <c r="I4118" i="1"/>
  <c r="K4118" i="1" s="1"/>
  <c r="H4117" i="1"/>
  <c r="G4117" i="1"/>
  <c r="F4117" i="1"/>
  <c r="E4117" i="1"/>
  <c r="D4117" i="1"/>
  <c r="C4117" i="1"/>
  <c r="I4116" i="1"/>
  <c r="K4116" i="1" s="1"/>
  <c r="H4115" i="1"/>
  <c r="G4115" i="1"/>
  <c r="F4115" i="1"/>
  <c r="E4115" i="1"/>
  <c r="D4115" i="1"/>
  <c r="C4115" i="1"/>
  <c r="I4114" i="1"/>
  <c r="K4114" i="1" s="1"/>
  <c r="H4113" i="1"/>
  <c r="G4113" i="1"/>
  <c r="F4113" i="1"/>
  <c r="E4113" i="1"/>
  <c r="D4113" i="1"/>
  <c r="C4113" i="1"/>
  <c r="I4111" i="1"/>
  <c r="K4111" i="1" s="1"/>
  <c r="H4110" i="1"/>
  <c r="H4109" i="1" s="1"/>
  <c r="G4110" i="1"/>
  <c r="G4109" i="1" s="1"/>
  <c r="F4110" i="1"/>
  <c r="F4109" i="1" s="1"/>
  <c r="E4110" i="1"/>
  <c r="E4109" i="1" s="1"/>
  <c r="D4110" i="1"/>
  <c r="D4109" i="1" s="1"/>
  <c r="C4110" i="1"/>
  <c r="C4109" i="1" s="1"/>
  <c r="I4103" i="1"/>
  <c r="K4103" i="1" s="1"/>
  <c r="H4102" i="1"/>
  <c r="G4102" i="1"/>
  <c r="F4102" i="1"/>
  <c r="E4102" i="1"/>
  <c r="D4102" i="1"/>
  <c r="C4102" i="1"/>
  <c r="I4101" i="1"/>
  <c r="K4101" i="1" s="1"/>
  <c r="H4100" i="1"/>
  <c r="G4100" i="1"/>
  <c r="F4100" i="1"/>
  <c r="E4100" i="1"/>
  <c r="D4100" i="1"/>
  <c r="C4100" i="1"/>
  <c r="I4099" i="1"/>
  <c r="K4099" i="1" s="1"/>
  <c r="H4098" i="1"/>
  <c r="G4098" i="1"/>
  <c r="F4098" i="1"/>
  <c r="E4098" i="1"/>
  <c r="D4098" i="1"/>
  <c r="C4098" i="1"/>
  <c r="I4094" i="1"/>
  <c r="K4094" i="1" s="1"/>
  <c r="H4093" i="1"/>
  <c r="G4093" i="1"/>
  <c r="F4093" i="1"/>
  <c r="E4093" i="1"/>
  <c r="D4093" i="1"/>
  <c r="C4093" i="1"/>
  <c r="I4092" i="1"/>
  <c r="K4092" i="1" s="1"/>
  <c r="H4091" i="1"/>
  <c r="G4091" i="1"/>
  <c r="F4091" i="1"/>
  <c r="E4091" i="1"/>
  <c r="D4091" i="1"/>
  <c r="C4091" i="1"/>
  <c r="I4090" i="1"/>
  <c r="K4090" i="1" s="1"/>
  <c r="H4089" i="1"/>
  <c r="G4089" i="1"/>
  <c r="F4089" i="1"/>
  <c r="E4089" i="1"/>
  <c r="D4089" i="1"/>
  <c r="C4089" i="1"/>
  <c r="I4087" i="1"/>
  <c r="K4087" i="1" s="1"/>
  <c r="H4086" i="1"/>
  <c r="H4085" i="1" s="1"/>
  <c r="G4086" i="1"/>
  <c r="G4085" i="1" s="1"/>
  <c r="F4086" i="1"/>
  <c r="F4085" i="1" s="1"/>
  <c r="E4086" i="1"/>
  <c r="E4085" i="1" s="1"/>
  <c r="D4086" i="1"/>
  <c r="D4085" i="1" s="1"/>
  <c r="C4086" i="1"/>
  <c r="C4085" i="1" s="1"/>
  <c r="I4083" i="1"/>
  <c r="K4083" i="1" s="1"/>
  <c r="H4082" i="1"/>
  <c r="G4082" i="1"/>
  <c r="F4082" i="1"/>
  <c r="E4082" i="1"/>
  <c r="D4082" i="1"/>
  <c r="C4082" i="1"/>
  <c r="I4081" i="1"/>
  <c r="K4081" i="1" s="1"/>
  <c r="H4080" i="1"/>
  <c r="G4080" i="1"/>
  <c r="F4080" i="1"/>
  <c r="E4080" i="1"/>
  <c r="D4080" i="1"/>
  <c r="C4080" i="1"/>
  <c r="I4079" i="1"/>
  <c r="K4079" i="1" s="1"/>
  <c r="H4078" i="1"/>
  <c r="G4078" i="1"/>
  <c r="F4078" i="1"/>
  <c r="E4078" i="1"/>
  <c r="D4078" i="1"/>
  <c r="C4078" i="1"/>
  <c r="E4077" i="1"/>
  <c r="E4076" i="1" s="1"/>
  <c r="I4075" i="1"/>
  <c r="K4075" i="1" s="1"/>
  <c r="H4074" i="1"/>
  <c r="G4074" i="1"/>
  <c r="F4074" i="1"/>
  <c r="E4074" i="1"/>
  <c r="D4074" i="1"/>
  <c r="C4074" i="1"/>
  <c r="I4073" i="1"/>
  <c r="K4073" i="1" s="1"/>
  <c r="H4072" i="1"/>
  <c r="G4072" i="1"/>
  <c r="F4072" i="1"/>
  <c r="E4072" i="1"/>
  <c r="D4072" i="1"/>
  <c r="C4072" i="1"/>
  <c r="I4071" i="1"/>
  <c r="K4071" i="1" s="1"/>
  <c r="H4070" i="1"/>
  <c r="H4069" i="1" s="1"/>
  <c r="G4070" i="1"/>
  <c r="F4070" i="1"/>
  <c r="F4069" i="1" s="1"/>
  <c r="E4070" i="1"/>
  <c r="D4070" i="1"/>
  <c r="D4069" i="1" s="1"/>
  <c r="C4070" i="1"/>
  <c r="G4069" i="1"/>
  <c r="I4068" i="1"/>
  <c r="K4068" i="1" s="1"/>
  <c r="H4067" i="1"/>
  <c r="G4067" i="1"/>
  <c r="G4066" i="1" s="1"/>
  <c r="F4067" i="1"/>
  <c r="F4066" i="1" s="1"/>
  <c r="E4067" i="1"/>
  <c r="E4066" i="1" s="1"/>
  <c r="D4067" i="1"/>
  <c r="D4066" i="1" s="1"/>
  <c r="D4065" i="1" s="1"/>
  <c r="C4067" i="1"/>
  <c r="C4066" i="1" s="1"/>
  <c r="H4066" i="1"/>
  <c r="I4061" i="1"/>
  <c r="K4061" i="1" s="1"/>
  <c r="H4060" i="1"/>
  <c r="G4060" i="1"/>
  <c r="F4060" i="1"/>
  <c r="E4060" i="1"/>
  <c r="D4060" i="1"/>
  <c r="C4060" i="1"/>
  <c r="I4059" i="1"/>
  <c r="K4059" i="1" s="1"/>
  <c r="H4058" i="1"/>
  <c r="G4058" i="1"/>
  <c r="F4058" i="1"/>
  <c r="E4058" i="1"/>
  <c r="D4058" i="1"/>
  <c r="C4058" i="1"/>
  <c r="I4057" i="1"/>
  <c r="K4057" i="1" s="1"/>
  <c r="H4056" i="1"/>
  <c r="G4056" i="1"/>
  <c r="F4056" i="1"/>
  <c r="E4056" i="1"/>
  <c r="D4056" i="1"/>
  <c r="C4056" i="1"/>
  <c r="I4052" i="1"/>
  <c r="K4052" i="1" s="1"/>
  <c r="H4051" i="1"/>
  <c r="G4051" i="1"/>
  <c r="F4051" i="1"/>
  <c r="E4051" i="1"/>
  <c r="D4051" i="1"/>
  <c r="C4051" i="1"/>
  <c r="I4050" i="1"/>
  <c r="K4050" i="1" s="1"/>
  <c r="H4049" i="1"/>
  <c r="G4049" i="1"/>
  <c r="F4049" i="1"/>
  <c r="E4049" i="1"/>
  <c r="D4049" i="1"/>
  <c r="C4049" i="1"/>
  <c r="I4048" i="1"/>
  <c r="K4048" i="1" s="1"/>
  <c r="H4047" i="1"/>
  <c r="G4047" i="1"/>
  <c r="G4046" i="1" s="1"/>
  <c r="G4045" i="1" s="1"/>
  <c r="G4044" i="1" s="1"/>
  <c r="F4047" i="1"/>
  <c r="E4047" i="1"/>
  <c r="D4047" i="1"/>
  <c r="C4047" i="1"/>
  <c r="C4046" i="1" s="1"/>
  <c r="C4045" i="1" s="1"/>
  <c r="C4044" i="1" s="1"/>
  <c r="I4043" i="1"/>
  <c r="K4043" i="1" s="1"/>
  <c r="I4042" i="1"/>
  <c r="H4042" i="1"/>
  <c r="G4042" i="1"/>
  <c r="F4042" i="1"/>
  <c r="E4042" i="1"/>
  <c r="D4042" i="1"/>
  <c r="C4042" i="1"/>
  <c r="I4041" i="1"/>
  <c r="K4041" i="1" s="1"/>
  <c r="I4040" i="1"/>
  <c r="H4040" i="1"/>
  <c r="G4040" i="1"/>
  <c r="F4040" i="1"/>
  <c r="E4040" i="1"/>
  <c r="D4040" i="1"/>
  <c r="C4040" i="1"/>
  <c r="I4039" i="1"/>
  <c r="K4039" i="1" s="1"/>
  <c r="H4038" i="1"/>
  <c r="G4038" i="1"/>
  <c r="F4038" i="1"/>
  <c r="E4038" i="1"/>
  <c r="D4038" i="1"/>
  <c r="C4038" i="1"/>
  <c r="I4035" i="1"/>
  <c r="K4035" i="1" s="1"/>
  <c r="H4034" i="1"/>
  <c r="G4034" i="1"/>
  <c r="F4034" i="1"/>
  <c r="E4034" i="1"/>
  <c r="D4034" i="1"/>
  <c r="C4034" i="1"/>
  <c r="I4033" i="1"/>
  <c r="K4033" i="1" s="1"/>
  <c r="H4032" i="1"/>
  <c r="G4032" i="1"/>
  <c r="F4032" i="1"/>
  <c r="E4032" i="1"/>
  <c r="D4032" i="1"/>
  <c r="C4032" i="1"/>
  <c r="I4031" i="1"/>
  <c r="K4031" i="1" s="1"/>
  <c r="H4030" i="1"/>
  <c r="G4030" i="1"/>
  <c r="F4030" i="1"/>
  <c r="E4030" i="1"/>
  <c r="D4030" i="1"/>
  <c r="C4030" i="1"/>
  <c r="I4027" i="1"/>
  <c r="K4027" i="1" s="1"/>
  <c r="H4026" i="1"/>
  <c r="G4026" i="1"/>
  <c r="F4026" i="1"/>
  <c r="E4026" i="1"/>
  <c r="D4026" i="1"/>
  <c r="C4026" i="1"/>
  <c r="I4025" i="1"/>
  <c r="K4025" i="1" s="1"/>
  <c r="H4024" i="1"/>
  <c r="G4024" i="1"/>
  <c r="F4024" i="1"/>
  <c r="E4024" i="1"/>
  <c r="D4024" i="1"/>
  <c r="C4024" i="1"/>
  <c r="I4023" i="1"/>
  <c r="K4023" i="1" s="1"/>
  <c r="H4022" i="1"/>
  <c r="G4022" i="1"/>
  <c r="F4022" i="1"/>
  <c r="E4022" i="1"/>
  <c r="D4022" i="1"/>
  <c r="C4022" i="1"/>
  <c r="I4016" i="1"/>
  <c r="K4016" i="1" s="1"/>
  <c r="H4015" i="1"/>
  <c r="G4015" i="1"/>
  <c r="F4015" i="1"/>
  <c r="E4015" i="1"/>
  <c r="D4015" i="1"/>
  <c r="C4015" i="1"/>
  <c r="I4014" i="1"/>
  <c r="K4014" i="1" s="1"/>
  <c r="H4013" i="1"/>
  <c r="G4013" i="1"/>
  <c r="F4013" i="1"/>
  <c r="E4013" i="1"/>
  <c r="D4013" i="1"/>
  <c r="C4013" i="1"/>
  <c r="I4012" i="1"/>
  <c r="K4012" i="1" s="1"/>
  <c r="H4011" i="1"/>
  <c r="G4011" i="1"/>
  <c r="F4011" i="1"/>
  <c r="E4011" i="1"/>
  <c r="D4011" i="1"/>
  <c r="C4011" i="1"/>
  <c r="I4007" i="1"/>
  <c r="K4007" i="1" s="1"/>
  <c r="H4006" i="1"/>
  <c r="G4006" i="1"/>
  <c r="F4006" i="1"/>
  <c r="E4006" i="1"/>
  <c r="D4006" i="1"/>
  <c r="C4006" i="1"/>
  <c r="I4005" i="1"/>
  <c r="K4005" i="1" s="1"/>
  <c r="H4004" i="1"/>
  <c r="G4004" i="1"/>
  <c r="F4004" i="1"/>
  <c r="E4004" i="1"/>
  <c r="D4004" i="1"/>
  <c r="C4004" i="1"/>
  <c r="I4003" i="1"/>
  <c r="K4003" i="1" s="1"/>
  <c r="H4002" i="1"/>
  <c r="G4002" i="1"/>
  <c r="F4002" i="1"/>
  <c r="E4002" i="1"/>
  <c r="D4002" i="1"/>
  <c r="C4002" i="1"/>
  <c r="I3999" i="1"/>
  <c r="K3999" i="1" s="1"/>
  <c r="H3998" i="1"/>
  <c r="G3998" i="1"/>
  <c r="F3998" i="1"/>
  <c r="E3998" i="1"/>
  <c r="D3998" i="1"/>
  <c r="C3998" i="1"/>
  <c r="I3997" i="1"/>
  <c r="K3997" i="1" s="1"/>
  <c r="H3996" i="1"/>
  <c r="G3996" i="1"/>
  <c r="F3996" i="1"/>
  <c r="E3996" i="1"/>
  <c r="D3996" i="1"/>
  <c r="C3996" i="1"/>
  <c r="I3995" i="1"/>
  <c r="K3995" i="1" s="1"/>
  <c r="H3994" i="1"/>
  <c r="G3994" i="1"/>
  <c r="F3994" i="1"/>
  <c r="E3994" i="1"/>
  <c r="D3994" i="1"/>
  <c r="C3994" i="1"/>
  <c r="I3991" i="1"/>
  <c r="K3991" i="1" s="1"/>
  <c r="H3990" i="1"/>
  <c r="H3989" i="1" s="1"/>
  <c r="G3990" i="1"/>
  <c r="G3989" i="1" s="1"/>
  <c r="F3990" i="1"/>
  <c r="F3989" i="1" s="1"/>
  <c r="E3990" i="1"/>
  <c r="E3989" i="1" s="1"/>
  <c r="D3990" i="1"/>
  <c r="D3989" i="1" s="1"/>
  <c r="C3990" i="1"/>
  <c r="C3989" i="1" s="1"/>
  <c r="I3988" i="1"/>
  <c r="K3988" i="1" s="1"/>
  <c r="H3987" i="1"/>
  <c r="H3986" i="1" s="1"/>
  <c r="G3987" i="1"/>
  <c r="G3986" i="1" s="1"/>
  <c r="F3987" i="1"/>
  <c r="E3987" i="1"/>
  <c r="E3986" i="1" s="1"/>
  <c r="D3987" i="1"/>
  <c r="D3986" i="1" s="1"/>
  <c r="C3987" i="1"/>
  <c r="C3986" i="1" s="1"/>
  <c r="F3986" i="1"/>
  <c r="H3984" i="1"/>
  <c r="I3984" i="1" s="1"/>
  <c r="J3984" i="1" s="1"/>
  <c r="J3983" i="1" s="1"/>
  <c r="G3983" i="1"/>
  <c r="F3983" i="1"/>
  <c r="E3983" i="1"/>
  <c r="D3983" i="1"/>
  <c r="C3983" i="1"/>
  <c r="I3982" i="1"/>
  <c r="K3982" i="1" s="1"/>
  <c r="H3981" i="1"/>
  <c r="G3981" i="1"/>
  <c r="F3981" i="1"/>
  <c r="E3981" i="1"/>
  <c r="D3981" i="1"/>
  <c r="C3981" i="1"/>
  <c r="I3980" i="1"/>
  <c r="K3980" i="1" s="1"/>
  <c r="H3979" i="1"/>
  <c r="G3979" i="1"/>
  <c r="F3979" i="1"/>
  <c r="E3979" i="1"/>
  <c r="D3979" i="1"/>
  <c r="C3979" i="1"/>
  <c r="J3968" i="1"/>
  <c r="J3967" i="1" s="1"/>
  <c r="I3968" i="1"/>
  <c r="K3968" i="1" s="1"/>
  <c r="I3967" i="1"/>
  <c r="H3967" i="1"/>
  <c r="G3967" i="1"/>
  <c r="F3967" i="1"/>
  <c r="E3967" i="1"/>
  <c r="D3967" i="1"/>
  <c r="C3967" i="1"/>
  <c r="I3966" i="1"/>
  <c r="K3966" i="1" s="1"/>
  <c r="H3965" i="1"/>
  <c r="G3965" i="1"/>
  <c r="G3964" i="1" s="1"/>
  <c r="F3965" i="1"/>
  <c r="E3965" i="1"/>
  <c r="E3964" i="1" s="1"/>
  <c r="E3963" i="1" s="1"/>
  <c r="E3962" i="1" s="1"/>
  <c r="D3965" i="1"/>
  <c r="C3965" i="1"/>
  <c r="C3964" i="1" s="1"/>
  <c r="C3963" i="1" s="1"/>
  <c r="C3962" i="1" s="1"/>
  <c r="H3964" i="1"/>
  <c r="H3963" i="1" s="1"/>
  <c r="H3962" i="1" s="1"/>
  <c r="F3964" i="1"/>
  <c r="F3963" i="1" s="1"/>
  <c r="F3962" i="1" s="1"/>
  <c r="D3964" i="1"/>
  <c r="D3963" i="1" s="1"/>
  <c r="G3963" i="1"/>
  <c r="G3962" i="1" s="1"/>
  <c r="D3962" i="1"/>
  <c r="H3961" i="1"/>
  <c r="I3961" i="1" s="1"/>
  <c r="J3961" i="1" s="1"/>
  <c r="J3960" i="1" s="1"/>
  <c r="J3959" i="1" s="1"/>
  <c r="J3958" i="1" s="1"/>
  <c r="G3960" i="1"/>
  <c r="G3959" i="1" s="1"/>
  <c r="G3958" i="1" s="1"/>
  <c r="F3960" i="1"/>
  <c r="E3960" i="1"/>
  <c r="E3959" i="1" s="1"/>
  <c r="D3960" i="1"/>
  <c r="D3959" i="1" s="1"/>
  <c r="D3958" i="1" s="1"/>
  <c r="C3960" i="1"/>
  <c r="C3959" i="1" s="1"/>
  <c r="C3958" i="1" s="1"/>
  <c r="F3959" i="1"/>
  <c r="F3958" i="1" s="1"/>
  <c r="E3958" i="1"/>
  <c r="I3957" i="1"/>
  <c r="K3957" i="1" s="1"/>
  <c r="H3956" i="1"/>
  <c r="G3956" i="1"/>
  <c r="G3955" i="1" s="1"/>
  <c r="G3954" i="1" s="1"/>
  <c r="F3956" i="1"/>
  <c r="F3955" i="1" s="1"/>
  <c r="F3954" i="1" s="1"/>
  <c r="E3956" i="1"/>
  <c r="E3955" i="1" s="1"/>
  <c r="E3954" i="1" s="1"/>
  <c r="D3956" i="1"/>
  <c r="D3955" i="1" s="1"/>
  <c r="D3954" i="1" s="1"/>
  <c r="C3956" i="1"/>
  <c r="C3955" i="1" s="1"/>
  <c r="C3954" i="1" s="1"/>
  <c r="H3955" i="1"/>
  <c r="H3954" i="1" s="1"/>
  <c r="I3953" i="1"/>
  <c r="K3953" i="1" s="1"/>
  <c r="I3952" i="1"/>
  <c r="J3952" i="1" s="1"/>
  <c r="I3951" i="1"/>
  <c r="K3951" i="1" s="1"/>
  <c r="I3950" i="1"/>
  <c r="K3950" i="1" s="1"/>
  <c r="H3949" i="1"/>
  <c r="H3948" i="1" s="1"/>
  <c r="G3949" i="1"/>
  <c r="G3948" i="1" s="1"/>
  <c r="G3947" i="1" s="1"/>
  <c r="F3949" i="1"/>
  <c r="F3948" i="1" s="1"/>
  <c r="F3947" i="1" s="1"/>
  <c r="E3949" i="1"/>
  <c r="E3948" i="1" s="1"/>
  <c r="E3947" i="1" s="1"/>
  <c r="D3949" i="1"/>
  <c r="D3948" i="1" s="1"/>
  <c r="D3947" i="1" s="1"/>
  <c r="C3949" i="1"/>
  <c r="C3948" i="1" s="1"/>
  <c r="C3947" i="1" s="1"/>
  <c r="H3947" i="1"/>
  <c r="I3946" i="1"/>
  <c r="K3946" i="1" s="1"/>
  <c r="H3945" i="1"/>
  <c r="H3944" i="1" s="1"/>
  <c r="G3945" i="1"/>
  <c r="G3944" i="1" s="1"/>
  <c r="F3945" i="1"/>
  <c r="F3944" i="1" s="1"/>
  <c r="E3945" i="1"/>
  <c r="E3944" i="1" s="1"/>
  <c r="D3945" i="1"/>
  <c r="D3944" i="1" s="1"/>
  <c r="C3945" i="1"/>
  <c r="C3944" i="1" s="1"/>
  <c r="I3943" i="1"/>
  <c r="K3943" i="1" s="1"/>
  <c r="H3942" i="1"/>
  <c r="H3941" i="1" s="1"/>
  <c r="G3942" i="1"/>
  <c r="G3941" i="1" s="1"/>
  <c r="F3942" i="1"/>
  <c r="F3941" i="1" s="1"/>
  <c r="E3942" i="1"/>
  <c r="E3941" i="1" s="1"/>
  <c r="D3942" i="1"/>
  <c r="D3941" i="1" s="1"/>
  <c r="C3942" i="1"/>
  <c r="C3941" i="1" s="1"/>
  <c r="I3939" i="1"/>
  <c r="K3939" i="1" s="1"/>
  <c r="H3938" i="1"/>
  <c r="H3937" i="1" s="1"/>
  <c r="G3938" i="1"/>
  <c r="G3937" i="1" s="1"/>
  <c r="F3938" i="1"/>
  <c r="F3937" i="1" s="1"/>
  <c r="E3938" i="1"/>
  <c r="E3937" i="1" s="1"/>
  <c r="D3938" i="1"/>
  <c r="D3937" i="1" s="1"/>
  <c r="C3938" i="1"/>
  <c r="C3937" i="1" s="1"/>
  <c r="I3936" i="1"/>
  <c r="K3936" i="1" s="1"/>
  <c r="H3935" i="1"/>
  <c r="G3935" i="1"/>
  <c r="G3934" i="1" s="1"/>
  <c r="F3935" i="1"/>
  <c r="F3934" i="1" s="1"/>
  <c r="E3935" i="1"/>
  <c r="E3934" i="1" s="1"/>
  <c r="D3935" i="1"/>
  <c r="D3934" i="1" s="1"/>
  <c r="C3935" i="1"/>
  <c r="C3934" i="1" s="1"/>
  <c r="H3934" i="1"/>
  <c r="I3929" i="1"/>
  <c r="K3929" i="1" s="1"/>
  <c r="I3928" i="1"/>
  <c r="K3928" i="1" s="1"/>
  <c r="I3927" i="1"/>
  <c r="K3927" i="1" s="1"/>
  <c r="H3926" i="1"/>
  <c r="G3926" i="1"/>
  <c r="G3925" i="1" s="1"/>
  <c r="G3924" i="1" s="1"/>
  <c r="F3926" i="1"/>
  <c r="F3925" i="1" s="1"/>
  <c r="F3924" i="1" s="1"/>
  <c r="E3926" i="1"/>
  <c r="E3925" i="1" s="1"/>
  <c r="E3924" i="1" s="1"/>
  <c r="D3926" i="1"/>
  <c r="D3925" i="1" s="1"/>
  <c r="D3924" i="1" s="1"/>
  <c r="C3926" i="1"/>
  <c r="C3925" i="1" s="1"/>
  <c r="H3925" i="1"/>
  <c r="H3924" i="1" s="1"/>
  <c r="I3923" i="1"/>
  <c r="K3923" i="1" s="1"/>
  <c r="H3922" i="1"/>
  <c r="G3922" i="1"/>
  <c r="F3922" i="1"/>
  <c r="E3922" i="1"/>
  <c r="D3922" i="1"/>
  <c r="C3922" i="1"/>
  <c r="I3921" i="1"/>
  <c r="K3921" i="1" s="1"/>
  <c r="H3920" i="1"/>
  <c r="G3920" i="1"/>
  <c r="F3920" i="1"/>
  <c r="E3920" i="1"/>
  <c r="D3920" i="1"/>
  <c r="C3920" i="1"/>
  <c r="I3917" i="1"/>
  <c r="K3917" i="1" s="1"/>
  <c r="J3916" i="1"/>
  <c r="H3916" i="1"/>
  <c r="G3916" i="1"/>
  <c r="F3916" i="1"/>
  <c r="E3916" i="1"/>
  <c r="D3916" i="1"/>
  <c r="C3916" i="1"/>
  <c r="I3915" i="1"/>
  <c r="K3915" i="1" s="1"/>
  <c r="I3914" i="1"/>
  <c r="K3914" i="1" s="1"/>
  <c r="I3913" i="1"/>
  <c r="K3913" i="1" s="1"/>
  <c r="H3912" i="1"/>
  <c r="G3912" i="1"/>
  <c r="F3912" i="1"/>
  <c r="E3912" i="1"/>
  <c r="D3912" i="1"/>
  <c r="C3912" i="1"/>
  <c r="I3911" i="1"/>
  <c r="K3911" i="1" s="1"/>
  <c r="I3910" i="1"/>
  <c r="K3910" i="1" s="1"/>
  <c r="H3909" i="1"/>
  <c r="G3909" i="1"/>
  <c r="F3909" i="1"/>
  <c r="E3909" i="1"/>
  <c r="D3909" i="1"/>
  <c r="C3909" i="1"/>
  <c r="I3908" i="1"/>
  <c r="K3908" i="1" s="1"/>
  <c r="I3907" i="1"/>
  <c r="K3907" i="1" s="1"/>
  <c r="H3906" i="1"/>
  <c r="G3906" i="1"/>
  <c r="F3906" i="1"/>
  <c r="E3906" i="1"/>
  <c r="D3906" i="1"/>
  <c r="C3906" i="1"/>
  <c r="I3905" i="1"/>
  <c r="K3905" i="1" s="1"/>
  <c r="H3904" i="1"/>
  <c r="G3904" i="1"/>
  <c r="F3904" i="1"/>
  <c r="E3904" i="1"/>
  <c r="D3904" i="1"/>
  <c r="C3904" i="1"/>
  <c r="I3900" i="1"/>
  <c r="K3900" i="1" s="1"/>
  <c r="H3899" i="1"/>
  <c r="G3899" i="1"/>
  <c r="G3898" i="1" s="1"/>
  <c r="G3897" i="1" s="1"/>
  <c r="F3899" i="1"/>
  <c r="F3898" i="1" s="1"/>
  <c r="F3897" i="1" s="1"/>
  <c r="E3899" i="1"/>
  <c r="E3898" i="1" s="1"/>
  <c r="E3897" i="1" s="1"/>
  <c r="D3899" i="1"/>
  <c r="D3898" i="1" s="1"/>
  <c r="D3897" i="1" s="1"/>
  <c r="C3899" i="1"/>
  <c r="C3898" i="1" s="1"/>
  <c r="C3897" i="1" s="1"/>
  <c r="H3898" i="1"/>
  <c r="H3897" i="1" s="1"/>
  <c r="I3896" i="1"/>
  <c r="K3896" i="1" s="1"/>
  <c r="H3895" i="1"/>
  <c r="G3895" i="1"/>
  <c r="G3894" i="1" s="1"/>
  <c r="G3893" i="1" s="1"/>
  <c r="F3895" i="1"/>
  <c r="F3894" i="1" s="1"/>
  <c r="F3893" i="1" s="1"/>
  <c r="E3895" i="1"/>
  <c r="E3894" i="1" s="1"/>
  <c r="E3893" i="1" s="1"/>
  <c r="D3895" i="1"/>
  <c r="D3894" i="1" s="1"/>
  <c r="D3893" i="1" s="1"/>
  <c r="C3895" i="1"/>
  <c r="C3894" i="1" s="1"/>
  <c r="C3893" i="1" s="1"/>
  <c r="H3894" i="1"/>
  <c r="H3893" i="1" s="1"/>
  <c r="I3892" i="1"/>
  <c r="K3892" i="1" s="1"/>
  <c r="H3891" i="1"/>
  <c r="G3891" i="1"/>
  <c r="G3890" i="1" s="1"/>
  <c r="G3889" i="1" s="1"/>
  <c r="F3891" i="1"/>
  <c r="F3890" i="1" s="1"/>
  <c r="F3889" i="1" s="1"/>
  <c r="E3891" i="1"/>
  <c r="E3890" i="1" s="1"/>
  <c r="E3889" i="1" s="1"/>
  <c r="D3891" i="1"/>
  <c r="D3890" i="1" s="1"/>
  <c r="D3889" i="1" s="1"/>
  <c r="C3891" i="1"/>
  <c r="C3890" i="1" s="1"/>
  <c r="C3889" i="1" s="1"/>
  <c r="H3890" i="1"/>
  <c r="H3889" i="1" s="1"/>
  <c r="H3883" i="1"/>
  <c r="I3883" i="1" s="1"/>
  <c r="H3882" i="1"/>
  <c r="I3882" i="1" s="1"/>
  <c r="G3881" i="1"/>
  <c r="G3880" i="1" s="1"/>
  <c r="G3879" i="1" s="1"/>
  <c r="F3881" i="1"/>
  <c r="F3880" i="1" s="1"/>
  <c r="F3879" i="1" s="1"/>
  <c r="E3881" i="1"/>
  <c r="E3880" i="1" s="1"/>
  <c r="E3879" i="1" s="1"/>
  <c r="D3881" i="1"/>
  <c r="D3880" i="1" s="1"/>
  <c r="D3879" i="1" s="1"/>
  <c r="C3881" i="1"/>
  <c r="C3880" i="1" s="1"/>
  <c r="C3879" i="1" s="1"/>
  <c r="I3878" i="1"/>
  <c r="K3878" i="1" s="1"/>
  <c r="H3877" i="1"/>
  <c r="H3876" i="1" s="1"/>
  <c r="H3875" i="1" s="1"/>
  <c r="G3877" i="1"/>
  <c r="G3876" i="1" s="1"/>
  <c r="G3875" i="1" s="1"/>
  <c r="F3877" i="1"/>
  <c r="F3876" i="1" s="1"/>
  <c r="F3875" i="1" s="1"/>
  <c r="E3877" i="1"/>
  <c r="E3876" i="1" s="1"/>
  <c r="E3875" i="1" s="1"/>
  <c r="D3877" i="1"/>
  <c r="D3876" i="1" s="1"/>
  <c r="D3875" i="1" s="1"/>
  <c r="C3877" i="1"/>
  <c r="C3876" i="1" s="1"/>
  <c r="C3875" i="1" s="1"/>
  <c r="I3874" i="1"/>
  <c r="K3874" i="1" s="1"/>
  <c r="H3873" i="1"/>
  <c r="H3872" i="1" s="1"/>
  <c r="H3871" i="1" s="1"/>
  <c r="G3873" i="1"/>
  <c r="G3872" i="1" s="1"/>
  <c r="G3871" i="1" s="1"/>
  <c r="F3873" i="1"/>
  <c r="F3872" i="1" s="1"/>
  <c r="F3871" i="1" s="1"/>
  <c r="E3873" i="1"/>
  <c r="E3872" i="1" s="1"/>
  <c r="E3871" i="1" s="1"/>
  <c r="D3873" i="1"/>
  <c r="D3872" i="1" s="1"/>
  <c r="D3871" i="1" s="1"/>
  <c r="C3873" i="1"/>
  <c r="C3872" i="1" s="1"/>
  <c r="C3871" i="1" s="1"/>
  <c r="I3870" i="1"/>
  <c r="K3870" i="1" s="1"/>
  <c r="I3869" i="1"/>
  <c r="K3869" i="1" s="1"/>
  <c r="H3868" i="1"/>
  <c r="G3868" i="1"/>
  <c r="G3867" i="1" s="1"/>
  <c r="G3866" i="1" s="1"/>
  <c r="F3868" i="1"/>
  <c r="F3867" i="1" s="1"/>
  <c r="F3866" i="1" s="1"/>
  <c r="E3868" i="1"/>
  <c r="E3867" i="1" s="1"/>
  <c r="E3866" i="1" s="1"/>
  <c r="D3868" i="1"/>
  <c r="D3867" i="1" s="1"/>
  <c r="D3866" i="1" s="1"/>
  <c r="C3868" i="1"/>
  <c r="C3867" i="1" s="1"/>
  <c r="C3866" i="1" s="1"/>
  <c r="H3867" i="1"/>
  <c r="H3866" i="1" s="1"/>
  <c r="I3865" i="1"/>
  <c r="K3865" i="1" s="1"/>
  <c r="H3864" i="1"/>
  <c r="G3864" i="1"/>
  <c r="F3864" i="1"/>
  <c r="E3864" i="1"/>
  <c r="D3864" i="1"/>
  <c r="C3864" i="1"/>
  <c r="I3863" i="1"/>
  <c r="K3863" i="1" s="1"/>
  <c r="I3862" i="1"/>
  <c r="K3862" i="1" s="1"/>
  <c r="H3861" i="1"/>
  <c r="H3860" i="1" s="1"/>
  <c r="H3859" i="1" s="1"/>
  <c r="G3861" i="1"/>
  <c r="G3860" i="1" s="1"/>
  <c r="G3859" i="1" s="1"/>
  <c r="F3861" i="1"/>
  <c r="F3860" i="1" s="1"/>
  <c r="F3859" i="1" s="1"/>
  <c r="E3861" i="1"/>
  <c r="D3861" i="1"/>
  <c r="D3860" i="1" s="1"/>
  <c r="D3859" i="1" s="1"/>
  <c r="C3861" i="1"/>
  <c r="C3860" i="1" s="1"/>
  <c r="C3859" i="1" s="1"/>
  <c r="H3858" i="1"/>
  <c r="I3858" i="1" s="1"/>
  <c r="G3857" i="1"/>
  <c r="G3856" i="1" s="1"/>
  <c r="F3857" i="1"/>
  <c r="F3856" i="1" s="1"/>
  <c r="E3857" i="1"/>
  <c r="E3856" i="1" s="1"/>
  <c r="D3857" i="1"/>
  <c r="D3856" i="1" s="1"/>
  <c r="C3857" i="1"/>
  <c r="C3856" i="1" s="1"/>
  <c r="H3855" i="1"/>
  <c r="I3855" i="1" s="1"/>
  <c r="G3854" i="1"/>
  <c r="G3853" i="1" s="1"/>
  <c r="G3852" i="1" s="1"/>
  <c r="F3854" i="1"/>
  <c r="E3854" i="1"/>
  <c r="E3853" i="1" s="1"/>
  <c r="E3852" i="1" s="1"/>
  <c r="D3854" i="1"/>
  <c r="D3853" i="1" s="1"/>
  <c r="C3854" i="1"/>
  <c r="C3853" i="1" s="1"/>
  <c r="C3852" i="1" s="1"/>
  <c r="F3853" i="1"/>
  <c r="I3851" i="1"/>
  <c r="K3851" i="1" s="1"/>
  <c r="I3850" i="1"/>
  <c r="K3850" i="1" s="1"/>
  <c r="H3849" i="1"/>
  <c r="H3848" i="1" s="1"/>
  <c r="H3847" i="1" s="1"/>
  <c r="G3849" i="1"/>
  <c r="F3849" i="1"/>
  <c r="F3848" i="1" s="1"/>
  <c r="F3847" i="1" s="1"/>
  <c r="E3849" i="1"/>
  <c r="D3849" i="1"/>
  <c r="D3848" i="1" s="1"/>
  <c r="D3847" i="1" s="1"/>
  <c r="C3849" i="1"/>
  <c r="G3848" i="1"/>
  <c r="G3847" i="1" s="1"/>
  <c r="E3848" i="1"/>
  <c r="E3847" i="1" s="1"/>
  <c r="C3848" i="1"/>
  <c r="C3847" i="1" s="1"/>
  <c r="I3840" i="1"/>
  <c r="K3840" i="1" s="1"/>
  <c r="I3839" i="1"/>
  <c r="K3839" i="1" s="1"/>
  <c r="H3838" i="1"/>
  <c r="G3838" i="1"/>
  <c r="F3838" i="1"/>
  <c r="E3838" i="1"/>
  <c r="D3838" i="1"/>
  <c r="C3838" i="1"/>
  <c r="I3837" i="1"/>
  <c r="K3837" i="1" s="1"/>
  <c r="H3836" i="1"/>
  <c r="G3836" i="1"/>
  <c r="F3836" i="1"/>
  <c r="E3836" i="1"/>
  <c r="D3836" i="1"/>
  <c r="C3836" i="1"/>
  <c r="I3835" i="1"/>
  <c r="K3835" i="1" s="1"/>
  <c r="H3834" i="1"/>
  <c r="G3834" i="1"/>
  <c r="F3834" i="1"/>
  <c r="E3834" i="1"/>
  <c r="D3834" i="1"/>
  <c r="C3834" i="1"/>
  <c r="I3833" i="1"/>
  <c r="K3833" i="1" s="1"/>
  <c r="H3832" i="1"/>
  <c r="G3832" i="1"/>
  <c r="F3832" i="1"/>
  <c r="E3832" i="1"/>
  <c r="D3832" i="1"/>
  <c r="C3832" i="1"/>
  <c r="E3831" i="1"/>
  <c r="I3830" i="1"/>
  <c r="K3830" i="1" s="1"/>
  <c r="H3829" i="1"/>
  <c r="G3829" i="1"/>
  <c r="G3828" i="1" s="1"/>
  <c r="F3829" i="1"/>
  <c r="F3828" i="1" s="1"/>
  <c r="E3829" i="1"/>
  <c r="E3828" i="1" s="1"/>
  <c r="D3829" i="1"/>
  <c r="D3828" i="1" s="1"/>
  <c r="C3829" i="1"/>
  <c r="C3828" i="1" s="1"/>
  <c r="H3828" i="1"/>
  <c r="I3826" i="1"/>
  <c r="K3826" i="1" s="1"/>
  <c r="H3825" i="1"/>
  <c r="G3825" i="1"/>
  <c r="G3824" i="1" s="1"/>
  <c r="F3825" i="1"/>
  <c r="F3824" i="1" s="1"/>
  <c r="E3825" i="1"/>
  <c r="E3824" i="1" s="1"/>
  <c r="D3825" i="1"/>
  <c r="D3824" i="1" s="1"/>
  <c r="C3825" i="1"/>
  <c r="C3824" i="1" s="1"/>
  <c r="H3824" i="1"/>
  <c r="I3823" i="1"/>
  <c r="K3823" i="1" s="1"/>
  <c r="H3822" i="1"/>
  <c r="G3822" i="1"/>
  <c r="F3822" i="1"/>
  <c r="E3822" i="1"/>
  <c r="D3822" i="1"/>
  <c r="C3822" i="1"/>
  <c r="H3821" i="1"/>
  <c r="I3821" i="1" s="1"/>
  <c r="G3820" i="1"/>
  <c r="F3820" i="1"/>
  <c r="E3820" i="1"/>
  <c r="D3820" i="1"/>
  <c r="C3820" i="1"/>
  <c r="I3816" i="1"/>
  <c r="K3816" i="1" s="1"/>
  <c r="H3815" i="1"/>
  <c r="G3815" i="1"/>
  <c r="F3815" i="1"/>
  <c r="E3815" i="1"/>
  <c r="D3815" i="1"/>
  <c r="C3815" i="1"/>
  <c r="I3814" i="1"/>
  <c r="K3814" i="1" s="1"/>
  <c r="H3813" i="1"/>
  <c r="G3813" i="1"/>
  <c r="F3813" i="1"/>
  <c r="E3813" i="1"/>
  <c r="D3813" i="1"/>
  <c r="C3813" i="1"/>
  <c r="I3812" i="1"/>
  <c r="K3812" i="1" s="1"/>
  <c r="H3811" i="1"/>
  <c r="G3811" i="1"/>
  <c r="G3810" i="1" s="1"/>
  <c r="G3809" i="1" s="1"/>
  <c r="F3811" i="1"/>
  <c r="E3811" i="1"/>
  <c r="D3811" i="1"/>
  <c r="C3811" i="1"/>
  <c r="C3810" i="1" s="1"/>
  <c r="C3809" i="1" s="1"/>
  <c r="I3808" i="1"/>
  <c r="K3808" i="1" s="1"/>
  <c r="H3807" i="1"/>
  <c r="G3807" i="1"/>
  <c r="F3807" i="1"/>
  <c r="E3807" i="1"/>
  <c r="D3807" i="1"/>
  <c r="C3807" i="1"/>
  <c r="I3806" i="1"/>
  <c r="K3806" i="1" s="1"/>
  <c r="H3805" i="1"/>
  <c r="G3805" i="1"/>
  <c r="F3805" i="1"/>
  <c r="E3805" i="1"/>
  <c r="D3805" i="1"/>
  <c r="C3805" i="1"/>
  <c r="I3804" i="1"/>
  <c r="J3804" i="1" s="1"/>
  <c r="J3803" i="1" s="1"/>
  <c r="H3803" i="1"/>
  <c r="H3802" i="1" s="1"/>
  <c r="H3801" i="1" s="1"/>
  <c r="G3803" i="1"/>
  <c r="F3803" i="1"/>
  <c r="F3802" i="1" s="1"/>
  <c r="F3801" i="1" s="1"/>
  <c r="E3803" i="1"/>
  <c r="D3803" i="1"/>
  <c r="D3802" i="1" s="1"/>
  <c r="D3801" i="1" s="1"/>
  <c r="C3803" i="1"/>
  <c r="G3802" i="1"/>
  <c r="G3801" i="1" s="1"/>
  <c r="I3793" i="1"/>
  <c r="K3793" i="1" s="1"/>
  <c r="H3792" i="1"/>
  <c r="G3792" i="1"/>
  <c r="F3792" i="1"/>
  <c r="E3792" i="1"/>
  <c r="D3792" i="1"/>
  <c r="C3792" i="1"/>
  <c r="I3791" i="1"/>
  <c r="K3791" i="1" s="1"/>
  <c r="H3790" i="1"/>
  <c r="G3790" i="1"/>
  <c r="F3790" i="1"/>
  <c r="E3790" i="1"/>
  <c r="D3790" i="1"/>
  <c r="C3790" i="1"/>
  <c r="I3789" i="1"/>
  <c r="K3789" i="1" s="1"/>
  <c r="H3788" i="1"/>
  <c r="G3788" i="1"/>
  <c r="F3788" i="1"/>
  <c r="E3788" i="1"/>
  <c r="D3788" i="1"/>
  <c r="C3788" i="1"/>
  <c r="H3784" i="1"/>
  <c r="I3784" i="1" s="1"/>
  <c r="G3783" i="1"/>
  <c r="F3783" i="1"/>
  <c r="E3783" i="1"/>
  <c r="D3783" i="1"/>
  <c r="C3783" i="1"/>
  <c r="I3782" i="1"/>
  <c r="K3782" i="1" s="1"/>
  <c r="H3781" i="1"/>
  <c r="G3781" i="1"/>
  <c r="F3781" i="1"/>
  <c r="E3781" i="1"/>
  <c r="D3781" i="1"/>
  <c r="C3781" i="1"/>
  <c r="I3780" i="1"/>
  <c r="K3780" i="1" s="1"/>
  <c r="H3779" i="1"/>
  <c r="G3779" i="1"/>
  <c r="F3779" i="1"/>
  <c r="E3779" i="1"/>
  <c r="D3779" i="1"/>
  <c r="C3779" i="1"/>
  <c r="I3775" i="1"/>
  <c r="K3775" i="1" s="1"/>
  <c r="H3774" i="1"/>
  <c r="G3774" i="1"/>
  <c r="F3774" i="1"/>
  <c r="E3774" i="1"/>
  <c r="D3774" i="1"/>
  <c r="C3774" i="1"/>
  <c r="I3773" i="1"/>
  <c r="K3773" i="1" s="1"/>
  <c r="H3772" i="1"/>
  <c r="G3772" i="1"/>
  <c r="F3772" i="1"/>
  <c r="E3772" i="1"/>
  <c r="D3772" i="1"/>
  <c r="C3772" i="1"/>
  <c r="H3768" i="1"/>
  <c r="I3768" i="1" s="1"/>
  <c r="G3767" i="1"/>
  <c r="G3766" i="1" s="1"/>
  <c r="G3765" i="1" s="1"/>
  <c r="G3764" i="1" s="1"/>
  <c r="F3767" i="1"/>
  <c r="F3766" i="1" s="1"/>
  <c r="F3765" i="1" s="1"/>
  <c r="F3764" i="1" s="1"/>
  <c r="E3767" i="1"/>
  <c r="D3767" i="1"/>
  <c r="D3766" i="1" s="1"/>
  <c r="D3765" i="1" s="1"/>
  <c r="D3764" i="1" s="1"/>
  <c r="C3767" i="1"/>
  <c r="C3766" i="1" s="1"/>
  <c r="C3765" i="1" s="1"/>
  <c r="C3764" i="1" s="1"/>
  <c r="E3766" i="1"/>
  <c r="E3765" i="1" s="1"/>
  <c r="E3764" i="1" s="1"/>
  <c r="I3763" i="1"/>
  <c r="K3763" i="1" s="1"/>
  <c r="H3762" i="1"/>
  <c r="H3759" i="1" s="1"/>
  <c r="H3758" i="1" s="1"/>
  <c r="H3757" i="1" s="1"/>
  <c r="G3762" i="1"/>
  <c r="F3762" i="1"/>
  <c r="E3762" i="1"/>
  <c r="D3762" i="1"/>
  <c r="D3759" i="1" s="1"/>
  <c r="D3758" i="1" s="1"/>
  <c r="D3757" i="1" s="1"/>
  <c r="C3762" i="1"/>
  <c r="I3761" i="1"/>
  <c r="K3761" i="1" s="1"/>
  <c r="H3760" i="1"/>
  <c r="G3760" i="1"/>
  <c r="F3760" i="1"/>
  <c r="E3760" i="1"/>
  <c r="D3760" i="1"/>
  <c r="C3760" i="1"/>
  <c r="I3753" i="1"/>
  <c r="J3753" i="1" s="1"/>
  <c r="J3752" i="1" s="1"/>
  <c r="H3752" i="1"/>
  <c r="G3752" i="1"/>
  <c r="F3752" i="1"/>
  <c r="E3752" i="1"/>
  <c r="D3752" i="1"/>
  <c r="C3752" i="1"/>
  <c r="I3751" i="1"/>
  <c r="K3751" i="1" s="1"/>
  <c r="H3750" i="1"/>
  <c r="G3750" i="1"/>
  <c r="F3750" i="1"/>
  <c r="E3750" i="1"/>
  <c r="D3750" i="1"/>
  <c r="C3750" i="1"/>
  <c r="I3749" i="1"/>
  <c r="J3749" i="1" s="1"/>
  <c r="J3748" i="1" s="1"/>
  <c r="H3748" i="1"/>
  <c r="G3748" i="1"/>
  <c r="F3748" i="1"/>
  <c r="E3748" i="1"/>
  <c r="D3748" i="1"/>
  <c r="C3748" i="1"/>
  <c r="I3746" i="1"/>
  <c r="K3746" i="1" s="1"/>
  <c r="H3745" i="1"/>
  <c r="G3745" i="1"/>
  <c r="G3744" i="1" s="1"/>
  <c r="F3745" i="1"/>
  <c r="F3744" i="1" s="1"/>
  <c r="E3745" i="1"/>
  <c r="E3744" i="1" s="1"/>
  <c r="D3745" i="1"/>
  <c r="C3745" i="1"/>
  <c r="C3744" i="1" s="1"/>
  <c r="H3744" i="1"/>
  <c r="D3744" i="1"/>
  <c r="I3740" i="1"/>
  <c r="K3740" i="1" s="1"/>
  <c r="H3739" i="1"/>
  <c r="G3739" i="1"/>
  <c r="F3739" i="1"/>
  <c r="E3739" i="1"/>
  <c r="D3739" i="1"/>
  <c r="C3739" i="1"/>
  <c r="C4159" i="1" s="1"/>
  <c r="I3738" i="1"/>
  <c r="K3738" i="1" s="1"/>
  <c r="I3737" i="1"/>
  <c r="K3737" i="1" s="1"/>
  <c r="I3736" i="1"/>
  <c r="K3736" i="1" s="1"/>
  <c r="I3735" i="1"/>
  <c r="J3735" i="1" s="1"/>
  <c r="I3734" i="1"/>
  <c r="K3734" i="1" s="1"/>
  <c r="I3733" i="1"/>
  <c r="J3733" i="1" s="1"/>
  <c r="I3732" i="1"/>
  <c r="K3732" i="1" s="1"/>
  <c r="I3731" i="1"/>
  <c r="K3731" i="1" s="1"/>
  <c r="H3730" i="1"/>
  <c r="H3729" i="1" s="1"/>
  <c r="H3728" i="1" s="1"/>
  <c r="O3726" i="1" s="1"/>
  <c r="G3730" i="1"/>
  <c r="F3730" i="1"/>
  <c r="F3729" i="1" s="1"/>
  <c r="F3728" i="1" s="1"/>
  <c r="E3730" i="1"/>
  <c r="D3730" i="1"/>
  <c r="D3729" i="1" s="1"/>
  <c r="D3728" i="1" s="1"/>
  <c r="C3730" i="1"/>
  <c r="C4158" i="1" s="1"/>
  <c r="G3729" i="1"/>
  <c r="G3728" i="1" s="1"/>
  <c r="E3729" i="1"/>
  <c r="E3728" i="1" s="1"/>
  <c r="C3729" i="1"/>
  <c r="C3728" i="1" s="1"/>
  <c r="F3724" i="1"/>
  <c r="F3723" i="1"/>
  <c r="D4158" i="1" s="1"/>
  <c r="E3722" i="1"/>
  <c r="E4142" i="1" s="1"/>
  <c r="D3722" i="1"/>
  <c r="D4142" i="1" s="1"/>
  <c r="I3965" i="1" l="1"/>
  <c r="I3964" i="1" s="1"/>
  <c r="I3963" i="1" s="1"/>
  <c r="I3962" i="1" s="1"/>
  <c r="C3802" i="1"/>
  <c r="C3801" i="1" s="1"/>
  <c r="F4029" i="1"/>
  <c r="F4028" i="1" s="1"/>
  <c r="K4040" i="1"/>
  <c r="K4042" i="1"/>
  <c r="C4069" i="1"/>
  <c r="H3933" i="1"/>
  <c r="D3933" i="1"/>
  <c r="G3903" i="1"/>
  <c r="G3902" i="1" s="1"/>
  <c r="H3919" i="1"/>
  <c r="H3918" i="1" s="1"/>
  <c r="F4021" i="1"/>
  <c r="F4020" i="1" s="1"/>
  <c r="C4037" i="1"/>
  <c r="C4036" i="1" s="1"/>
  <c r="E4037" i="1"/>
  <c r="E4036" i="1" s="1"/>
  <c r="G4037" i="1"/>
  <c r="G4036" i="1" s="1"/>
  <c r="I4038" i="1"/>
  <c r="I4037" i="1" s="1"/>
  <c r="I4036" i="1" s="1"/>
  <c r="J4039" i="1"/>
  <c r="J4038" i="1" s="1"/>
  <c r="D4037" i="1"/>
  <c r="D4036" i="1" s="1"/>
  <c r="F4037" i="1"/>
  <c r="F4036" i="1" s="1"/>
  <c r="H4037" i="1"/>
  <c r="H4036" i="1" s="1"/>
  <c r="J4041" i="1"/>
  <c r="J4040" i="1" s="1"/>
  <c r="J4043" i="1"/>
  <c r="J4042" i="1" s="1"/>
  <c r="H4055" i="1"/>
  <c r="H4054" i="1" s="1"/>
  <c r="D4088" i="1"/>
  <c r="H4088" i="1"/>
  <c r="H4010" i="1"/>
  <c r="H4009" i="1" s="1"/>
  <c r="E4069" i="1"/>
  <c r="G3985" i="1"/>
  <c r="H4084" i="1"/>
  <c r="G3747" i="1"/>
  <c r="I3942" i="1"/>
  <c r="I3941" i="1" s="1"/>
  <c r="J3943" i="1"/>
  <c r="J3942" i="1" s="1"/>
  <c r="J3941" i="1" s="1"/>
  <c r="C3978" i="1"/>
  <c r="C3977" i="1" s="1"/>
  <c r="E3978" i="1"/>
  <c r="E3977" i="1" s="1"/>
  <c r="G3978" i="1"/>
  <c r="G3977" i="1" s="1"/>
  <c r="C3985" i="1"/>
  <c r="C3993" i="1"/>
  <c r="C3992" i="1" s="1"/>
  <c r="E3993" i="1"/>
  <c r="E3992" i="1" s="1"/>
  <c r="G3993" i="1"/>
  <c r="G3992" i="1" s="1"/>
  <c r="D4010" i="1"/>
  <c r="D4009" i="1" s="1"/>
  <c r="F4010" i="1"/>
  <c r="F4009" i="1" s="1"/>
  <c r="D4055" i="1"/>
  <c r="D4054" i="1" s="1"/>
  <c r="F4055" i="1"/>
  <c r="F4054" i="1" s="1"/>
  <c r="D4084" i="1"/>
  <c r="C4097" i="1"/>
  <c r="C4096" i="1" s="1"/>
  <c r="E4097" i="1"/>
  <c r="E4096" i="1" s="1"/>
  <c r="G4097" i="1"/>
  <c r="G4096" i="1" s="1"/>
  <c r="C4112" i="1"/>
  <c r="E4112" i="1"/>
  <c r="G4112" i="1"/>
  <c r="D4112" i="1"/>
  <c r="D4108" i="1" s="1"/>
  <c r="F4112" i="1"/>
  <c r="F4108" i="1" s="1"/>
  <c r="H4112" i="1"/>
  <c r="H4108" i="1" s="1"/>
  <c r="I4123" i="1"/>
  <c r="C4127" i="1"/>
  <c r="C4126" i="1" s="1"/>
  <c r="E4127" i="1"/>
  <c r="E4126" i="1" s="1"/>
  <c r="E4125" i="1" s="1"/>
  <c r="G4127" i="1"/>
  <c r="G4126" i="1" s="1"/>
  <c r="G4125" i="1" s="1"/>
  <c r="G4108" i="1"/>
  <c r="D3747" i="1"/>
  <c r="D3743" i="1" s="1"/>
  <c r="D3742" i="1" s="1"/>
  <c r="F3747" i="1"/>
  <c r="H3747" i="1"/>
  <c r="C3747" i="1"/>
  <c r="H3787" i="1"/>
  <c r="H3786" i="1" s="1"/>
  <c r="H3785" i="1" s="1"/>
  <c r="D3819" i="1"/>
  <c r="H3820" i="1"/>
  <c r="H3819" i="1" s="1"/>
  <c r="H3818" i="1" s="1"/>
  <c r="D3903" i="1"/>
  <c r="D3902" i="1" s="1"/>
  <c r="F3903" i="1"/>
  <c r="F3902" i="1" s="1"/>
  <c r="H3903" i="1"/>
  <c r="H3902" i="1" s="1"/>
  <c r="C3903" i="1"/>
  <c r="C3902" i="1" s="1"/>
  <c r="E3933" i="1"/>
  <c r="F3985" i="1"/>
  <c r="E4001" i="1"/>
  <c r="E4000" i="1" s="1"/>
  <c r="D4046" i="1"/>
  <c r="D4045" i="1" s="1"/>
  <c r="D4044" i="1" s="1"/>
  <c r="F4046" i="1"/>
  <c r="F4045" i="1" s="1"/>
  <c r="F4044" i="1" s="1"/>
  <c r="H4046" i="1"/>
  <c r="H4045" i="1" s="1"/>
  <c r="H4044" i="1" s="1"/>
  <c r="E4046" i="1"/>
  <c r="E4045" i="1" s="1"/>
  <c r="E4044" i="1" s="1"/>
  <c r="H4065" i="1"/>
  <c r="C4077" i="1"/>
  <c r="C4076" i="1" s="1"/>
  <c r="G4077" i="1"/>
  <c r="G4076" i="1" s="1"/>
  <c r="F4088" i="1"/>
  <c r="K4123" i="1"/>
  <c r="D3818" i="1"/>
  <c r="J3821" i="1"/>
  <c r="J3820" i="1" s="1"/>
  <c r="I3820" i="1"/>
  <c r="H3743" i="1"/>
  <c r="H3742" i="1" s="1"/>
  <c r="F3743" i="1"/>
  <c r="F3742" i="1" s="1"/>
  <c r="F3759" i="1"/>
  <c r="F3758" i="1" s="1"/>
  <c r="F3757" i="1" s="1"/>
  <c r="C3771" i="1"/>
  <c r="C3770" i="1" s="1"/>
  <c r="C3769" i="1" s="1"/>
  <c r="E3771" i="1"/>
  <c r="E3770" i="1" s="1"/>
  <c r="E3769" i="1" s="1"/>
  <c r="G3771" i="1"/>
  <c r="G3770" i="1" s="1"/>
  <c r="G3769" i="1" s="1"/>
  <c r="D3778" i="1"/>
  <c r="D3777" i="1" s="1"/>
  <c r="D3776" i="1" s="1"/>
  <c r="F3778" i="1"/>
  <c r="F3777" i="1" s="1"/>
  <c r="F3776" i="1" s="1"/>
  <c r="H3783" i="1"/>
  <c r="H3778" i="1" s="1"/>
  <c r="H3777" i="1" s="1"/>
  <c r="H3776" i="1" s="1"/>
  <c r="D3787" i="1"/>
  <c r="D3786" i="1" s="1"/>
  <c r="D3785" i="1" s="1"/>
  <c r="F3787" i="1"/>
  <c r="F3786" i="1" s="1"/>
  <c r="F3785" i="1" s="1"/>
  <c r="C3819" i="1"/>
  <c r="C3818" i="1" s="1"/>
  <c r="E3819" i="1"/>
  <c r="E3818" i="1" s="1"/>
  <c r="G3819" i="1"/>
  <c r="G3818" i="1" s="1"/>
  <c r="I3864" i="1"/>
  <c r="J3865" i="1"/>
  <c r="J3864" i="1" s="1"/>
  <c r="I3868" i="1"/>
  <c r="J3869" i="1"/>
  <c r="H3881" i="1"/>
  <c r="H3880" i="1" s="1"/>
  <c r="H3879" i="1" s="1"/>
  <c r="D3919" i="1"/>
  <c r="D3918" i="1" s="1"/>
  <c r="F3919" i="1"/>
  <c r="F3918" i="1" s="1"/>
  <c r="K3967" i="1"/>
  <c r="E3985" i="1"/>
  <c r="E3976" i="1" s="1"/>
  <c r="D3940" i="1"/>
  <c r="F3940" i="1"/>
  <c r="H3940" i="1"/>
  <c r="D3978" i="1"/>
  <c r="D3977" i="1" s="1"/>
  <c r="F3978" i="1"/>
  <c r="F3977" i="1" s="1"/>
  <c r="D3993" i="1"/>
  <c r="D3992" i="1" s="1"/>
  <c r="F3993" i="1"/>
  <c r="F3992" i="1" s="1"/>
  <c r="H3993" i="1"/>
  <c r="H3992" i="1" s="1"/>
  <c r="D4001" i="1"/>
  <c r="D4000" i="1" s="1"/>
  <c r="I4015" i="1"/>
  <c r="J4016" i="1"/>
  <c r="J4015" i="1" s="1"/>
  <c r="C4021" i="1"/>
  <c r="C4020" i="1" s="1"/>
  <c r="E4021" i="1"/>
  <c r="E4020" i="1" s="1"/>
  <c r="G4021" i="1"/>
  <c r="G4020" i="1" s="1"/>
  <c r="D4021" i="1"/>
  <c r="D4020" i="1" s="1"/>
  <c r="H4021" i="1"/>
  <c r="H4020" i="1" s="1"/>
  <c r="C4029" i="1"/>
  <c r="C4028" i="1" s="1"/>
  <c r="D4029" i="1"/>
  <c r="D4028" i="1" s="1"/>
  <c r="D4008" i="1" s="1"/>
  <c r="H4029" i="1"/>
  <c r="H4028" i="1" s="1"/>
  <c r="C4055" i="1"/>
  <c r="C4054" i="1" s="1"/>
  <c r="E4055" i="1"/>
  <c r="E4054" i="1" s="1"/>
  <c r="G4055" i="1"/>
  <c r="G4054" i="1" s="1"/>
  <c r="I4060" i="1"/>
  <c r="K4060" i="1" s="1"/>
  <c r="J4061" i="1"/>
  <c r="J4060" i="1" s="1"/>
  <c r="C4065" i="1"/>
  <c r="E4065" i="1"/>
  <c r="G4065" i="1"/>
  <c r="D4077" i="1"/>
  <c r="D4076" i="1" s="1"/>
  <c r="D4053" i="1" s="1"/>
  <c r="C4088" i="1"/>
  <c r="C4084" i="1" s="1"/>
  <c r="E4088" i="1"/>
  <c r="G4088" i="1"/>
  <c r="G4084" i="1" s="1"/>
  <c r="I4115" i="1"/>
  <c r="J4116" i="1"/>
  <c r="J4115" i="1" s="1"/>
  <c r="J4122" i="1"/>
  <c r="J4124" i="1"/>
  <c r="J4123" i="1" s="1"/>
  <c r="D4127" i="1"/>
  <c r="D4126" i="1" s="1"/>
  <c r="F4127" i="1"/>
  <c r="F4126" i="1" s="1"/>
  <c r="H4127" i="1"/>
  <c r="H4126" i="1" s="1"/>
  <c r="D4135" i="1"/>
  <c r="D4134" i="1" s="1"/>
  <c r="F4135" i="1"/>
  <c r="F4134" i="1" s="1"/>
  <c r="H4135" i="1"/>
  <c r="H4134" i="1" s="1"/>
  <c r="C3800" i="1"/>
  <c r="I3803" i="1"/>
  <c r="C3846" i="1"/>
  <c r="J3966" i="1"/>
  <c r="J3965" i="1" s="1"/>
  <c r="J3964" i="1" s="1"/>
  <c r="J3963" i="1" s="1"/>
  <c r="J3962" i="1" s="1"/>
  <c r="H3983" i="1"/>
  <c r="H3978" i="1" s="1"/>
  <c r="H3977" i="1" s="1"/>
  <c r="C4001" i="1"/>
  <c r="C4000" i="1" s="1"/>
  <c r="G4001" i="1"/>
  <c r="G4000" i="1" s="1"/>
  <c r="C4010" i="1"/>
  <c r="C4009" i="1" s="1"/>
  <c r="C4008" i="1" s="1"/>
  <c r="E4010" i="1"/>
  <c r="E4009" i="1" s="1"/>
  <c r="G4010" i="1"/>
  <c r="G4009" i="1" s="1"/>
  <c r="I4011" i="1"/>
  <c r="I4032" i="1"/>
  <c r="I4034" i="1"/>
  <c r="I4058" i="1"/>
  <c r="K4058" i="1" s="1"/>
  <c r="J4059" i="1"/>
  <c r="J4058" i="1" s="1"/>
  <c r="J3738" i="1"/>
  <c r="I3781" i="1"/>
  <c r="H3854" i="1"/>
  <c r="H3853" i="1" s="1"/>
  <c r="H3857" i="1"/>
  <c r="H3856" i="1" s="1"/>
  <c r="J3908" i="1"/>
  <c r="F4077" i="1"/>
  <c r="F4076" i="1" s="1"/>
  <c r="H4077" i="1"/>
  <c r="H4076" i="1" s="1"/>
  <c r="H4053" i="1" s="1"/>
  <c r="I4091" i="1"/>
  <c r="I4093" i="1"/>
  <c r="E3747" i="1"/>
  <c r="I3790" i="1"/>
  <c r="J3791" i="1"/>
  <c r="J3790" i="1" s="1"/>
  <c r="G3846" i="1"/>
  <c r="E3860" i="1"/>
  <c r="E3859" i="1" s="1"/>
  <c r="E3903" i="1"/>
  <c r="E3902" i="1" s="1"/>
  <c r="C3940" i="1"/>
  <c r="G3940" i="1"/>
  <c r="I3956" i="1"/>
  <c r="I3955" i="1" s="1"/>
  <c r="I3954" i="1" s="1"/>
  <c r="F4001" i="1"/>
  <c r="F4000" i="1" s="1"/>
  <c r="H4001" i="1"/>
  <c r="H4000" i="1" s="1"/>
  <c r="I4056" i="1"/>
  <c r="I4055" i="1" s="1"/>
  <c r="I4054" i="1" s="1"/>
  <c r="J4057" i="1"/>
  <c r="J4056" i="1" s="1"/>
  <c r="J4055" i="1" s="1"/>
  <c r="J4054" i="1" s="1"/>
  <c r="F4084" i="1"/>
  <c r="G4095" i="1"/>
  <c r="J3734" i="1"/>
  <c r="I3762" i="1"/>
  <c r="J3763" i="1"/>
  <c r="J3762" i="1" s="1"/>
  <c r="J3782" i="1"/>
  <c r="J3781" i="1" s="1"/>
  <c r="G3800" i="1"/>
  <c r="K3804" i="1"/>
  <c r="E3802" i="1"/>
  <c r="E3801" i="1" s="1"/>
  <c r="E3810" i="1"/>
  <c r="E3809" i="1" s="1"/>
  <c r="I3825" i="1"/>
  <c r="I3824" i="1" s="1"/>
  <c r="K3824" i="1" s="1"/>
  <c r="J3826" i="1"/>
  <c r="J3825" i="1" s="1"/>
  <c r="J3824" i="1" s="1"/>
  <c r="E3827" i="1"/>
  <c r="E3817" i="1" s="1"/>
  <c r="I3829" i="1"/>
  <c r="J3830" i="1"/>
  <c r="J3829" i="1" s="1"/>
  <c r="J3828" i="1" s="1"/>
  <c r="C3831" i="1"/>
  <c r="G3831" i="1"/>
  <c r="G3827" i="1" s="1"/>
  <c r="G3817" i="1" s="1"/>
  <c r="D3852" i="1"/>
  <c r="D3846" i="1" s="1"/>
  <c r="C3919" i="1"/>
  <c r="C3918" i="1" s="1"/>
  <c r="E3919" i="1"/>
  <c r="E3918" i="1" s="1"/>
  <c r="G3919" i="1"/>
  <c r="G3918" i="1" s="1"/>
  <c r="I3920" i="1"/>
  <c r="J3921" i="1"/>
  <c r="J3920" i="1" s="1"/>
  <c r="J3929" i="1"/>
  <c r="C3933" i="1"/>
  <c r="G3933" i="1"/>
  <c r="C3976" i="1"/>
  <c r="G3976" i="1"/>
  <c r="F3976" i="1"/>
  <c r="F4008" i="1"/>
  <c r="J4012" i="1"/>
  <c r="J4011" i="1" s="1"/>
  <c r="I4026" i="1"/>
  <c r="J4027" i="1"/>
  <c r="J4026" i="1" s="1"/>
  <c r="E4029" i="1"/>
  <c r="E4028" i="1" s="1"/>
  <c r="E4008" i="1" s="1"/>
  <c r="G4029" i="1"/>
  <c r="G4028" i="1" s="1"/>
  <c r="G4008" i="1" s="1"/>
  <c r="K3784" i="1"/>
  <c r="I3783" i="1"/>
  <c r="K3783" i="1" s="1"/>
  <c r="K3855" i="1"/>
  <c r="I3854" i="1"/>
  <c r="K3854" i="1" s="1"/>
  <c r="K3858" i="1"/>
  <c r="I3857" i="1"/>
  <c r="K3857" i="1" s="1"/>
  <c r="D4160" i="1"/>
  <c r="O3724" i="1"/>
  <c r="J3732" i="1"/>
  <c r="J3736" i="1"/>
  <c r="I3739" i="1"/>
  <c r="E4159" i="1" s="1"/>
  <c r="J3740" i="1"/>
  <c r="J3739" i="1" s="1"/>
  <c r="C3743" i="1"/>
  <c r="C3742" i="1" s="1"/>
  <c r="E3743" i="1"/>
  <c r="E3742" i="1" s="1"/>
  <c r="G3743" i="1"/>
  <c r="G3742" i="1" s="1"/>
  <c r="I3745" i="1"/>
  <c r="I3744" i="1" s="1"/>
  <c r="K3744" i="1" s="1"/>
  <c r="J3746" i="1"/>
  <c r="J3745" i="1" s="1"/>
  <c r="J3744" i="1" s="1"/>
  <c r="C3759" i="1"/>
  <c r="C3758" i="1" s="1"/>
  <c r="C3757" i="1" s="1"/>
  <c r="E3759" i="1"/>
  <c r="E3758" i="1" s="1"/>
  <c r="E3757" i="1" s="1"/>
  <c r="G3759" i="1"/>
  <c r="G3758" i="1" s="1"/>
  <c r="G3757" i="1" s="1"/>
  <c r="I3760" i="1"/>
  <c r="I3759" i="1" s="1"/>
  <c r="J3761" i="1"/>
  <c r="J3760" i="1" s="1"/>
  <c r="J3759" i="1" s="1"/>
  <c r="J3758" i="1" s="1"/>
  <c r="J3757" i="1" s="1"/>
  <c r="H3767" i="1"/>
  <c r="H3766" i="1" s="1"/>
  <c r="H3765" i="1" s="1"/>
  <c r="H3764" i="1" s="1"/>
  <c r="D3771" i="1"/>
  <c r="D3770" i="1" s="1"/>
  <c r="D3769" i="1" s="1"/>
  <c r="F3771" i="1"/>
  <c r="F3770" i="1" s="1"/>
  <c r="F3769" i="1" s="1"/>
  <c r="H3771" i="1"/>
  <c r="H3770" i="1" s="1"/>
  <c r="H3769" i="1" s="1"/>
  <c r="C3778" i="1"/>
  <c r="C3777" i="1" s="1"/>
  <c r="C3776" i="1" s="1"/>
  <c r="E3778" i="1"/>
  <c r="E3777" i="1" s="1"/>
  <c r="E3776" i="1" s="1"/>
  <c r="G3778" i="1"/>
  <c r="G3777" i="1" s="1"/>
  <c r="G3776" i="1" s="1"/>
  <c r="I3779" i="1"/>
  <c r="K3779" i="1" s="1"/>
  <c r="J3780" i="1"/>
  <c r="J3779" i="1" s="1"/>
  <c r="C3787" i="1"/>
  <c r="C3786" i="1" s="1"/>
  <c r="C3785" i="1" s="1"/>
  <c r="E3787" i="1"/>
  <c r="E3786" i="1" s="1"/>
  <c r="E3785" i="1" s="1"/>
  <c r="G3787" i="1"/>
  <c r="G3786" i="1" s="1"/>
  <c r="G3785" i="1" s="1"/>
  <c r="I3788" i="1"/>
  <c r="K3788" i="1" s="1"/>
  <c r="J3789" i="1"/>
  <c r="J3788" i="1" s="1"/>
  <c r="I3792" i="1"/>
  <c r="K3792" i="1" s="1"/>
  <c r="J3793" i="1"/>
  <c r="J3792" i="1" s="1"/>
  <c r="K3821" i="1"/>
  <c r="F3819" i="1"/>
  <c r="F3818" i="1" s="1"/>
  <c r="D3831" i="1"/>
  <c r="D3827" i="1" s="1"/>
  <c r="D3817" i="1" s="1"/>
  <c r="F3831" i="1"/>
  <c r="F3827" i="1" s="1"/>
  <c r="H3831" i="1"/>
  <c r="H3827" i="1" s="1"/>
  <c r="J3840" i="1"/>
  <c r="J3851" i="1"/>
  <c r="F3852" i="1"/>
  <c r="F3846" i="1" s="1"/>
  <c r="J3863" i="1"/>
  <c r="K3920" i="1"/>
  <c r="I3935" i="1"/>
  <c r="K3935" i="1" s="1"/>
  <c r="J3936" i="1"/>
  <c r="J3935" i="1" s="1"/>
  <c r="J3934" i="1" s="1"/>
  <c r="J3951" i="1"/>
  <c r="K3952" i="1"/>
  <c r="J3953" i="1"/>
  <c r="H3960" i="1"/>
  <c r="H3959" i="1" s="1"/>
  <c r="H3958" i="1" s="1"/>
  <c r="H3901" i="1" s="1"/>
  <c r="K3965" i="1"/>
  <c r="I3987" i="1"/>
  <c r="I3986" i="1" s="1"/>
  <c r="J3988" i="1"/>
  <c r="J3987" i="1" s="1"/>
  <c r="J3986" i="1" s="1"/>
  <c r="K4011" i="1"/>
  <c r="K4015" i="1"/>
  <c r="I4022" i="1"/>
  <c r="K4022" i="1" s="1"/>
  <c r="J4023" i="1"/>
  <c r="J4022" i="1" s="1"/>
  <c r="K4026" i="1"/>
  <c r="I4030" i="1"/>
  <c r="K4030" i="1" s="1"/>
  <c r="J4031" i="1"/>
  <c r="J4030" i="1" s="1"/>
  <c r="K4034" i="1"/>
  <c r="J4035" i="1"/>
  <c r="J4034" i="1" s="1"/>
  <c r="K4036" i="1"/>
  <c r="K4038" i="1"/>
  <c r="I4067" i="1"/>
  <c r="I4066" i="1" s="1"/>
  <c r="J4068" i="1"/>
  <c r="J4067" i="1" s="1"/>
  <c r="J4066" i="1" s="1"/>
  <c r="K4091" i="1"/>
  <c r="J4092" i="1"/>
  <c r="J4091" i="1" s="1"/>
  <c r="K4115" i="1"/>
  <c r="K3762" i="1"/>
  <c r="K3781" i="1"/>
  <c r="K3790" i="1"/>
  <c r="K3820" i="1"/>
  <c r="C3827" i="1"/>
  <c r="C3817" i="1" s="1"/>
  <c r="K3829" i="1"/>
  <c r="K3864" i="1"/>
  <c r="K3868" i="1"/>
  <c r="I3891" i="1"/>
  <c r="K3891" i="1" s="1"/>
  <c r="J3892" i="1"/>
  <c r="J3891" i="1" s="1"/>
  <c r="J3890" i="1" s="1"/>
  <c r="J3889" i="1" s="1"/>
  <c r="I3895" i="1"/>
  <c r="K3895" i="1" s="1"/>
  <c r="J3896" i="1"/>
  <c r="J3895" i="1" s="1"/>
  <c r="J3894" i="1" s="1"/>
  <c r="J3893" i="1" s="1"/>
  <c r="I3899" i="1"/>
  <c r="K3899" i="1" s="1"/>
  <c r="J3900" i="1"/>
  <c r="J3899" i="1" s="1"/>
  <c r="J3898" i="1" s="1"/>
  <c r="J3897" i="1" s="1"/>
  <c r="I3909" i="1"/>
  <c r="K3909" i="1" s="1"/>
  <c r="J3910" i="1"/>
  <c r="J3914" i="1"/>
  <c r="I3922" i="1"/>
  <c r="K3922" i="1" s="1"/>
  <c r="J3923" i="1"/>
  <c r="J3922" i="1" s="1"/>
  <c r="I3926" i="1"/>
  <c r="K3926" i="1" s="1"/>
  <c r="J3927" i="1"/>
  <c r="E3940" i="1"/>
  <c r="E3901" i="1" s="1"/>
  <c r="J3957" i="1"/>
  <c r="J3956" i="1" s="1"/>
  <c r="J3955" i="1" s="1"/>
  <c r="J3954" i="1" s="1"/>
  <c r="I4013" i="1"/>
  <c r="K4013" i="1" s="1"/>
  <c r="J4014" i="1"/>
  <c r="J4013" i="1" s="1"/>
  <c r="I4024" i="1"/>
  <c r="K4024" i="1" s="1"/>
  <c r="J4025" i="1"/>
  <c r="J4024" i="1" s="1"/>
  <c r="K4032" i="1"/>
  <c r="J4033" i="1"/>
  <c r="J4032" i="1" s="1"/>
  <c r="I4089" i="1"/>
  <c r="I4088" i="1" s="1"/>
  <c r="J4090" i="1"/>
  <c r="J4089" i="1" s="1"/>
  <c r="K4093" i="1"/>
  <c r="J4094" i="1"/>
  <c r="J4093" i="1" s="1"/>
  <c r="E4108" i="1"/>
  <c r="E4095" i="1" s="1"/>
  <c r="I4113" i="1"/>
  <c r="K4113" i="1" s="1"/>
  <c r="J4114" i="1"/>
  <c r="J4113" i="1" s="1"/>
  <c r="I4117" i="1"/>
  <c r="K4117" i="1" s="1"/>
  <c r="J4118" i="1"/>
  <c r="K3768" i="1"/>
  <c r="I3767" i="1"/>
  <c r="J3768" i="1"/>
  <c r="J3767" i="1" s="1"/>
  <c r="J3766" i="1" s="1"/>
  <c r="J3765" i="1" s="1"/>
  <c r="J3764" i="1" s="1"/>
  <c r="I3758" i="1"/>
  <c r="K3733" i="1"/>
  <c r="K3735" i="1"/>
  <c r="K3739" i="1"/>
  <c r="K3749" i="1"/>
  <c r="K3753" i="1"/>
  <c r="K3760" i="1"/>
  <c r="F3722" i="1"/>
  <c r="F4142" i="1" s="1"/>
  <c r="C4157" i="1"/>
  <c r="I3730" i="1"/>
  <c r="J3731" i="1"/>
  <c r="J3737" i="1"/>
  <c r="I3748" i="1"/>
  <c r="I3750" i="1"/>
  <c r="K3750" i="1" s="1"/>
  <c r="J3751" i="1"/>
  <c r="J3750" i="1" s="1"/>
  <c r="J3747" i="1" s="1"/>
  <c r="J3743" i="1" s="1"/>
  <c r="J3742" i="1" s="1"/>
  <c r="I3752" i="1"/>
  <c r="K3752" i="1" s="1"/>
  <c r="I3772" i="1"/>
  <c r="J3773" i="1"/>
  <c r="J3772" i="1" s="1"/>
  <c r="I3774" i="1"/>
  <c r="K3774" i="1" s="1"/>
  <c r="J3775" i="1"/>
  <c r="J3774" i="1" s="1"/>
  <c r="I3778" i="1"/>
  <c r="J3784" i="1"/>
  <c r="J3783" i="1" s="1"/>
  <c r="J3778" i="1" s="1"/>
  <c r="J3777" i="1" s="1"/>
  <c r="J3776" i="1" s="1"/>
  <c r="I3787" i="1"/>
  <c r="K3803" i="1"/>
  <c r="J3808" i="1"/>
  <c r="J3807" i="1" s="1"/>
  <c r="I3807" i="1"/>
  <c r="K3807" i="1" s="1"/>
  <c r="D3810" i="1"/>
  <c r="D3809" i="1" s="1"/>
  <c r="D3800" i="1" s="1"/>
  <c r="F3810" i="1"/>
  <c r="F3809" i="1" s="1"/>
  <c r="F3800" i="1" s="1"/>
  <c r="H3810" i="1"/>
  <c r="H3809" i="1" s="1"/>
  <c r="H3800" i="1" s="1"/>
  <c r="J3812" i="1"/>
  <c r="J3811" i="1" s="1"/>
  <c r="I3811" i="1"/>
  <c r="J3816" i="1"/>
  <c r="J3815" i="1" s="1"/>
  <c r="I3815" i="1"/>
  <c r="K3815" i="1" s="1"/>
  <c r="E3846" i="1"/>
  <c r="J3882" i="1"/>
  <c r="K3882" i="1"/>
  <c r="I3881" i="1"/>
  <c r="G3901" i="1"/>
  <c r="J3919" i="1"/>
  <c r="J3918" i="1" s="1"/>
  <c r="F3933" i="1"/>
  <c r="K3954" i="1"/>
  <c r="D4157" i="1"/>
  <c r="D4155" i="1" s="1"/>
  <c r="J3806" i="1"/>
  <c r="J3805" i="1" s="1"/>
  <c r="J3802" i="1" s="1"/>
  <c r="J3801" i="1" s="1"/>
  <c r="I3805" i="1"/>
  <c r="J3814" i="1"/>
  <c r="J3813" i="1" s="1"/>
  <c r="I3813" i="1"/>
  <c r="K3813" i="1" s="1"/>
  <c r="J3823" i="1"/>
  <c r="J3822" i="1" s="1"/>
  <c r="J3819" i="1" s="1"/>
  <c r="J3818" i="1" s="1"/>
  <c r="I3822" i="1"/>
  <c r="K3822" i="1" s="1"/>
  <c r="K3825" i="1"/>
  <c r="J3883" i="1"/>
  <c r="K3883" i="1"/>
  <c r="C4163" i="1"/>
  <c r="C3924" i="1"/>
  <c r="C3901" i="1" s="1"/>
  <c r="I3828" i="1"/>
  <c r="I3832" i="1"/>
  <c r="J3833" i="1"/>
  <c r="J3832" i="1" s="1"/>
  <c r="I3834" i="1"/>
  <c r="K3834" i="1" s="1"/>
  <c r="J3835" i="1"/>
  <c r="J3834" i="1" s="1"/>
  <c r="I3836" i="1"/>
  <c r="K3836" i="1" s="1"/>
  <c r="J3837" i="1"/>
  <c r="J3836" i="1" s="1"/>
  <c r="I3838" i="1"/>
  <c r="K3838" i="1" s="1"/>
  <c r="J3839" i="1"/>
  <c r="J3838" i="1" s="1"/>
  <c r="I3849" i="1"/>
  <c r="J3850" i="1"/>
  <c r="J3849" i="1" s="1"/>
  <c r="J3848" i="1" s="1"/>
  <c r="J3847" i="1" s="1"/>
  <c r="J3855" i="1"/>
  <c r="J3854" i="1" s="1"/>
  <c r="J3853" i="1" s="1"/>
  <c r="J3858" i="1"/>
  <c r="J3857" i="1" s="1"/>
  <c r="J3856" i="1" s="1"/>
  <c r="I3861" i="1"/>
  <c r="J3862" i="1"/>
  <c r="J3861" i="1" s="1"/>
  <c r="J3860" i="1" s="1"/>
  <c r="J3859" i="1" s="1"/>
  <c r="I3867" i="1"/>
  <c r="J3870" i="1"/>
  <c r="J3868" i="1" s="1"/>
  <c r="J3867" i="1" s="1"/>
  <c r="J3866" i="1" s="1"/>
  <c r="I3873" i="1"/>
  <c r="J3874" i="1"/>
  <c r="J3873" i="1" s="1"/>
  <c r="J3872" i="1" s="1"/>
  <c r="J3871" i="1" s="1"/>
  <c r="I3877" i="1"/>
  <c r="J3878" i="1"/>
  <c r="J3877" i="1" s="1"/>
  <c r="J3876" i="1" s="1"/>
  <c r="J3875" i="1" s="1"/>
  <c r="I3894" i="1"/>
  <c r="I3904" i="1"/>
  <c r="J3905" i="1"/>
  <c r="J3904" i="1" s="1"/>
  <c r="I3906" i="1"/>
  <c r="K3906" i="1" s="1"/>
  <c r="J3907" i="1"/>
  <c r="J3906" i="1" s="1"/>
  <c r="J3911" i="1"/>
  <c r="J3909" i="1" s="1"/>
  <c r="I3912" i="1"/>
  <c r="K3912" i="1" s="1"/>
  <c r="J3913" i="1"/>
  <c r="J3915" i="1"/>
  <c r="I3916" i="1"/>
  <c r="K3916" i="1" s="1"/>
  <c r="I3919" i="1"/>
  <c r="I3925" i="1"/>
  <c r="J3928" i="1"/>
  <c r="J3926" i="1" s="1"/>
  <c r="J3925" i="1" s="1"/>
  <c r="J3924" i="1" s="1"/>
  <c r="I3934" i="1"/>
  <c r="I3938" i="1"/>
  <c r="J3939" i="1"/>
  <c r="J3938" i="1" s="1"/>
  <c r="J3937" i="1" s="1"/>
  <c r="K3941" i="1"/>
  <c r="J3946" i="1"/>
  <c r="J3945" i="1" s="1"/>
  <c r="J3944" i="1" s="1"/>
  <c r="J3940" i="1" s="1"/>
  <c r="I3945" i="1"/>
  <c r="J3950" i="1"/>
  <c r="J3949" i="1" s="1"/>
  <c r="J3948" i="1" s="1"/>
  <c r="J3947" i="1" s="1"/>
  <c r="I3949" i="1"/>
  <c r="K3956" i="1"/>
  <c r="I3960" i="1"/>
  <c r="K3961" i="1"/>
  <c r="K3962" i="1"/>
  <c r="K3964" i="1"/>
  <c r="J3982" i="1"/>
  <c r="J3981" i="1" s="1"/>
  <c r="I3981" i="1"/>
  <c r="K3981" i="1" s="1"/>
  <c r="D3985" i="1"/>
  <c r="D3976" i="1" s="1"/>
  <c r="H3985" i="1"/>
  <c r="K3987" i="1"/>
  <c r="J4010" i="1"/>
  <c r="J4009" i="1" s="1"/>
  <c r="J4021" i="1"/>
  <c r="J4020" i="1" s="1"/>
  <c r="J4029" i="1"/>
  <c r="J4028" i="1" s="1"/>
  <c r="K3955" i="1"/>
  <c r="K3963" i="1"/>
  <c r="J3980" i="1"/>
  <c r="J3979" i="1" s="1"/>
  <c r="I3979" i="1"/>
  <c r="K3984" i="1"/>
  <c r="I3983" i="1"/>
  <c r="K3983" i="1" s="1"/>
  <c r="I3990" i="1"/>
  <c r="J3991" i="1"/>
  <c r="J3990" i="1" s="1"/>
  <c r="J3989" i="1" s="1"/>
  <c r="J3985" i="1" s="1"/>
  <c r="I3994" i="1"/>
  <c r="J3995" i="1"/>
  <c r="J3994" i="1" s="1"/>
  <c r="I3996" i="1"/>
  <c r="K3996" i="1" s="1"/>
  <c r="J3997" i="1"/>
  <c r="J3996" i="1" s="1"/>
  <c r="I3998" i="1"/>
  <c r="K3998" i="1" s="1"/>
  <c r="J3999" i="1"/>
  <c r="J3998" i="1" s="1"/>
  <c r="I4002" i="1"/>
  <c r="J4003" i="1"/>
  <c r="J4002" i="1" s="1"/>
  <c r="I4004" i="1"/>
  <c r="K4004" i="1" s="1"/>
  <c r="J4005" i="1"/>
  <c r="J4004" i="1" s="1"/>
  <c r="I4006" i="1"/>
  <c r="K4006" i="1" s="1"/>
  <c r="J4007" i="1"/>
  <c r="J4006" i="1" s="1"/>
  <c r="I4010" i="1"/>
  <c r="I4021" i="1"/>
  <c r="I4029" i="1"/>
  <c r="K4037" i="1"/>
  <c r="J4050" i="1"/>
  <c r="J4049" i="1" s="1"/>
  <c r="I4049" i="1"/>
  <c r="K4049" i="1" s="1"/>
  <c r="K4055" i="1"/>
  <c r="F4065" i="1"/>
  <c r="F4053" i="1" s="1"/>
  <c r="K4067" i="1"/>
  <c r="J4073" i="1"/>
  <c r="J4072" i="1" s="1"/>
  <c r="I4072" i="1"/>
  <c r="K4072" i="1" s="1"/>
  <c r="J4081" i="1"/>
  <c r="J4080" i="1" s="1"/>
  <c r="I4080" i="1"/>
  <c r="K4080" i="1" s="1"/>
  <c r="E4084" i="1"/>
  <c r="E4053" i="1" s="1"/>
  <c r="K4089" i="1"/>
  <c r="D4097" i="1"/>
  <c r="D4096" i="1" s="1"/>
  <c r="D4095" i="1" s="1"/>
  <c r="F4097" i="1"/>
  <c r="F4096" i="1" s="1"/>
  <c r="F4095" i="1" s="1"/>
  <c r="H4097" i="1"/>
  <c r="H4096" i="1" s="1"/>
  <c r="H4095" i="1" s="1"/>
  <c r="J4099" i="1"/>
  <c r="J4098" i="1" s="1"/>
  <c r="I4098" i="1"/>
  <c r="J4103" i="1"/>
  <c r="J4102" i="1" s="1"/>
  <c r="I4102" i="1"/>
  <c r="K4102" i="1" s="1"/>
  <c r="F4125" i="1"/>
  <c r="J4048" i="1"/>
  <c r="J4047" i="1" s="1"/>
  <c r="I4047" i="1"/>
  <c r="J4052" i="1"/>
  <c r="J4051" i="1" s="1"/>
  <c r="I4051" i="1"/>
  <c r="K4051" i="1" s="1"/>
  <c r="K4054" i="1"/>
  <c r="K4066" i="1"/>
  <c r="J4071" i="1"/>
  <c r="J4070" i="1" s="1"/>
  <c r="I4070" i="1"/>
  <c r="J4075" i="1"/>
  <c r="J4074" i="1" s="1"/>
  <c r="I4074" i="1"/>
  <c r="K4074" i="1" s="1"/>
  <c r="J4079" i="1"/>
  <c r="J4078" i="1" s="1"/>
  <c r="I4078" i="1"/>
  <c r="J4083" i="1"/>
  <c r="J4082" i="1" s="1"/>
  <c r="I4082" i="1"/>
  <c r="K4082" i="1" s="1"/>
  <c r="J4087" i="1"/>
  <c r="J4086" i="1" s="1"/>
  <c r="J4085" i="1" s="1"/>
  <c r="I4086" i="1"/>
  <c r="K4088" i="1"/>
  <c r="J4101" i="1"/>
  <c r="J4100" i="1" s="1"/>
  <c r="I4100" i="1"/>
  <c r="K4100" i="1" s="1"/>
  <c r="C4161" i="1"/>
  <c r="C4108" i="1"/>
  <c r="C4095" i="1" s="1"/>
  <c r="J4117" i="1"/>
  <c r="K4119" i="1"/>
  <c r="J4121" i="1"/>
  <c r="J4120" i="1" s="1"/>
  <c r="I4120" i="1"/>
  <c r="K4120" i="1" s="1"/>
  <c r="J4131" i="1"/>
  <c r="J4130" i="1" s="1"/>
  <c r="I4130" i="1"/>
  <c r="K4130" i="1" s="1"/>
  <c r="J4139" i="1"/>
  <c r="J4138" i="1" s="1"/>
  <c r="I4138" i="1"/>
  <c r="K4138" i="1" s="1"/>
  <c r="J4111" i="1"/>
  <c r="J4110" i="1" s="1"/>
  <c r="J4109" i="1" s="1"/>
  <c r="I4110" i="1"/>
  <c r="J4129" i="1"/>
  <c r="J4128" i="1" s="1"/>
  <c r="I4128" i="1"/>
  <c r="J4133" i="1"/>
  <c r="J4132" i="1" s="1"/>
  <c r="I4132" i="1"/>
  <c r="K4132" i="1" s="1"/>
  <c r="C4162" i="1"/>
  <c r="C4134" i="1"/>
  <c r="C4125" i="1" s="1"/>
  <c r="J4137" i="1"/>
  <c r="J4136" i="1" s="1"/>
  <c r="I4136" i="1"/>
  <c r="I4140" i="1"/>
  <c r="K4140" i="1" s="1"/>
  <c r="J4141" i="1"/>
  <c r="J4140" i="1" s="1"/>
  <c r="J33" i="16"/>
  <c r="G4053" i="1" l="1"/>
  <c r="D3901" i="1"/>
  <c r="J3933" i="1"/>
  <c r="I3890" i="1"/>
  <c r="I3856" i="1"/>
  <c r="K3856" i="1" s="1"/>
  <c r="I3853" i="1"/>
  <c r="F3901" i="1"/>
  <c r="H3817" i="1"/>
  <c r="K3942" i="1"/>
  <c r="H4008" i="1"/>
  <c r="J4037" i="1"/>
  <c r="J4036" i="1" s="1"/>
  <c r="J3978" i="1"/>
  <c r="J3977" i="1" s="1"/>
  <c r="H4125" i="1"/>
  <c r="D4125" i="1"/>
  <c r="J3912" i="1"/>
  <c r="I3898" i="1"/>
  <c r="K3745" i="1"/>
  <c r="K3759" i="1"/>
  <c r="K4056" i="1"/>
  <c r="C4053" i="1"/>
  <c r="H3976" i="1"/>
  <c r="E3800" i="1"/>
  <c r="H3852" i="1"/>
  <c r="H3846" i="1" s="1"/>
  <c r="I4112" i="1"/>
  <c r="K4112" i="1" s="1"/>
  <c r="D3741" i="1"/>
  <c r="D3726" i="1" s="1"/>
  <c r="G3741" i="1"/>
  <c r="G3726" i="1" s="1"/>
  <c r="G4142" i="1" s="1"/>
  <c r="J4088" i="1"/>
  <c r="J4084" i="1" s="1"/>
  <c r="F3817" i="1"/>
  <c r="F3741" i="1" s="1"/>
  <c r="F3726" i="1" s="1"/>
  <c r="C4160" i="1"/>
  <c r="H3741" i="1"/>
  <c r="J3787" i="1"/>
  <c r="J3786" i="1" s="1"/>
  <c r="J3785" i="1" s="1"/>
  <c r="H3726" i="1"/>
  <c r="H4142" i="1" s="1"/>
  <c r="C3741" i="1"/>
  <c r="E3741" i="1"/>
  <c r="E3726" i="1" s="1"/>
  <c r="K4136" i="1"/>
  <c r="I4135" i="1"/>
  <c r="J4112" i="1"/>
  <c r="K4086" i="1"/>
  <c r="I4085" i="1"/>
  <c r="K4047" i="1"/>
  <c r="I4046" i="1"/>
  <c r="K4098" i="1"/>
  <c r="I4097" i="1"/>
  <c r="I4009" i="1"/>
  <c r="K4010" i="1"/>
  <c r="I4001" i="1"/>
  <c r="K4002" i="1"/>
  <c r="K3979" i="1"/>
  <c r="I3978" i="1"/>
  <c r="I3924" i="1"/>
  <c r="K3924" i="1" s="1"/>
  <c r="K3925" i="1"/>
  <c r="I3903" i="1"/>
  <c r="E4163" i="1" s="1"/>
  <c r="K3904" i="1"/>
  <c r="J4135" i="1"/>
  <c r="J4134" i="1" s="1"/>
  <c r="J4127" i="1"/>
  <c r="J4126" i="1" s="1"/>
  <c r="K4110" i="1"/>
  <c r="I4109" i="1"/>
  <c r="J4077" i="1"/>
  <c r="J4076" i="1" s="1"/>
  <c r="J4069" i="1"/>
  <c r="J4065" i="1" s="1"/>
  <c r="J4046" i="1"/>
  <c r="J4045" i="1" s="1"/>
  <c r="J4044" i="1" s="1"/>
  <c r="J4097" i="1"/>
  <c r="J4096" i="1" s="1"/>
  <c r="I4020" i="1"/>
  <c r="K4020" i="1" s="1"/>
  <c r="K4021" i="1"/>
  <c r="J4001" i="1"/>
  <c r="J4000" i="1" s="1"/>
  <c r="J3993" i="1"/>
  <c r="J3992" i="1" s="1"/>
  <c r="J4008" i="1"/>
  <c r="I3959" i="1"/>
  <c r="K3960" i="1"/>
  <c r="K3949" i="1"/>
  <c r="I3948" i="1"/>
  <c r="K3945" i="1"/>
  <c r="I3944" i="1"/>
  <c r="I3937" i="1"/>
  <c r="K3937" i="1" s="1"/>
  <c r="K3938" i="1"/>
  <c r="I3918" i="1"/>
  <c r="K3918" i="1" s="1"/>
  <c r="K3919" i="1"/>
  <c r="J3903" i="1"/>
  <c r="J3902" i="1" s="1"/>
  <c r="J3901" i="1" s="1"/>
  <c r="I3897" i="1"/>
  <c r="K3897" i="1" s="1"/>
  <c r="K3898" i="1"/>
  <c r="I3889" i="1"/>
  <c r="K3889" i="1" s="1"/>
  <c r="K3890" i="1"/>
  <c r="I3876" i="1"/>
  <c r="K3877" i="1"/>
  <c r="I3872" i="1"/>
  <c r="K3873" i="1"/>
  <c r="I3866" i="1"/>
  <c r="K3866" i="1" s="1"/>
  <c r="K3867" i="1"/>
  <c r="I3860" i="1"/>
  <c r="K3861" i="1"/>
  <c r="I3852" i="1"/>
  <c r="K3852" i="1" s="1"/>
  <c r="K3853" i="1"/>
  <c r="I3848" i="1"/>
  <c r="K3849" i="1"/>
  <c r="I3831" i="1"/>
  <c r="K3831" i="1" s="1"/>
  <c r="K3832" i="1"/>
  <c r="I3819" i="1"/>
  <c r="I3880" i="1"/>
  <c r="K3881" i="1"/>
  <c r="J3881" i="1"/>
  <c r="J3880" i="1" s="1"/>
  <c r="J3879" i="1" s="1"/>
  <c r="K3811" i="1"/>
  <c r="I3810" i="1"/>
  <c r="I3786" i="1"/>
  <c r="K3787" i="1"/>
  <c r="I3777" i="1"/>
  <c r="K3778" i="1"/>
  <c r="I3771" i="1"/>
  <c r="K3772" i="1"/>
  <c r="I3747" i="1"/>
  <c r="K3748" i="1"/>
  <c r="J3730" i="1"/>
  <c r="J3729" i="1" s="1"/>
  <c r="J3728" i="1" s="1"/>
  <c r="K4128" i="1"/>
  <c r="I4127" i="1"/>
  <c r="J4108" i="1"/>
  <c r="K4078" i="1"/>
  <c r="I4077" i="1"/>
  <c r="K4070" i="1"/>
  <c r="I4069" i="1"/>
  <c r="I4028" i="1"/>
  <c r="K4028" i="1" s="1"/>
  <c r="K4029" i="1"/>
  <c r="I3993" i="1"/>
  <c r="K3994" i="1"/>
  <c r="I3989" i="1"/>
  <c r="K3989" i="1" s="1"/>
  <c r="K3990" i="1"/>
  <c r="K3986" i="1"/>
  <c r="I3933" i="1"/>
  <c r="K3933" i="1" s="1"/>
  <c r="K3934" i="1"/>
  <c r="I3893" i="1"/>
  <c r="K3893" i="1" s="1"/>
  <c r="K3894" i="1"/>
  <c r="J3852" i="1"/>
  <c r="J3846" i="1" s="1"/>
  <c r="J3831" i="1"/>
  <c r="J3827" i="1" s="1"/>
  <c r="J3817" i="1" s="1"/>
  <c r="I3827" i="1"/>
  <c r="K3827" i="1" s="1"/>
  <c r="K3828" i="1"/>
  <c r="K3805" i="1"/>
  <c r="I3802" i="1"/>
  <c r="J3810" i="1"/>
  <c r="J3809" i="1" s="1"/>
  <c r="J3800" i="1" s="1"/>
  <c r="J3771" i="1"/>
  <c r="J3770" i="1" s="1"/>
  <c r="J3769" i="1" s="1"/>
  <c r="E4158" i="1"/>
  <c r="I3729" i="1"/>
  <c r="O3730" i="1" s="1"/>
  <c r="K3730" i="1"/>
  <c r="K3758" i="1"/>
  <c r="I3757" i="1"/>
  <c r="K3757" i="1" s="1"/>
  <c r="K3767" i="1"/>
  <c r="I3766" i="1"/>
  <c r="I3985" i="1" l="1"/>
  <c r="K3985" i="1" s="1"/>
  <c r="J3976" i="1"/>
  <c r="J4125" i="1"/>
  <c r="J4053" i="1"/>
  <c r="I3728" i="1"/>
  <c r="O3733" i="1" s="1"/>
  <c r="K3729" i="1"/>
  <c r="K3802" i="1"/>
  <c r="I3801" i="1"/>
  <c r="K4069" i="1"/>
  <c r="I4065" i="1"/>
  <c r="I4076" i="1"/>
  <c r="K4076" i="1" s="1"/>
  <c r="K4077" i="1"/>
  <c r="K3747" i="1"/>
  <c r="I3743" i="1"/>
  <c r="K3777" i="1"/>
  <c r="I3776" i="1"/>
  <c r="K3776" i="1" s="1"/>
  <c r="K3872" i="1"/>
  <c r="I3871" i="1"/>
  <c r="K3871" i="1" s="1"/>
  <c r="K3876" i="1"/>
  <c r="I3875" i="1"/>
  <c r="K3875" i="1" s="1"/>
  <c r="K3944" i="1"/>
  <c r="I3940" i="1"/>
  <c r="K3940" i="1" s="1"/>
  <c r="J4095" i="1"/>
  <c r="K4009" i="1"/>
  <c r="I4008" i="1"/>
  <c r="K4008" i="1" s="1"/>
  <c r="K3766" i="1"/>
  <c r="I3765" i="1"/>
  <c r="E4157" i="1"/>
  <c r="F4158" i="1"/>
  <c r="F4157" i="1" s="1"/>
  <c r="K3993" i="1"/>
  <c r="I3992" i="1"/>
  <c r="K3992" i="1" s="1"/>
  <c r="I4126" i="1"/>
  <c r="K4127" i="1"/>
  <c r="I3809" i="1"/>
  <c r="K3809" i="1" s="1"/>
  <c r="K3810" i="1"/>
  <c r="K3880" i="1"/>
  <c r="I3879" i="1"/>
  <c r="K3879" i="1" s="1"/>
  <c r="K3959" i="1"/>
  <c r="I3958" i="1"/>
  <c r="K3958" i="1" s="1"/>
  <c r="K3903" i="1"/>
  <c r="I3902" i="1"/>
  <c r="I3977" i="1"/>
  <c r="K3978" i="1"/>
  <c r="I4096" i="1"/>
  <c r="K4097" i="1"/>
  <c r="I4045" i="1"/>
  <c r="K4046" i="1"/>
  <c r="I4084" i="1"/>
  <c r="K4084" i="1" s="1"/>
  <c r="K4085" i="1"/>
  <c r="K3771" i="1"/>
  <c r="I3770" i="1"/>
  <c r="K3786" i="1"/>
  <c r="I3785" i="1"/>
  <c r="K3785" i="1" s="1"/>
  <c r="K3819" i="1"/>
  <c r="I3818" i="1"/>
  <c r="K3848" i="1"/>
  <c r="I3847" i="1"/>
  <c r="K3860" i="1"/>
  <c r="I3859" i="1"/>
  <c r="K3859" i="1" s="1"/>
  <c r="I3947" i="1"/>
  <c r="K3947" i="1" s="1"/>
  <c r="K3948" i="1"/>
  <c r="E4161" i="1"/>
  <c r="I4108" i="1"/>
  <c r="K4108" i="1" s="1"/>
  <c r="K4109" i="1"/>
  <c r="K4001" i="1"/>
  <c r="I4000" i="1"/>
  <c r="K4000" i="1" s="1"/>
  <c r="E4162" i="1"/>
  <c r="I4134" i="1"/>
  <c r="K4134" i="1" s="1"/>
  <c r="K4135" i="1"/>
  <c r="I4157" i="1"/>
  <c r="C3726" i="1"/>
  <c r="C4142" i="1" s="1"/>
  <c r="S361" i="1"/>
  <c r="S360" i="1"/>
  <c r="S301" i="1"/>
  <c r="S300" i="1"/>
  <c r="S302" i="1" s="1"/>
  <c r="S304" i="1" s="1"/>
  <c r="S362" i="1" l="1"/>
  <c r="T362" i="1" s="1"/>
  <c r="J3741" i="1"/>
  <c r="J3726" i="1" s="1"/>
  <c r="J4142" i="1" s="1"/>
  <c r="I3846" i="1"/>
  <c r="K3846" i="1" s="1"/>
  <c r="K3847" i="1"/>
  <c r="I3817" i="1"/>
  <c r="K3817" i="1" s="1"/>
  <c r="K3818" i="1"/>
  <c r="K3770" i="1"/>
  <c r="I3769" i="1"/>
  <c r="K3769" i="1" s="1"/>
  <c r="K4045" i="1"/>
  <c r="I4044" i="1"/>
  <c r="K4044" i="1" s="1"/>
  <c r="K4096" i="1"/>
  <c r="I4095" i="1"/>
  <c r="K4095" i="1" s="1"/>
  <c r="K3977" i="1"/>
  <c r="I3976" i="1"/>
  <c r="K3976" i="1" s="1"/>
  <c r="K3743" i="1"/>
  <c r="I3742" i="1"/>
  <c r="K4065" i="1"/>
  <c r="I4053" i="1"/>
  <c r="K4053" i="1" s="1"/>
  <c r="I3800" i="1"/>
  <c r="K3800" i="1" s="1"/>
  <c r="K3801" i="1"/>
  <c r="E4160" i="1"/>
  <c r="F4160" i="1" s="1"/>
  <c r="I3901" i="1"/>
  <c r="K3901" i="1" s="1"/>
  <c r="K3902" i="1"/>
  <c r="I3764" i="1"/>
  <c r="K3764" i="1" s="1"/>
  <c r="K3765" i="1"/>
  <c r="K3728" i="1"/>
  <c r="K4126" i="1"/>
  <c r="I4125" i="1"/>
  <c r="K4125" i="1" s="1"/>
  <c r="E4155" i="1" l="1"/>
  <c r="K3742" i="1"/>
  <c r="I3741" i="1"/>
  <c r="O3729" i="1" s="1"/>
  <c r="K3741" i="1" l="1"/>
  <c r="I3726" i="1"/>
  <c r="P3731" i="1" s="1"/>
  <c r="O1422" i="1"/>
  <c r="I4142" i="1" l="1"/>
  <c r="J4143" i="1" s="1"/>
  <c r="E4144" i="1" s="1"/>
  <c r="E4146" i="1" s="1"/>
  <c r="E4147" i="1" s="1"/>
  <c r="K3726" i="1"/>
  <c r="K4142" i="1" s="1"/>
  <c r="I3685" i="1" l="1"/>
  <c r="K3685" i="1" s="1"/>
  <c r="H3684" i="1"/>
  <c r="G3684" i="1"/>
  <c r="F3684" i="1"/>
  <c r="E3684" i="1"/>
  <c r="D3684" i="1"/>
  <c r="C3684" i="1"/>
  <c r="I3683" i="1"/>
  <c r="K3683" i="1" s="1"/>
  <c r="H3682" i="1"/>
  <c r="G3682" i="1"/>
  <c r="F3682" i="1"/>
  <c r="E3682" i="1"/>
  <c r="D3682" i="1"/>
  <c r="C3682" i="1"/>
  <c r="I3681" i="1"/>
  <c r="K3681" i="1" s="1"/>
  <c r="H3680" i="1"/>
  <c r="G3680" i="1"/>
  <c r="G3679" i="1" s="1"/>
  <c r="G3678" i="1" s="1"/>
  <c r="F3680" i="1"/>
  <c r="E3680" i="1"/>
  <c r="E3679" i="1" s="1"/>
  <c r="E3678" i="1" s="1"/>
  <c r="D3680" i="1"/>
  <c r="C3680" i="1"/>
  <c r="C3679" i="1" s="1"/>
  <c r="C3678" i="1" s="1"/>
  <c r="I3677" i="1"/>
  <c r="K3677" i="1" s="1"/>
  <c r="I3676" i="1"/>
  <c r="H3676" i="1"/>
  <c r="G3676" i="1"/>
  <c r="F3676" i="1"/>
  <c r="E3676" i="1"/>
  <c r="D3676" i="1"/>
  <c r="C3676" i="1"/>
  <c r="I3675" i="1"/>
  <c r="K3675" i="1" s="1"/>
  <c r="H3674" i="1"/>
  <c r="G3674" i="1"/>
  <c r="F3674" i="1"/>
  <c r="E3674" i="1"/>
  <c r="D3674" i="1"/>
  <c r="C3674" i="1"/>
  <c r="I3673" i="1"/>
  <c r="K3673" i="1" s="1"/>
  <c r="H3672" i="1"/>
  <c r="G3672" i="1"/>
  <c r="F3672" i="1"/>
  <c r="E3672" i="1"/>
  <c r="D3672" i="1"/>
  <c r="C3672" i="1"/>
  <c r="H3671" i="1"/>
  <c r="G3671" i="1"/>
  <c r="F3671" i="1"/>
  <c r="E3671" i="1"/>
  <c r="D3671" i="1"/>
  <c r="C3671" i="1"/>
  <c r="H3670" i="1"/>
  <c r="G3670" i="1"/>
  <c r="G3669" i="1" s="1"/>
  <c r="F3670" i="1"/>
  <c r="E3670" i="1"/>
  <c r="E3669" i="1" s="1"/>
  <c r="D3670" i="1"/>
  <c r="C3670" i="1"/>
  <c r="C3669" i="1" s="1"/>
  <c r="I3668" i="1"/>
  <c r="J3668" i="1" s="1"/>
  <c r="J3667" i="1" s="1"/>
  <c r="H3667" i="1"/>
  <c r="G3667" i="1"/>
  <c r="F3667" i="1"/>
  <c r="E3667" i="1"/>
  <c r="D3667" i="1"/>
  <c r="C3667" i="1"/>
  <c r="I3666" i="1"/>
  <c r="J3666" i="1" s="1"/>
  <c r="I3665" i="1"/>
  <c r="K3665" i="1" s="1"/>
  <c r="H3664" i="1"/>
  <c r="G3664" i="1"/>
  <c r="F3664" i="1"/>
  <c r="E3664" i="1"/>
  <c r="D3664" i="1"/>
  <c r="C3664" i="1"/>
  <c r="I3663" i="1"/>
  <c r="K3663" i="1" s="1"/>
  <c r="I3662" i="1"/>
  <c r="J3662" i="1" s="1"/>
  <c r="H3661" i="1"/>
  <c r="G3661" i="1"/>
  <c r="F3661" i="1"/>
  <c r="E3661" i="1"/>
  <c r="D3661" i="1"/>
  <c r="C3661" i="1"/>
  <c r="I3660" i="1"/>
  <c r="J3660" i="1" s="1"/>
  <c r="J3659" i="1" s="1"/>
  <c r="H3659" i="1"/>
  <c r="G3659" i="1"/>
  <c r="F3659" i="1"/>
  <c r="E3659" i="1"/>
  <c r="D3659" i="1"/>
  <c r="C3659" i="1"/>
  <c r="I3658" i="1"/>
  <c r="J3658" i="1" s="1"/>
  <c r="J3657" i="1" s="1"/>
  <c r="H3657" i="1"/>
  <c r="G3657" i="1"/>
  <c r="F3657" i="1"/>
  <c r="E3657" i="1"/>
  <c r="D3657" i="1"/>
  <c r="C3657" i="1"/>
  <c r="H3656" i="1"/>
  <c r="G3656" i="1"/>
  <c r="F3656" i="1"/>
  <c r="E3656" i="1"/>
  <c r="D3656" i="1"/>
  <c r="C3656" i="1"/>
  <c r="I3655" i="1"/>
  <c r="K3655" i="1" s="1"/>
  <c r="H3654" i="1"/>
  <c r="G3654" i="1"/>
  <c r="F3654" i="1"/>
  <c r="E3654" i="1"/>
  <c r="D3654" i="1"/>
  <c r="C3654" i="1"/>
  <c r="H3653" i="1"/>
  <c r="G3653" i="1"/>
  <c r="F3653" i="1"/>
  <c r="E3653" i="1"/>
  <c r="D3653" i="1"/>
  <c r="C3653" i="1"/>
  <c r="H3652" i="1"/>
  <c r="G3652" i="1"/>
  <c r="F3652" i="1"/>
  <c r="E3652" i="1"/>
  <c r="D3652" i="1"/>
  <c r="C3652" i="1"/>
  <c r="I3647" i="1"/>
  <c r="K3647" i="1" s="1"/>
  <c r="H3646" i="1"/>
  <c r="G3646" i="1"/>
  <c r="F3646" i="1"/>
  <c r="E3646" i="1"/>
  <c r="D3646" i="1"/>
  <c r="C3646" i="1"/>
  <c r="I3645" i="1"/>
  <c r="K3645" i="1" s="1"/>
  <c r="H3644" i="1"/>
  <c r="G3644" i="1"/>
  <c r="F3644" i="1"/>
  <c r="E3644" i="1"/>
  <c r="D3644" i="1"/>
  <c r="C3644" i="1"/>
  <c r="I3643" i="1"/>
  <c r="K3643" i="1" s="1"/>
  <c r="H3642" i="1"/>
  <c r="G3642" i="1"/>
  <c r="F3642" i="1"/>
  <c r="F3641" i="1" s="1"/>
  <c r="F3640" i="1" s="1"/>
  <c r="F3639" i="1" s="1"/>
  <c r="E3642" i="1"/>
  <c r="D3642" i="1"/>
  <c r="C3642" i="1"/>
  <c r="H3641" i="1"/>
  <c r="H3640" i="1" s="1"/>
  <c r="H3639" i="1" s="1"/>
  <c r="I3638" i="1"/>
  <c r="K3638" i="1" s="1"/>
  <c r="H3637" i="1"/>
  <c r="G3637" i="1"/>
  <c r="F3637" i="1"/>
  <c r="E3637" i="1"/>
  <c r="D3637" i="1"/>
  <c r="C3637" i="1"/>
  <c r="I3636" i="1"/>
  <c r="J3636" i="1" s="1"/>
  <c r="J3635" i="1" s="1"/>
  <c r="H3635" i="1"/>
  <c r="G3635" i="1"/>
  <c r="F3635" i="1"/>
  <c r="E3635" i="1"/>
  <c r="D3635" i="1"/>
  <c r="C3635" i="1"/>
  <c r="I3634" i="1"/>
  <c r="J3634" i="1" s="1"/>
  <c r="J3633" i="1" s="1"/>
  <c r="H3633" i="1"/>
  <c r="G3633" i="1"/>
  <c r="F3633" i="1"/>
  <c r="E3633" i="1"/>
  <c r="D3633" i="1"/>
  <c r="C3633" i="1"/>
  <c r="I3631" i="1"/>
  <c r="K3631" i="1" s="1"/>
  <c r="H3630" i="1"/>
  <c r="H3629" i="1" s="1"/>
  <c r="G3630" i="1"/>
  <c r="G3629" i="1" s="1"/>
  <c r="F3630" i="1"/>
  <c r="F3629" i="1" s="1"/>
  <c r="E3630" i="1"/>
  <c r="E3629" i="1" s="1"/>
  <c r="D3630" i="1"/>
  <c r="D3629" i="1" s="1"/>
  <c r="C3630" i="1"/>
  <c r="C3629" i="1" s="1"/>
  <c r="I3627" i="1"/>
  <c r="K3627" i="1" s="1"/>
  <c r="H3626" i="1"/>
  <c r="G3626" i="1"/>
  <c r="F3626" i="1"/>
  <c r="E3626" i="1"/>
  <c r="D3626" i="1"/>
  <c r="C3626" i="1"/>
  <c r="I3625" i="1"/>
  <c r="K3625" i="1" s="1"/>
  <c r="H3624" i="1"/>
  <c r="G3624" i="1"/>
  <c r="F3624" i="1"/>
  <c r="E3624" i="1"/>
  <c r="D3624" i="1"/>
  <c r="C3624" i="1"/>
  <c r="I3623" i="1"/>
  <c r="K3623" i="1" s="1"/>
  <c r="H3622" i="1"/>
  <c r="G3622" i="1"/>
  <c r="G3621" i="1" s="1"/>
  <c r="G3620" i="1" s="1"/>
  <c r="F3622" i="1"/>
  <c r="E3622" i="1"/>
  <c r="E3621" i="1" s="1"/>
  <c r="E3620" i="1" s="1"/>
  <c r="D3622" i="1"/>
  <c r="C3622" i="1"/>
  <c r="C3621" i="1" s="1"/>
  <c r="C3620" i="1" s="1"/>
  <c r="I3619" i="1"/>
  <c r="I3618" i="1" s="1"/>
  <c r="H3618" i="1"/>
  <c r="G3618" i="1"/>
  <c r="F3618" i="1"/>
  <c r="E3618" i="1"/>
  <c r="D3618" i="1"/>
  <c r="C3618" i="1"/>
  <c r="I3617" i="1"/>
  <c r="K3617" i="1" s="1"/>
  <c r="H3616" i="1"/>
  <c r="G3616" i="1"/>
  <c r="F3616" i="1"/>
  <c r="E3616" i="1"/>
  <c r="D3616" i="1"/>
  <c r="C3616" i="1"/>
  <c r="I3615" i="1"/>
  <c r="K3615" i="1" s="1"/>
  <c r="H3614" i="1"/>
  <c r="G3614" i="1"/>
  <c r="F3614" i="1"/>
  <c r="E3614" i="1"/>
  <c r="D3614" i="1"/>
  <c r="C3614" i="1"/>
  <c r="I3612" i="1"/>
  <c r="J3612" i="1" s="1"/>
  <c r="J3611" i="1" s="1"/>
  <c r="J3610" i="1" s="1"/>
  <c r="H3611" i="1"/>
  <c r="H3610" i="1" s="1"/>
  <c r="G3611" i="1"/>
  <c r="G3610" i="1" s="1"/>
  <c r="F3611" i="1"/>
  <c r="F3610" i="1" s="1"/>
  <c r="E3611" i="1"/>
  <c r="E3610" i="1" s="1"/>
  <c r="D3611" i="1"/>
  <c r="D3610" i="1" s="1"/>
  <c r="C3611" i="1"/>
  <c r="C3610" i="1" s="1"/>
  <c r="I3605" i="1"/>
  <c r="J3605" i="1" s="1"/>
  <c r="J3604" i="1" s="1"/>
  <c r="H3604" i="1"/>
  <c r="G3604" i="1"/>
  <c r="F3604" i="1"/>
  <c r="E3604" i="1"/>
  <c r="D3604" i="1"/>
  <c r="C3604" i="1"/>
  <c r="I3603" i="1"/>
  <c r="J3603" i="1" s="1"/>
  <c r="J3602" i="1" s="1"/>
  <c r="H3602" i="1"/>
  <c r="G3602" i="1"/>
  <c r="F3602" i="1"/>
  <c r="E3602" i="1"/>
  <c r="D3602" i="1"/>
  <c r="C3602" i="1"/>
  <c r="I3601" i="1"/>
  <c r="J3601" i="1" s="1"/>
  <c r="J3600" i="1" s="1"/>
  <c r="H3600" i="1"/>
  <c r="G3600" i="1"/>
  <c r="F3600" i="1"/>
  <c r="E3600" i="1"/>
  <c r="D3600" i="1"/>
  <c r="C3600" i="1"/>
  <c r="I3596" i="1"/>
  <c r="K3596" i="1" s="1"/>
  <c r="H3595" i="1"/>
  <c r="G3595" i="1"/>
  <c r="F3595" i="1"/>
  <c r="E3595" i="1"/>
  <c r="D3595" i="1"/>
  <c r="C3595" i="1"/>
  <c r="I3594" i="1"/>
  <c r="K3594" i="1" s="1"/>
  <c r="H3593" i="1"/>
  <c r="G3593" i="1"/>
  <c r="F3593" i="1"/>
  <c r="E3593" i="1"/>
  <c r="D3593" i="1"/>
  <c r="C3593" i="1"/>
  <c r="I3592" i="1"/>
  <c r="K3592" i="1" s="1"/>
  <c r="H3591" i="1"/>
  <c r="G3591" i="1"/>
  <c r="F3591" i="1"/>
  <c r="E3591" i="1"/>
  <c r="D3591" i="1"/>
  <c r="C3591" i="1"/>
  <c r="I3587" i="1"/>
  <c r="J3587" i="1" s="1"/>
  <c r="J3586" i="1" s="1"/>
  <c r="H3586" i="1"/>
  <c r="G3586" i="1"/>
  <c r="F3586" i="1"/>
  <c r="E3586" i="1"/>
  <c r="D3586" i="1"/>
  <c r="C3586" i="1"/>
  <c r="I3585" i="1"/>
  <c r="J3585" i="1" s="1"/>
  <c r="J3584" i="1" s="1"/>
  <c r="H3584" i="1"/>
  <c r="G3584" i="1"/>
  <c r="F3584" i="1"/>
  <c r="E3584" i="1"/>
  <c r="D3584" i="1"/>
  <c r="C3584" i="1"/>
  <c r="I3583" i="1"/>
  <c r="J3583" i="1" s="1"/>
  <c r="J3582" i="1" s="1"/>
  <c r="H3582" i="1"/>
  <c r="G3582" i="1"/>
  <c r="F3582" i="1"/>
  <c r="E3582" i="1"/>
  <c r="D3582" i="1"/>
  <c r="C3582" i="1"/>
  <c r="I3579" i="1"/>
  <c r="J3579" i="1" s="1"/>
  <c r="J3578" i="1" s="1"/>
  <c r="H3578" i="1"/>
  <c r="G3578" i="1"/>
  <c r="F3578" i="1"/>
  <c r="E3578" i="1"/>
  <c r="D3578" i="1"/>
  <c r="C3578" i="1"/>
  <c r="I3577" i="1"/>
  <c r="J3577" i="1" s="1"/>
  <c r="J3576" i="1" s="1"/>
  <c r="H3576" i="1"/>
  <c r="G3576" i="1"/>
  <c r="F3576" i="1"/>
  <c r="E3576" i="1"/>
  <c r="D3576" i="1"/>
  <c r="C3576" i="1"/>
  <c r="I3575" i="1"/>
  <c r="J3575" i="1" s="1"/>
  <c r="J3574" i="1" s="1"/>
  <c r="H3574" i="1"/>
  <c r="G3574" i="1"/>
  <c r="G3573" i="1" s="1"/>
  <c r="G3572" i="1" s="1"/>
  <c r="F3574" i="1"/>
  <c r="E3574" i="1"/>
  <c r="D3574" i="1"/>
  <c r="C3574" i="1"/>
  <c r="I3571" i="1"/>
  <c r="J3571" i="1" s="1"/>
  <c r="J3570" i="1" s="1"/>
  <c r="H3570" i="1"/>
  <c r="G3570" i="1"/>
  <c r="F3570" i="1"/>
  <c r="E3570" i="1"/>
  <c r="D3570" i="1"/>
  <c r="C3570" i="1"/>
  <c r="I3569" i="1"/>
  <c r="J3569" i="1" s="1"/>
  <c r="J3568" i="1" s="1"/>
  <c r="H3568" i="1"/>
  <c r="G3568" i="1"/>
  <c r="F3568" i="1"/>
  <c r="E3568" i="1"/>
  <c r="D3568" i="1"/>
  <c r="C3568" i="1"/>
  <c r="I3567" i="1"/>
  <c r="J3567" i="1" s="1"/>
  <c r="J3566" i="1" s="1"/>
  <c r="H3566" i="1"/>
  <c r="G3566" i="1"/>
  <c r="F3566" i="1"/>
  <c r="E3566" i="1"/>
  <c r="D3566" i="1"/>
  <c r="C3566" i="1"/>
  <c r="I3560" i="1"/>
  <c r="J3560" i="1" s="1"/>
  <c r="J3559" i="1" s="1"/>
  <c r="H3559" i="1"/>
  <c r="G3559" i="1"/>
  <c r="F3559" i="1"/>
  <c r="E3559" i="1"/>
  <c r="D3559" i="1"/>
  <c r="C3559" i="1"/>
  <c r="I3558" i="1"/>
  <c r="J3558" i="1" s="1"/>
  <c r="J3557" i="1" s="1"/>
  <c r="H3557" i="1"/>
  <c r="G3557" i="1"/>
  <c r="F3557" i="1"/>
  <c r="E3557" i="1"/>
  <c r="D3557" i="1"/>
  <c r="C3557" i="1"/>
  <c r="I3556" i="1"/>
  <c r="H3555" i="1"/>
  <c r="H3554" i="1" s="1"/>
  <c r="H3553" i="1" s="1"/>
  <c r="G3555" i="1"/>
  <c r="F3555" i="1"/>
  <c r="F3554" i="1" s="1"/>
  <c r="F3553" i="1" s="1"/>
  <c r="E3555" i="1"/>
  <c r="D3555" i="1"/>
  <c r="D3554" i="1" s="1"/>
  <c r="D3553" i="1" s="1"/>
  <c r="C3555" i="1"/>
  <c r="G3554" i="1"/>
  <c r="G3553" i="1" s="1"/>
  <c r="I3551" i="1"/>
  <c r="J3551" i="1" s="1"/>
  <c r="J3550" i="1" s="1"/>
  <c r="H3550" i="1"/>
  <c r="G3550" i="1"/>
  <c r="F3550" i="1"/>
  <c r="E3550" i="1"/>
  <c r="D3550" i="1"/>
  <c r="C3550" i="1"/>
  <c r="I3549" i="1"/>
  <c r="J3549" i="1" s="1"/>
  <c r="J3548" i="1" s="1"/>
  <c r="H3548" i="1"/>
  <c r="G3548" i="1"/>
  <c r="F3548" i="1"/>
  <c r="E3548" i="1"/>
  <c r="D3548" i="1"/>
  <c r="C3548" i="1"/>
  <c r="I3547" i="1"/>
  <c r="J3547" i="1" s="1"/>
  <c r="J3546" i="1" s="1"/>
  <c r="H3546" i="1"/>
  <c r="G3546" i="1"/>
  <c r="F3546" i="1"/>
  <c r="E3546" i="1"/>
  <c r="D3546" i="1"/>
  <c r="C3546" i="1"/>
  <c r="I3543" i="1"/>
  <c r="J3543" i="1" s="1"/>
  <c r="J3542" i="1" s="1"/>
  <c r="H3542" i="1"/>
  <c r="G3542" i="1"/>
  <c r="F3542" i="1"/>
  <c r="E3542" i="1"/>
  <c r="D3542" i="1"/>
  <c r="C3542" i="1"/>
  <c r="I3541" i="1"/>
  <c r="J3541" i="1" s="1"/>
  <c r="J3540" i="1" s="1"/>
  <c r="H3540" i="1"/>
  <c r="G3540" i="1"/>
  <c r="F3540" i="1"/>
  <c r="E3540" i="1"/>
  <c r="D3540" i="1"/>
  <c r="C3540" i="1"/>
  <c r="I3539" i="1"/>
  <c r="J3539" i="1" s="1"/>
  <c r="J3538" i="1" s="1"/>
  <c r="H3538" i="1"/>
  <c r="G3538" i="1"/>
  <c r="F3538" i="1"/>
  <c r="E3538" i="1"/>
  <c r="E3537" i="1" s="1"/>
  <c r="E3536" i="1" s="1"/>
  <c r="D3538" i="1"/>
  <c r="C3538" i="1"/>
  <c r="I3535" i="1"/>
  <c r="J3535" i="1" s="1"/>
  <c r="J3534" i="1" s="1"/>
  <c r="J3533" i="1" s="1"/>
  <c r="H3534" i="1"/>
  <c r="H3533" i="1" s="1"/>
  <c r="G3534" i="1"/>
  <c r="G3533" i="1" s="1"/>
  <c r="F3534" i="1"/>
  <c r="F3533" i="1" s="1"/>
  <c r="E3534" i="1"/>
  <c r="E3533" i="1" s="1"/>
  <c r="D3534" i="1"/>
  <c r="D3533" i="1" s="1"/>
  <c r="C3534" i="1"/>
  <c r="C3533" i="1" s="1"/>
  <c r="I3532" i="1"/>
  <c r="K3532" i="1" s="1"/>
  <c r="H3531" i="1"/>
  <c r="G3531" i="1"/>
  <c r="G3530" i="1" s="1"/>
  <c r="F3531" i="1"/>
  <c r="F3530" i="1" s="1"/>
  <c r="E3531" i="1"/>
  <c r="E3530" i="1" s="1"/>
  <c r="D3531" i="1"/>
  <c r="C3531" i="1"/>
  <c r="C3530" i="1" s="1"/>
  <c r="H3530" i="1"/>
  <c r="D3530" i="1"/>
  <c r="D3529" i="1" s="1"/>
  <c r="I3528" i="1"/>
  <c r="K3528" i="1" s="1"/>
  <c r="H3527" i="1"/>
  <c r="G3527" i="1"/>
  <c r="F3527" i="1"/>
  <c r="E3527" i="1"/>
  <c r="D3527" i="1"/>
  <c r="C3527" i="1"/>
  <c r="I3526" i="1"/>
  <c r="K3526" i="1" s="1"/>
  <c r="H3525" i="1"/>
  <c r="G3525" i="1"/>
  <c r="F3525" i="1"/>
  <c r="E3525" i="1"/>
  <c r="D3525" i="1"/>
  <c r="C3525" i="1"/>
  <c r="I3524" i="1"/>
  <c r="K3524" i="1" s="1"/>
  <c r="H3523" i="1"/>
  <c r="G3523" i="1"/>
  <c r="F3523" i="1"/>
  <c r="E3523" i="1"/>
  <c r="D3523" i="1"/>
  <c r="C3523" i="1"/>
  <c r="F3522" i="1"/>
  <c r="F3521" i="1" s="1"/>
  <c r="I3512" i="1"/>
  <c r="J3512" i="1" s="1"/>
  <c r="J3511" i="1" s="1"/>
  <c r="H3511" i="1"/>
  <c r="G3511" i="1"/>
  <c r="F3511" i="1"/>
  <c r="E3511" i="1"/>
  <c r="D3511" i="1"/>
  <c r="C3511" i="1"/>
  <c r="I3510" i="1"/>
  <c r="J3510" i="1" s="1"/>
  <c r="J3509" i="1" s="1"/>
  <c r="H3509" i="1"/>
  <c r="G3509" i="1"/>
  <c r="G3508" i="1" s="1"/>
  <c r="G3507" i="1" s="1"/>
  <c r="G3506" i="1" s="1"/>
  <c r="F3509" i="1"/>
  <c r="E3509" i="1"/>
  <c r="D3509" i="1"/>
  <c r="C3509" i="1"/>
  <c r="I3505" i="1"/>
  <c r="K3505" i="1" s="1"/>
  <c r="H3504" i="1"/>
  <c r="G3504" i="1"/>
  <c r="G3503" i="1" s="1"/>
  <c r="G3502" i="1" s="1"/>
  <c r="F3504" i="1"/>
  <c r="F3503" i="1" s="1"/>
  <c r="F3502" i="1" s="1"/>
  <c r="E3504" i="1"/>
  <c r="E3503" i="1" s="1"/>
  <c r="E3502" i="1" s="1"/>
  <c r="D3504" i="1"/>
  <c r="D3503" i="1" s="1"/>
  <c r="D3502" i="1" s="1"/>
  <c r="C3504" i="1"/>
  <c r="C3503" i="1" s="1"/>
  <c r="C3502" i="1" s="1"/>
  <c r="H3503" i="1"/>
  <c r="H3502" i="1" s="1"/>
  <c r="I3501" i="1"/>
  <c r="K3501" i="1" s="1"/>
  <c r="H3500" i="1"/>
  <c r="G3500" i="1"/>
  <c r="G3499" i="1" s="1"/>
  <c r="G3498" i="1" s="1"/>
  <c r="F3500" i="1"/>
  <c r="F3499" i="1" s="1"/>
  <c r="F3498" i="1" s="1"/>
  <c r="E3500" i="1"/>
  <c r="E3499" i="1" s="1"/>
  <c r="E3498" i="1" s="1"/>
  <c r="D3500" i="1"/>
  <c r="D3499" i="1" s="1"/>
  <c r="D3498" i="1" s="1"/>
  <c r="C3500" i="1"/>
  <c r="C3499" i="1" s="1"/>
  <c r="C3498" i="1" s="1"/>
  <c r="H3499" i="1"/>
  <c r="H3498" i="1" s="1"/>
  <c r="I3497" i="1"/>
  <c r="K3497" i="1" s="1"/>
  <c r="I3496" i="1"/>
  <c r="J3496" i="1" s="1"/>
  <c r="I3495" i="1"/>
  <c r="K3495" i="1" s="1"/>
  <c r="I3494" i="1"/>
  <c r="J3494" i="1" s="1"/>
  <c r="H3493" i="1"/>
  <c r="H3492" i="1" s="1"/>
  <c r="G3493" i="1"/>
  <c r="G3492" i="1" s="1"/>
  <c r="G3491" i="1" s="1"/>
  <c r="F3493" i="1"/>
  <c r="F3492" i="1" s="1"/>
  <c r="F3491" i="1" s="1"/>
  <c r="E3493" i="1"/>
  <c r="E3492" i="1" s="1"/>
  <c r="E3491" i="1" s="1"/>
  <c r="D3493" i="1"/>
  <c r="D3492" i="1" s="1"/>
  <c r="D3491" i="1" s="1"/>
  <c r="C3493" i="1"/>
  <c r="C3492" i="1" s="1"/>
  <c r="C3491" i="1" s="1"/>
  <c r="H3491" i="1"/>
  <c r="I3490" i="1"/>
  <c r="K3490" i="1" s="1"/>
  <c r="H3489" i="1"/>
  <c r="H3488" i="1" s="1"/>
  <c r="G3489" i="1"/>
  <c r="G3488" i="1" s="1"/>
  <c r="F3489" i="1"/>
  <c r="F3488" i="1" s="1"/>
  <c r="E3489" i="1"/>
  <c r="E3488" i="1" s="1"/>
  <c r="D3489" i="1"/>
  <c r="D3488" i="1" s="1"/>
  <c r="C3489" i="1"/>
  <c r="C3488" i="1" s="1"/>
  <c r="I3487" i="1"/>
  <c r="K3487" i="1" s="1"/>
  <c r="H3486" i="1"/>
  <c r="G3486" i="1"/>
  <c r="G3485" i="1" s="1"/>
  <c r="F3486" i="1"/>
  <c r="F3485" i="1" s="1"/>
  <c r="E3486" i="1"/>
  <c r="E3485" i="1" s="1"/>
  <c r="D3486" i="1"/>
  <c r="D3485" i="1" s="1"/>
  <c r="D3484" i="1" s="1"/>
  <c r="C3486" i="1"/>
  <c r="C3485" i="1" s="1"/>
  <c r="C3484" i="1" s="1"/>
  <c r="H3485" i="1"/>
  <c r="H3484" i="1" s="1"/>
  <c r="I3483" i="1"/>
  <c r="K3483" i="1" s="1"/>
  <c r="H3482" i="1"/>
  <c r="G3482" i="1"/>
  <c r="G3481" i="1" s="1"/>
  <c r="F3482" i="1"/>
  <c r="F3481" i="1" s="1"/>
  <c r="E3482" i="1"/>
  <c r="E3481" i="1" s="1"/>
  <c r="D3482" i="1"/>
  <c r="D3481" i="1" s="1"/>
  <c r="C3482" i="1"/>
  <c r="C3481" i="1" s="1"/>
  <c r="H3481" i="1"/>
  <c r="I3480" i="1"/>
  <c r="K3480" i="1" s="1"/>
  <c r="H3479" i="1"/>
  <c r="G3479" i="1"/>
  <c r="G3478" i="1" s="1"/>
  <c r="G3477" i="1" s="1"/>
  <c r="F3479" i="1"/>
  <c r="F3478" i="1" s="1"/>
  <c r="E3479" i="1"/>
  <c r="E3478" i="1" s="1"/>
  <c r="E3477" i="1" s="1"/>
  <c r="D3479" i="1"/>
  <c r="C3479" i="1"/>
  <c r="C3478" i="1" s="1"/>
  <c r="H3478" i="1"/>
  <c r="D3478" i="1"/>
  <c r="I3473" i="1"/>
  <c r="K3473" i="1" s="1"/>
  <c r="I3472" i="1"/>
  <c r="K3472" i="1" s="1"/>
  <c r="I3471" i="1"/>
  <c r="K3471" i="1" s="1"/>
  <c r="H3470" i="1"/>
  <c r="G3470" i="1"/>
  <c r="G3469" i="1" s="1"/>
  <c r="G3468" i="1" s="1"/>
  <c r="F3470" i="1"/>
  <c r="F3469" i="1" s="1"/>
  <c r="F3468" i="1" s="1"/>
  <c r="E3470" i="1"/>
  <c r="E3469" i="1" s="1"/>
  <c r="E3468" i="1" s="1"/>
  <c r="D3470" i="1"/>
  <c r="D3469" i="1" s="1"/>
  <c r="D3468" i="1" s="1"/>
  <c r="C3470" i="1"/>
  <c r="C3469" i="1" s="1"/>
  <c r="H3469" i="1"/>
  <c r="H3468" i="1" s="1"/>
  <c r="I3467" i="1"/>
  <c r="K3467" i="1" s="1"/>
  <c r="H3466" i="1"/>
  <c r="G3466" i="1"/>
  <c r="F3466" i="1"/>
  <c r="E3466" i="1"/>
  <c r="D3466" i="1"/>
  <c r="C3466" i="1"/>
  <c r="I3465" i="1"/>
  <c r="K3465" i="1" s="1"/>
  <c r="H3464" i="1"/>
  <c r="G3464" i="1"/>
  <c r="F3464" i="1"/>
  <c r="E3464" i="1"/>
  <c r="D3464" i="1"/>
  <c r="C3464" i="1"/>
  <c r="F3463" i="1"/>
  <c r="F3462" i="1" s="1"/>
  <c r="I3461" i="1"/>
  <c r="J3460" i="1"/>
  <c r="H3460" i="1"/>
  <c r="G3460" i="1"/>
  <c r="F3460" i="1"/>
  <c r="E3460" i="1"/>
  <c r="D3460" i="1"/>
  <c r="C3460" i="1"/>
  <c r="I3459" i="1"/>
  <c r="J3459" i="1" s="1"/>
  <c r="I3458" i="1"/>
  <c r="K3458" i="1" s="1"/>
  <c r="I3457" i="1"/>
  <c r="K3457" i="1" s="1"/>
  <c r="H3456" i="1"/>
  <c r="G3456" i="1"/>
  <c r="F3456" i="1"/>
  <c r="E3456" i="1"/>
  <c r="D3456" i="1"/>
  <c r="C3456" i="1"/>
  <c r="I3455" i="1"/>
  <c r="J3455" i="1" s="1"/>
  <c r="I3454" i="1"/>
  <c r="K3454" i="1" s="1"/>
  <c r="H3453" i="1"/>
  <c r="G3453" i="1"/>
  <c r="F3453" i="1"/>
  <c r="E3453" i="1"/>
  <c r="D3453" i="1"/>
  <c r="C3453" i="1"/>
  <c r="I3452" i="1"/>
  <c r="K3452" i="1" s="1"/>
  <c r="I3451" i="1"/>
  <c r="K3451" i="1" s="1"/>
  <c r="H3450" i="1"/>
  <c r="G3450" i="1"/>
  <c r="F3450" i="1"/>
  <c r="E3450" i="1"/>
  <c r="D3450" i="1"/>
  <c r="C3450" i="1"/>
  <c r="I3449" i="1"/>
  <c r="K3449" i="1" s="1"/>
  <c r="H3448" i="1"/>
  <c r="G3448" i="1"/>
  <c r="F3448" i="1"/>
  <c r="E3448" i="1"/>
  <c r="D3448" i="1"/>
  <c r="C3448" i="1"/>
  <c r="I3444" i="1"/>
  <c r="K3444" i="1" s="1"/>
  <c r="H3443" i="1"/>
  <c r="H3442" i="1" s="1"/>
  <c r="H3441" i="1" s="1"/>
  <c r="G3443" i="1"/>
  <c r="G3442" i="1" s="1"/>
  <c r="G3441" i="1" s="1"/>
  <c r="F3443" i="1"/>
  <c r="F3442" i="1" s="1"/>
  <c r="F3441" i="1" s="1"/>
  <c r="E3443" i="1"/>
  <c r="E3442" i="1" s="1"/>
  <c r="E3441" i="1" s="1"/>
  <c r="D3443" i="1"/>
  <c r="D3442" i="1" s="1"/>
  <c r="D3441" i="1" s="1"/>
  <c r="C3443" i="1"/>
  <c r="C3442" i="1" s="1"/>
  <c r="C3441" i="1" s="1"/>
  <c r="I3440" i="1"/>
  <c r="K3440" i="1" s="1"/>
  <c r="H3439" i="1"/>
  <c r="G3439" i="1"/>
  <c r="G3438" i="1" s="1"/>
  <c r="G3437" i="1" s="1"/>
  <c r="F3439" i="1"/>
  <c r="F3438" i="1" s="1"/>
  <c r="F3437" i="1" s="1"/>
  <c r="E3439" i="1"/>
  <c r="E3438" i="1" s="1"/>
  <c r="E3437" i="1" s="1"/>
  <c r="D3439" i="1"/>
  <c r="D3438" i="1" s="1"/>
  <c r="D3437" i="1" s="1"/>
  <c r="C3439" i="1"/>
  <c r="C3438" i="1" s="1"/>
  <c r="C3437" i="1" s="1"/>
  <c r="H3438" i="1"/>
  <c r="H3437" i="1" s="1"/>
  <c r="I3436" i="1"/>
  <c r="K3436" i="1" s="1"/>
  <c r="H3435" i="1"/>
  <c r="G3435" i="1"/>
  <c r="G3434" i="1" s="1"/>
  <c r="G3433" i="1" s="1"/>
  <c r="F3435" i="1"/>
  <c r="F3434" i="1" s="1"/>
  <c r="F3433" i="1" s="1"/>
  <c r="E3435" i="1"/>
  <c r="E3434" i="1" s="1"/>
  <c r="E3433" i="1" s="1"/>
  <c r="D3435" i="1"/>
  <c r="D3434" i="1" s="1"/>
  <c r="D3433" i="1" s="1"/>
  <c r="C3435" i="1"/>
  <c r="C3434" i="1" s="1"/>
  <c r="C3433" i="1" s="1"/>
  <c r="H3434" i="1"/>
  <c r="H3433" i="1" s="1"/>
  <c r="I3427" i="1"/>
  <c r="K3427" i="1" s="1"/>
  <c r="I3426" i="1"/>
  <c r="K3426" i="1" s="1"/>
  <c r="H3425" i="1"/>
  <c r="H3424" i="1" s="1"/>
  <c r="H3423" i="1" s="1"/>
  <c r="G3425" i="1"/>
  <c r="G3424" i="1" s="1"/>
  <c r="G3423" i="1" s="1"/>
  <c r="F3425" i="1"/>
  <c r="F3424" i="1" s="1"/>
  <c r="F3423" i="1" s="1"/>
  <c r="E3425" i="1"/>
  <c r="E3424" i="1" s="1"/>
  <c r="E3423" i="1" s="1"/>
  <c r="D3425" i="1"/>
  <c r="D3424" i="1" s="1"/>
  <c r="D3423" i="1" s="1"/>
  <c r="C3425" i="1"/>
  <c r="C3424" i="1" s="1"/>
  <c r="C3423" i="1" s="1"/>
  <c r="I3422" i="1"/>
  <c r="K3422" i="1" s="1"/>
  <c r="H3421" i="1"/>
  <c r="H3420" i="1" s="1"/>
  <c r="H3419" i="1" s="1"/>
  <c r="G3421" i="1"/>
  <c r="G3420" i="1" s="1"/>
  <c r="G3419" i="1" s="1"/>
  <c r="F3421" i="1"/>
  <c r="F3420" i="1" s="1"/>
  <c r="F3419" i="1" s="1"/>
  <c r="E3421" i="1"/>
  <c r="E3420" i="1" s="1"/>
  <c r="E3419" i="1" s="1"/>
  <c r="D3421" i="1"/>
  <c r="D3420" i="1" s="1"/>
  <c r="C3421" i="1"/>
  <c r="C3420" i="1" s="1"/>
  <c r="C3419" i="1" s="1"/>
  <c r="D3419" i="1"/>
  <c r="I3418" i="1"/>
  <c r="K3418" i="1" s="1"/>
  <c r="H3417" i="1"/>
  <c r="H3416" i="1" s="1"/>
  <c r="H3415" i="1" s="1"/>
  <c r="G3417" i="1"/>
  <c r="G3416" i="1" s="1"/>
  <c r="G3415" i="1" s="1"/>
  <c r="F3417" i="1"/>
  <c r="F3416" i="1" s="1"/>
  <c r="F3415" i="1" s="1"/>
  <c r="E3417" i="1"/>
  <c r="E3416" i="1" s="1"/>
  <c r="E3415" i="1" s="1"/>
  <c r="D3417" i="1"/>
  <c r="D3416" i="1" s="1"/>
  <c r="D3415" i="1" s="1"/>
  <c r="C3417" i="1"/>
  <c r="C3416" i="1"/>
  <c r="C3415" i="1" s="1"/>
  <c r="I3414" i="1"/>
  <c r="J3414" i="1" s="1"/>
  <c r="I3413" i="1"/>
  <c r="K3413" i="1" s="1"/>
  <c r="H3412" i="1"/>
  <c r="G3412" i="1"/>
  <c r="G3411" i="1" s="1"/>
  <c r="G3410" i="1" s="1"/>
  <c r="F3412" i="1"/>
  <c r="F3411" i="1" s="1"/>
  <c r="F3410" i="1" s="1"/>
  <c r="E3412" i="1"/>
  <c r="E3411" i="1" s="1"/>
  <c r="E3410" i="1" s="1"/>
  <c r="D3412" i="1"/>
  <c r="C3412" i="1"/>
  <c r="C3411" i="1" s="1"/>
  <c r="C3410" i="1" s="1"/>
  <c r="H3411" i="1"/>
  <c r="H3410" i="1" s="1"/>
  <c r="D3411" i="1"/>
  <c r="D3410" i="1" s="1"/>
  <c r="I3409" i="1"/>
  <c r="K3409" i="1" s="1"/>
  <c r="H3408" i="1"/>
  <c r="G3408" i="1"/>
  <c r="F3408" i="1"/>
  <c r="E3408" i="1"/>
  <c r="D3408" i="1"/>
  <c r="C3408" i="1"/>
  <c r="I3407" i="1"/>
  <c r="K3407" i="1" s="1"/>
  <c r="I3406" i="1"/>
  <c r="K3406" i="1" s="1"/>
  <c r="H3405" i="1"/>
  <c r="G3405" i="1"/>
  <c r="G3404" i="1" s="1"/>
  <c r="G3403" i="1" s="1"/>
  <c r="F3405" i="1"/>
  <c r="E3405" i="1"/>
  <c r="E3404" i="1" s="1"/>
  <c r="E3403" i="1" s="1"/>
  <c r="D3405" i="1"/>
  <c r="C3405" i="1"/>
  <c r="C3404" i="1" s="1"/>
  <c r="C3403" i="1" s="1"/>
  <c r="I3402" i="1"/>
  <c r="K3402" i="1" s="1"/>
  <c r="H3401" i="1"/>
  <c r="H3400" i="1" s="1"/>
  <c r="G3401" i="1"/>
  <c r="G3400" i="1" s="1"/>
  <c r="F3401" i="1"/>
  <c r="F3400" i="1" s="1"/>
  <c r="E3401" i="1"/>
  <c r="E3400" i="1" s="1"/>
  <c r="D3401" i="1"/>
  <c r="D3400" i="1" s="1"/>
  <c r="C3401" i="1"/>
  <c r="C3400" i="1" s="1"/>
  <c r="I3399" i="1"/>
  <c r="K3399" i="1" s="1"/>
  <c r="H3398" i="1"/>
  <c r="G3398" i="1"/>
  <c r="G3397" i="1" s="1"/>
  <c r="F3398" i="1"/>
  <c r="F3397" i="1" s="1"/>
  <c r="E3398" i="1"/>
  <c r="E3397" i="1" s="1"/>
  <c r="D3398" i="1"/>
  <c r="C3398" i="1"/>
  <c r="C3397" i="1" s="1"/>
  <c r="H3397" i="1"/>
  <c r="D3397" i="1"/>
  <c r="D3396" i="1" s="1"/>
  <c r="I3395" i="1"/>
  <c r="K3395" i="1" s="1"/>
  <c r="I3394" i="1"/>
  <c r="K3394" i="1" s="1"/>
  <c r="H3393" i="1"/>
  <c r="H3392" i="1" s="1"/>
  <c r="H3391" i="1" s="1"/>
  <c r="G3393" i="1"/>
  <c r="G3392" i="1" s="1"/>
  <c r="G3391" i="1" s="1"/>
  <c r="F3393" i="1"/>
  <c r="F3392" i="1" s="1"/>
  <c r="F3391" i="1" s="1"/>
  <c r="E3393" i="1"/>
  <c r="E3392" i="1" s="1"/>
  <c r="E3391" i="1" s="1"/>
  <c r="D3393" i="1"/>
  <c r="D3392" i="1" s="1"/>
  <c r="D3391" i="1" s="1"/>
  <c r="C3393" i="1"/>
  <c r="C3392" i="1" s="1"/>
  <c r="C3391" i="1" s="1"/>
  <c r="I3384" i="1"/>
  <c r="K3384" i="1" s="1"/>
  <c r="I3383" i="1"/>
  <c r="K3383" i="1" s="1"/>
  <c r="H3382" i="1"/>
  <c r="G3382" i="1"/>
  <c r="F3382" i="1"/>
  <c r="E3382" i="1"/>
  <c r="D3382" i="1"/>
  <c r="C3382" i="1"/>
  <c r="I3381" i="1"/>
  <c r="K3381" i="1" s="1"/>
  <c r="H3380" i="1"/>
  <c r="G3380" i="1"/>
  <c r="F3380" i="1"/>
  <c r="E3380" i="1"/>
  <c r="D3380" i="1"/>
  <c r="C3380" i="1"/>
  <c r="I3379" i="1"/>
  <c r="K3379" i="1" s="1"/>
  <c r="H3378" i="1"/>
  <c r="G3378" i="1"/>
  <c r="F3378" i="1"/>
  <c r="E3378" i="1"/>
  <c r="D3378" i="1"/>
  <c r="C3378" i="1"/>
  <c r="I3377" i="1"/>
  <c r="K3377" i="1" s="1"/>
  <c r="H3376" i="1"/>
  <c r="G3376" i="1"/>
  <c r="F3376" i="1"/>
  <c r="F3375" i="1" s="1"/>
  <c r="E3376" i="1"/>
  <c r="D3376" i="1"/>
  <c r="D3375" i="1" s="1"/>
  <c r="C3376" i="1"/>
  <c r="G3375" i="1"/>
  <c r="I3374" i="1"/>
  <c r="K3374" i="1" s="1"/>
  <c r="H3373" i="1"/>
  <c r="G3373" i="1"/>
  <c r="G3372" i="1" s="1"/>
  <c r="F3373" i="1"/>
  <c r="F3372" i="1" s="1"/>
  <c r="E3373" i="1"/>
  <c r="E3372" i="1" s="1"/>
  <c r="D3373" i="1"/>
  <c r="D3372" i="1" s="1"/>
  <c r="D3371" i="1" s="1"/>
  <c r="C3373" i="1"/>
  <c r="C3372" i="1" s="1"/>
  <c r="H3372" i="1"/>
  <c r="I3370" i="1"/>
  <c r="K3370" i="1" s="1"/>
  <c r="H3369" i="1"/>
  <c r="G3369" i="1"/>
  <c r="G3368" i="1" s="1"/>
  <c r="F3369" i="1"/>
  <c r="F3368" i="1" s="1"/>
  <c r="E3369" i="1"/>
  <c r="E3368" i="1" s="1"/>
  <c r="D3369" i="1"/>
  <c r="D3368" i="1" s="1"/>
  <c r="C3369" i="1"/>
  <c r="C3368" i="1" s="1"/>
  <c r="H3368" i="1"/>
  <c r="I3367" i="1"/>
  <c r="K3367" i="1" s="1"/>
  <c r="H3366" i="1"/>
  <c r="G3366" i="1"/>
  <c r="F3366" i="1"/>
  <c r="E3366" i="1"/>
  <c r="D3366" i="1"/>
  <c r="C3366" i="1"/>
  <c r="I3365" i="1"/>
  <c r="K3365" i="1" s="1"/>
  <c r="H3364" i="1"/>
  <c r="G3364" i="1"/>
  <c r="G3363" i="1" s="1"/>
  <c r="F3364" i="1"/>
  <c r="E3364" i="1"/>
  <c r="E3363" i="1" s="1"/>
  <c r="D3364" i="1"/>
  <c r="C3364" i="1"/>
  <c r="C3363" i="1" s="1"/>
  <c r="C3362" i="1" s="1"/>
  <c r="I3360" i="1"/>
  <c r="K3360" i="1" s="1"/>
  <c r="H3359" i="1"/>
  <c r="G3359" i="1"/>
  <c r="F3359" i="1"/>
  <c r="E3359" i="1"/>
  <c r="D3359" i="1"/>
  <c r="C3359" i="1"/>
  <c r="I3358" i="1"/>
  <c r="K3358" i="1" s="1"/>
  <c r="H3357" i="1"/>
  <c r="G3357" i="1"/>
  <c r="F3357" i="1"/>
  <c r="E3357" i="1"/>
  <c r="D3357" i="1"/>
  <c r="C3357" i="1"/>
  <c r="I3356" i="1"/>
  <c r="H3355" i="1"/>
  <c r="G3355" i="1"/>
  <c r="F3355" i="1"/>
  <c r="E3355" i="1"/>
  <c r="D3355" i="1"/>
  <c r="C3355" i="1"/>
  <c r="F3354" i="1"/>
  <c r="F3353" i="1" s="1"/>
  <c r="I3352" i="1"/>
  <c r="K3352" i="1" s="1"/>
  <c r="H3351" i="1"/>
  <c r="G3351" i="1"/>
  <c r="F3351" i="1"/>
  <c r="E3351" i="1"/>
  <c r="D3351" i="1"/>
  <c r="C3351" i="1"/>
  <c r="I3350" i="1"/>
  <c r="K3350" i="1" s="1"/>
  <c r="H3349" i="1"/>
  <c r="G3349" i="1"/>
  <c r="F3349" i="1"/>
  <c r="E3349" i="1"/>
  <c r="D3349" i="1"/>
  <c r="C3349" i="1"/>
  <c r="I3348" i="1"/>
  <c r="K3348" i="1" s="1"/>
  <c r="H3347" i="1"/>
  <c r="G3347" i="1"/>
  <c r="F3347" i="1"/>
  <c r="E3347" i="1"/>
  <c r="D3347" i="1"/>
  <c r="C3347" i="1"/>
  <c r="F3346" i="1"/>
  <c r="F3345" i="1" s="1"/>
  <c r="F3344" i="1" s="1"/>
  <c r="I3337" i="1"/>
  <c r="K3337" i="1" s="1"/>
  <c r="H3336" i="1"/>
  <c r="G3336" i="1"/>
  <c r="F3336" i="1"/>
  <c r="E3336" i="1"/>
  <c r="D3336" i="1"/>
  <c r="C3336" i="1"/>
  <c r="I3335" i="1"/>
  <c r="K3335" i="1" s="1"/>
  <c r="H3334" i="1"/>
  <c r="G3334" i="1"/>
  <c r="F3334" i="1"/>
  <c r="E3334" i="1"/>
  <c r="D3334" i="1"/>
  <c r="C3334" i="1"/>
  <c r="I3333" i="1"/>
  <c r="K3333" i="1" s="1"/>
  <c r="H3332" i="1"/>
  <c r="G3332" i="1"/>
  <c r="F3332" i="1"/>
  <c r="E3332" i="1"/>
  <c r="D3332" i="1"/>
  <c r="C3332" i="1"/>
  <c r="I3328" i="1"/>
  <c r="K3328" i="1" s="1"/>
  <c r="H3327" i="1"/>
  <c r="G3327" i="1"/>
  <c r="F3327" i="1"/>
  <c r="E3327" i="1"/>
  <c r="D3327" i="1"/>
  <c r="C3327" i="1"/>
  <c r="I3326" i="1"/>
  <c r="K3326" i="1" s="1"/>
  <c r="H3325" i="1"/>
  <c r="G3325" i="1"/>
  <c r="F3325" i="1"/>
  <c r="E3325" i="1"/>
  <c r="D3325" i="1"/>
  <c r="C3325" i="1"/>
  <c r="I3324" i="1"/>
  <c r="K3324" i="1" s="1"/>
  <c r="H3323" i="1"/>
  <c r="G3323" i="1"/>
  <c r="G3322" i="1" s="1"/>
  <c r="G3321" i="1" s="1"/>
  <c r="G3320" i="1" s="1"/>
  <c r="F3323" i="1"/>
  <c r="E3323" i="1"/>
  <c r="E3322" i="1" s="1"/>
  <c r="E3321" i="1" s="1"/>
  <c r="E3320" i="1" s="1"/>
  <c r="D3323" i="1"/>
  <c r="C3323" i="1"/>
  <c r="C3322" i="1" s="1"/>
  <c r="C3321" i="1" s="1"/>
  <c r="C3320" i="1" s="1"/>
  <c r="I3319" i="1"/>
  <c r="K3319" i="1" s="1"/>
  <c r="H3318" i="1"/>
  <c r="G3318" i="1"/>
  <c r="F3318" i="1"/>
  <c r="E3318" i="1"/>
  <c r="D3318" i="1"/>
  <c r="C3318" i="1"/>
  <c r="I3317" i="1"/>
  <c r="K3317" i="1" s="1"/>
  <c r="H3316" i="1"/>
  <c r="G3316" i="1"/>
  <c r="G3315" i="1" s="1"/>
  <c r="G3314" i="1" s="1"/>
  <c r="G3313" i="1" s="1"/>
  <c r="F3316" i="1"/>
  <c r="E3316" i="1"/>
  <c r="D3316" i="1"/>
  <c r="C3316" i="1"/>
  <c r="I3312" i="1"/>
  <c r="K3312" i="1" s="1"/>
  <c r="H3311" i="1"/>
  <c r="G3311" i="1"/>
  <c r="G3310" i="1" s="1"/>
  <c r="G3309" i="1" s="1"/>
  <c r="G3308" i="1" s="1"/>
  <c r="F3311" i="1"/>
  <c r="F3310" i="1" s="1"/>
  <c r="F3309" i="1" s="1"/>
  <c r="F3308" i="1" s="1"/>
  <c r="E3311" i="1"/>
  <c r="E3310" i="1" s="1"/>
  <c r="E3309" i="1" s="1"/>
  <c r="E3308" i="1" s="1"/>
  <c r="D3311" i="1"/>
  <c r="D3310" i="1" s="1"/>
  <c r="D3309" i="1" s="1"/>
  <c r="D3308" i="1" s="1"/>
  <c r="C3311" i="1"/>
  <c r="C3310" i="1" s="1"/>
  <c r="C3309" i="1" s="1"/>
  <c r="C3308" i="1" s="1"/>
  <c r="H3310" i="1"/>
  <c r="H3309" i="1" s="1"/>
  <c r="H3308" i="1" s="1"/>
  <c r="I3307" i="1"/>
  <c r="K3307" i="1" s="1"/>
  <c r="H3306" i="1"/>
  <c r="G3306" i="1"/>
  <c r="F3306" i="1"/>
  <c r="E3306" i="1"/>
  <c r="D3306" i="1"/>
  <c r="C3306" i="1"/>
  <c r="I3305" i="1"/>
  <c r="K3305" i="1" s="1"/>
  <c r="H3304" i="1"/>
  <c r="G3304" i="1"/>
  <c r="G3303" i="1" s="1"/>
  <c r="G3302" i="1" s="1"/>
  <c r="G3301" i="1" s="1"/>
  <c r="F3304" i="1"/>
  <c r="E3304" i="1"/>
  <c r="D3304" i="1"/>
  <c r="C3304" i="1"/>
  <c r="C3303" i="1" s="1"/>
  <c r="C3302" i="1" s="1"/>
  <c r="C3301" i="1" s="1"/>
  <c r="I3297" i="1"/>
  <c r="K3297" i="1" s="1"/>
  <c r="H3296" i="1"/>
  <c r="G3296" i="1"/>
  <c r="F3296" i="1"/>
  <c r="E3296" i="1"/>
  <c r="D3296" i="1"/>
  <c r="C3296" i="1"/>
  <c r="I3295" i="1"/>
  <c r="K3295" i="1" s="1"/>
  <c r="H3294" i="1"/>
  <c r="G3294" i="1"/>
  <c r="F3294" i="1"/>
  <c r="E3294" i="1"/>
  <c r="D3294" i="1"/>
  <c r="C3294" i="1"/>
  <c r="I3293" i="1"/>
  <c r="K3293" i="1" s="1"/>
  <c r="H3292" i="1"/>
  <c r="G3292" i="1"/>
  <c r="F3292" i="1"/>
  <c r="E3292" i="1"/>
  <c r="D3292" i="1"/>
  <c r="C3292" i="1"/>
  <c r="I3290" i="1"/>
  <c r="H3289" i="1"/>
  <c r="H3288" i="1" s="1"/>
  <c r="G3289" i="1"/>
  <c r="G3288" i="1" s="1"/>
  <c r="F3289" i="1"/>
  <c r="F3288" i="1" s="1"/>
  <c r="E3289" i="1"/>
  <c r="E3288" i="1" s="1"/>
  <c r="D3289" i="1"/>
  <c r="D3288" i="1" s="1"/>
  <c r="C3289" i="1"/>
  <c r="C3288" i="1" s="1"/>
  <c r="I3284" i="1"/>
  <c r="K3284" i="1" s="1"/>
  <c r="H3283" i="1"/>
  <c r="G3283" i="1"/>
  <c r="F3283" i="1"/>
  <c r="E3283" i="1"/>
  <c r="D3283" i="1"/>
  <c r="C3283" i="1"/>
  <c r="C3703" i="1" s="1"/>
  <c r="I3282" i="1"/>
  <c r="J3282" i="1" s="1"/>
  <c r="I3281" i="1"/>
  <c r="K3281" i="1" s="1"/>
  <c r="I3280" i="1"/>
  <c r="J3280" i="1" s="1"/>
  <c r="I3279" i="1"/>
  <c r="K3279" i="1" s="1"/>
  <c r="I3278" i="1"/>
  <c r="J3278" i="1" s="1"/>
  <c r="I3277" i="1"/>
  <c r="K3277" i="1" s="1"/>
  <c r="I3276" i="1"/>
  <c r="J3276" i="1" s="1"/>
  <c r="I3275" i="1"/>
  <c r="K3275" i="1" s="1"/>
  <c r="H3274" i="1"/>
  <c r="G3274" i="1"/>
  <c r="G3273" i="1" s="1"/>
  <c r="G3272" i="1" s="1"/>
  <c r="O3277" i="1" s="1"/>
  <c r="F3274" i="1"/>
  <c r="F3273" i="1" s="1"/>
  <c r="F3272" i="1" s="1"/>
  <c r="E3274" i="1"/>
  <c r="E3273" i="1" s="1"/>
  <c r="E3272" i="1" s="1"/>
  <c r="D3274" i="1"/>
  <c r="C3274" i="1"/>
  <c r="H3273" i="1"/>
  <c r="H3272" i="1" s="1"/>
  <c r="D3273" i="1"/>
  <c r="D3272" i="1" s="1"/>
  <c r="F3268" i="1"/>
  <c r="D3704" i="1" s="1"/>
  <c r="F3267" i="1"/>
  <c r="E3266" i="1"/>
  <c r="E3686" i="1" s="1"/>
  <c r="D3266" i="1"/>
  <c r="E3303" i="1" l="1"/>
  <c r="E3302" i="1" s="1"/>
  <c r="E3301" i="1" s="1"/>
  <c r="C3375" i="1"/>
  <c r="E3362" i="1"/>
  <c r="G3362" i="1"/>
  <c r="H3396" i="1"/>
  <c r="F3396" i="1"/>
  <c r="G3484" i="1"/>
  <c r="F3477" i="1"/>
  <c r="D3686" i="1"/>
  <c r="N3266" i="1"/>
  <c r="I3443" i="1"/>
  <c r="I3442" i="1" s="1"/>
  <c r="I3441" i="1" s="1"/>
  <c r="C3447" i="1"/>
  <c r="C3446" i="1" s="1"/>
  <c r="E3447" i="1"/>
  <c r="E3446" i="1" s="1"/>
  <c r="G3447" i="1"/>
  <c r="G3446" i="1" s="1"/>
  <c r="C3463" i="1"/>
  <c r="C3462" i="1" s="1"/>
  <c r="E3463" i="1"/>
  <c r="E3462" i="1" s="1"/>
  <c r="G3463" i="1"/>
  <c r="G3462" i="1" s="1"/>
  <c r="J3473" i="1"/>
  <c r="I3486" i="1"/>
  <c r="I3485" i="1" s="1"/>
  <c r="H3529" i="1"/>
  <c r="D3573" i="1"/>
  <c r="D3572" i="1" s="1"/>
  <c r="F3573" i="1"/>
  <c r="F3572" i="1" s="1"/>
  <c r="H3573" i="1"/>
  <c r="H3572" i="1" s="1"/>
  <c r="C3581" i="1"/>
  <c r="C3580" i="1" s="1"/>
  <c r="G3581" i="1"/>
  <c r="G3580" i="1" s="1"/>
  <c r="C3599" i="1"/>
  <c r="C3598" i="1" s="1"/>
  <c r="E3599" i="1"/>
  <c r="E3598" i="1" s="1"/>
  <c r="G3599" i="1"/>
  <c r="G3598" i="1" s="1"/>
  <c r="D3641" i="1"/>
  <c r="D3640" i="1" s="1"/>
  <c r="D3639" i="1" s="1"/>
  <c r="D3679" i="1"/>
  <c r="D3678" i="1" s="1"/>
  <c r="D3669" i="1" s="1"/>
  <c r="F3679" i="1"/>
  <c r="F3678" i="1" s="1"/>
  <c r="H3375" i="1"/>
  <c r="H3371" i="1" s="1"/>
  <c r="C3565" i="1"/>
  <c r="C3564" i="1" s="1"/>
  <c r="G3565" i="1"/>
  <c r="G3564" i="1" s="1"/>
  <c r="C3632" i="1"/>
  <c r="E3632" i="1"/>
  <c r="E3628" i="1" s="1"/>
  <c r="G3632" i="1"/>
  <c r="G3628" i="1" s="1"/>
  <c r="I3323" i="1"/>
  <c r="C3628" i="1"/>
  <c r="F3669" i="1"/>
  <c r="H3679" i="1"/>
  <c r="H3678" i="1" s="1"/>
  <c r="H3669" i="1" s="1"/>
  <c r="J3395" i="1"/>
  <c r="I3398" i="1"/>
  <c r="J3399" i="1"/>
  <c r="J3398" i="1" s="1"/>
  <c r="J3397" i="1" s="1"/>
  <c r="H3590" i="1"/>
  <c r="H3589" i="1" s="1"/>
  <c r="H3588" i="1" s="1"/>
  <c r="H3613" i="1"/>
  <c r="I3327" i="1"/>
  <c r="E3545" i="1"/>
  <c r="E3544" i="1" s="1"/>
  <c r="C3641" i="1"/>
  <c r="C3640" i="1" s="1"/>
  <c r="C3639" i="1" s="1"/>
  <c r="I3274" i="1"/>
  <c r="J3324" i="1"/>
  <c r="J3323" i="1" s="1"/>
  <c r="D3322" i="1"/>
  <c r="D3321" i="1" s="1"/>
  <c r="D3320" i="1" s="1"/>
  <c r="J3328" i="1"/>
  <c r="J3327" i="1" s="1"/>
  <c r="I3435" i="1"/>
  <c r="I3434" i="1" s="1"/>
  <c r="I3433" i="1" s="1"/>
  <c r="I3439" i="1"/>
  <c r="I3438" i="1" s="1"/>
  <c r="I3437" i="1" s="1"/>
  <c r="J3440" i="1"/>
  <c r="J3439" i="1" s="1"/>
  <c r="J3438" i="1" s="1"/>
  <c r="J3437" i="1" s="1"/>
  <c r="C3554" i="1"/>
  <c r="C3553" i="1" s="1"/>
  <c r="C3573" i="1"/>
  <c r="C3572" i="1" s="1"/>
  <c r="E3641" i="1"/>
  <c r="E3640" i="1" s="1"/>
  <c r="E3639" i="1" s="1"/>
  <c r="G3641" i="1"/>
  <c r="G3640" i="1" s="1"/>
  <c r="G3639" i="1" s="1"/>
  <c r="F3291" i="1"/>
  <c r="D3315" i="1"/>
  <c r="D3314" i="1" s="1"/>
  <c r="D3313" i="1" s="1"/>
  <c r="F3315" i="1"/>
  <c r="F3314" i="1" s="1"/>
  <c r="F3313" i="1" s="1"/>
  <c r="H3315" i="1"/>
  <c r="H3314" i="1" s="1"/>
  <c r="H3313" i="1" s="1"/>
  <c r="C3315" i="1"/>
  <c r="C3314" i="1" s="1"/>
  <c r="C3313" i="1" s="1"/>
  <c r="E3315" i="1"/>
  <c r="E3314" i="1" s="1"/>
  <c r="E3313" i="1" s="1"/>
  <c r="C3331" i="1"/>
  <c r="C3330" i="1" s="1"/>
  <c r="C3329" i="1" s="1"/>
  <c r="E3331" i="1"/>
  <c r="E3330" i="1" s="1"/>
  <c r="E3329" i="1" s="1"/>
  <c r="G3331" i="1"/>
  <c r="G3330" i="1" s="1"/>
  <c r="G3329" i="1" s="1"/>
  <c r="C3346" i="1"/>
  <c r="C3345" i="1" s="1"/>
  <c r="E3346" i="1"/>
  <c r="E3345" i="1" s="1"/>
  <c r="G3346" i="1"/>
  <c r="G3345" i="1" s="1"/>
  <c r="I3347" i="1"/>
  <c r="J3348" i="1"/>
  <c r="J3347" i="1" s="1"/>
  <c r="I3351" i="1"/>
  <c r="J3352" i="1"/>
  <c r="J3351" i="1" s="1"/>
  <c r="C3354" i="1"/>
  <c r="C3353" i="1" s="1"/>
  <c r="E3354" i="1"/>
  <c r="E3353" i="1" s="1"/>
  <c r="G3354" i="1"/>
  <c r="G3353" i="1" s="1"/>
  <c r="K3356" i="1"/>
  <c r="J3356" i="1"/>
  <c r="J3355" i="1" s="1"/>
  <c r="I3355" i="1"/>
  <c r="J3275" i="1"/>
  <c r="F3322" i="1"/>
  <c r="F3321" i="1" s="1"/>
  <c r="F3320" i="1" s="1"/>
  <c r="H3322" i="1"/>
  <c r="H3321" i="1" s="1"/>
  <c r="H3320" i="1" s="1"/>
  <c r="J3384" i="1"/>
  <c r="G3552" i="1"/>
  <c r="I3359" i="1"/>
  <c r="J3360" i="1"/>
  <c r="J3359" i="1" s="1"/>
  <c r="J3407" i="1"/>
  <c r="K3443" i="1"/>
  <c r="J3444" i="1"/>
  <c r="J3443" i="1" s="1"/>
  <c r="J3442" i="1" s="1"/>
  <c r="J3441" i="1" s="1"/>
  <c r="I3453" i="1"/>
  <c r="K3453" i="1" s="1"/>
  <c r="I3464" i="1"/>
  <c r="J3465" i="1"/>
  <c r="J3464" i="1" s="1"/>
  <c r="J3495" i="1"/>
  <c r="D3508" i="1"/>
  <c r="D3507" i="1" s="1"/>
  <c r="D3506" i="1" s="1"/>
  <c r="F3508" i="1"/>
  <c r="F3507" i="1" s="1"/>
  <c r="F3506" i="1" s="1"/>
  <c r="H3508" i="1"/>
  <c r="H3507" i="1" s="1"/>
  <c r="H3506" i="1" s="1"/>
  <c r="C3508" i="1"/>
  <c r="C3507" i="1" s="1"/>
  <c r="C3506" i="1" s="1"/>
  <c r="E3508" i="1"/>
  <c r="E3507" i="1" s="1"/>
  <c r="E3506" i="1" s="1"/>
  <c r="C3522" i="1"/>
  <c r="C3521" i="1" s="1"/>
  <c r="E3522" i="1"/>
  <c r="E3521" i="1" s="1"/>
  <c r="G3522" i="1"/>
  <c r="G3521" i="1" s="1"/>
  <c r="I3523" i="1"/>
  <c r="J3524" i="1"/>
  <c r="J3523" i="1" s="1"/>
  <c r="E3529" i="1"/>
  <c r="D3565" i="1"/>
  <c r="D3564" i="1" s="1"/>
  <c r="F3565" i="1"/>
  <c r="F3564" i="1" s="1"/>
  <c r="H3565" i="1"/>
  <c r="H3564" i="1" s="1"/>
  <c r="D3581" i="1"/>
  <c r="D3580" i="1" s="1"/>
  <c r="F3581" i="1"/>
  <c r="F3580" i="1" s="1"/>
  <c r="D3590" i="1"/>
  <c r="D3589" i="1" s="1"/>
  <c r="D3588" i="1" s="1"/>
  <c r="F3590" i="1"/>
  <c r="F3589" i="1" s="1"/>
  <c r="F3588" i="1" s="1"/>
  <c r="I3593" i="1"/>
  <c r="J3594" i="1"/>
  <c r="J3593" i="1" s="1"/>
  <c r="D3599" i="1"/>
  <c r="D3598" i="1" s="1"/>
  <c r="F3599" i="1"/>
  <c r="F3598" i="1" s="1"/>
  <c r="H3599" i="1"/>
  <c r="H3598" i="1" s="1"/>
  <c r="H3609" i="1"/>
  <c r="D3613" i="1"/>
  <c r="F3613" i="1"/>
  <c r="I3616" i="1"/>
  <c r="J3617" i="1"/>
  <c r="J3616" i="1" s="1"/>
  <c r="D3621" i="1"/>
  <c r="D3620" i="1" s="1"/>
  <c r="F3621" i="1"/>
  <c r="F3620" i="1" s="1"/>
  <c r="H3621" i="1"/>
  <c r="H3620" i="1" s="1"/>
  <c r="D3632" i="1"/>
  <c r="D3628" i="1" s="1"/>
  <c r="F3632" i="1"/>
  <c r="F3628" i="1" s="1"/>
  <c r="H3632" i="1"/>
  <c r="H3628" i="1" s="1"/>
  <c r="H3597" i="1" s="1"/>
  <c r="I3674" i="1"/>
  <c r="J3279" i="1"/>
  <c r="D3291" i="1"/>
  <c r="D3287" i="1" s="1"/>
  <c r="D3286" i="1" s="1"/>
  <c r="H3291" i="1"/>
  <c r="H3287" i="1" s="1"/>
  <c r="H3286" i="1" s="1"/>
  <c r="I3294" i="1"/>
  <c r="J3295" i="1"/>
  <c r="J3294" i="1" s="1"/>
  <c r="E3375" i="1"/>
  <c r="E3396" i="1"/>
  <c r="J3452" i="1"/>
  <c r="J3454" i="1"/>
  <c r="J3453" i="1" s="1"/>
  <c r="K3455" i="1"/>
  <c r="D3463" i="1"/>
  <c r="D3462" i="1" s="1"/>
  <c r="H3463" i="1"/>
  <c r="H3462" i="1" s="1"/>
  <c r="J3487" i="1"/>
  <c r="J3486" i="1" s="1"/>
  <c r="J3485" i="1" s="1"/>
  <c r="D3522" i="1"/>
  <c r="D3521" i="1" s="1"/>
  <c r="H3522" i="1"/>
  <c r="H3521" i="1" s="1"/>
  <c r="I3527" i="1"/>
  <c r="J3528" i="1"/>
  <c r="J3527" i="1" s="1"/>
  <c r="I3531" i="1"/>
  <c r="I3530" i="1" s="1"/>
  <c r="J3532" i="1"/>
  <c r="J3531" i="1" s="1"/>
  <c r="J3530" i="1" s="1"/>
  <c r="J3529" i="1" s="1"/>
  <c r="C3537" i="1"/>
  <c r="C3536" i="1" s="1"/>
  <c r="G3537" i="1"/>
  <c r="G3536" i="1" s="1"/>
  <c r="C3545" i="1"/>
  <c r="C3544" i="1" s="1"/>
  <c r="G3545" i="1"/>
  <c r="G3544" i="1" s="1"/>
  <c r="E3565" i="1"/>
  <c r="E3564" i="1" s="1"/>
  <c r="H3581" i="1"/>
  <c r="H3580" i="1" s="1"/>
  <c r="E3581" i="1"/>
  <c r="E3580" i="1" s="1"/>
  <c r="J3663" i="1"/>
  <c r="J3661" i="1" s="1"/>
  <c r="J3677" i="1"/>
  <c r="J3676" i="1" s="1"/>
  <c r="D3346" i="1"/>
  <c r="D3345" i="1" s="1"/>
  <c r="H3346" i="1"/>
  <c r="H3345" i="1" s="1"/>
  <c r="D3354" i="1"/>
  <c r="D3353" i="1" s="1"/>
  <c r="H3354" i="1"/>
  <c r="H3353" i="1" s="1"/>
  <c r="I3412" i="1"/>
  <c r="I3411" i="1" s="1"/>
  <c r="I3410" i="1" s="1"/>
  <c r="K3410" i="1" s="1"/>
  <c r="J3413" i="1"/>
  <c r="I3479" i="1"/>
  <c r="J3480" i="1"/>
  <c r="J3479" i="1" s="1"/>
  <c r="J3478" i="1" s="1"/>
  <c r="I3482" i="1"/>
  <c r="I3481" i="1" s="1"/>
  <c r="E3484" i="1"/>
  <c r="E3445" i="1" s="1"/>
  <c r="H3552" i="1"/>
  <c r="E3554" i="1"/>
  <c r="E3553" i="1" s="1"/>
  <c r="E3573" i="1"/>
  <c r="E3572" i="1" s="1"/>
  <c r="D3609" i="1"/>
  <c r="K3294" i="1"/>
  <c r="K3323" i="1"/>
  <c r="K3327" i="1"/>
  <c r="K3347" i="1"/>
  <c r="K3351" i="1"/>
  <c r="K3355" i="1"/>
  <c r="K3359" i="1"/>
  <c r="E3390" i="1"/>
  <c r="C3396" i="1"/>
  <c r="G3396" i="1"/>
  <c r="K3398" i="1"/>
  <c r="K3433" i="1"/>
  <c r="K3464" i="1"/>
  <c r="C3477" i="1"/>
  <c r="K3479" i="1"/>
  <c r="D3702" i="1"/>
  <c r="J3277" i="1"/>
  <c r="J3281" i="1"/>
  <c r="F3287" i="1"/>
  <c r="F3286" i="1" s="1"/>
  <c r="C3291" i="1"/>
  <c r="C3287" i="1" s="1"/>
  <c r="C3286" i="1" s="1"/>
  <c r="E3291" i="1"/>
  <c r="G3291" i="1"/>
  <c r="G3287" i="1" s="1"/>
  <c r="G3286" i="1" s="1"/>
  <c r="I3292" i="1"/>
  <c r="J3293" i="1"/>
  <c r="J3292" i="1" s="1"/>
  <c r="I3296" i="1"/>
  <c r="K3296" i="1" s="1"/>
  <c r="J3297" i="1"/>
  <c r="J3296" i="1" s="1"/>
  <c r="I3311" i="1"/>
  <c r="I3310" i="1" s="1"/>
  <c r="J3312" i="1"/>
  <c r="J3311" i="1" s="1"/>
  <c r="J3310" i="1" s="1"/>
  <c r="J3309" i="1" s="1"/>
  <c r="J3308" i="1" s="1"/>
  <c r="I3325" i="1"/>
  <c r="K3325" i="1" s="1"/>
  <c r="J3326" i="1"/>
  <c r="J3325" i="1" s="1"/>
  <c r="J3322" i="1" s="1"/>
  <c r="J3321" i="1" s="1"/>
  <c r="J3320" i="1" s="1"/>
  <c r="D3331" i="1"/>
  <c r="D3330" i="1" s="1"/>
  <c r="D3329" i="1" s="1"/>
  <c r="F3331" i="1"/>
  <c r="F3330" i="1" s="1"/>
  <c r="F3329" i="1" s="1"/>
  <c r="H3331" i="1"/>
  <c r="H3330" i="1" s="1"/>
  <c r="H3329" i="1" s="1"/>
  <c r="I3349" i="1"/>
  <c r="K3349" i="1" s="1"/>
  <c r="J3350" i="1"/>
  <c r="J3349" i="1" s="1"/>
  <c r="J3346" i="1" s="1"/>
  <c r="J3345" i="1" s="1"/>
  <c r="I3357" i="1"/>
  <c r="K3357" i="1" s="1"/>
  <c r="J3358" i="1"/>
  <c r="J3357" i="1" s="1"/>
  <c r="J3354" i="1" s="1"/>
  <c r="J3353" i="1" s="1"/>
  <c r="D3363" i="1"/>
  <c r="D3362" i="1" s="1"/>
  <c r="F3363" i="1"/>
  <c r="F3362" i="1" s="1"/>
  <c r="H3363" i="1"/>
  <c r="H3362" i="1" s="1"/>
  <c r="I3369" i="1"/>
  <c r="K3369" i="1" s="1"/>
  <c r="J3370" i="1"/>
  <c r="J3369" i="1" s="1"/>
  <c r="J3368" i="1" s="1"/>
  <c r="C3371" i="1"/>
  <c r="C3361" i="1" s="1"/>
  <c r="E3371" i="1"/>
  <c r="E3361" i="1" s="1"/>
  <c r="G3371" i="1"/>
  <c r="G3361" i="1" s="1"/>
  <c r="I3373" i="1"/>
  <c r="K3373" i="1" s="1"/>
  <c r="J3374" i="1"/>
  <c r="J3373" i="1" s="1"/>
  <c r="J3372" i="1" s="1"/>
  <c r="D3404" i="1"/>
  <c r="D3403" i="1" s="1"/>
  <c r="D3390" i="1" s="1"/>
  <c r="F3404" i="1"/>
  <c r="F3403" i="1" s="1"/>
  <c r="H3404" i="1"/>
  <c r="H3403" i="1" s="1"/>
  <c r="H3390" i="1" s="1"/>
  <c r="I3408" i="1"/>
  <c r="K3408" i="1" s="1"/>
  <c r="J3409" i="1"/>
  <c r="J3408" i="1" s="1"/>
  <c r="J3427" i="1"/>
  <c r="K3435" i="1"/>
  <c r="J3436" i="1"/>
  <c r="J3435" i="1" s="1"/>
  <c r="J3434" i="1" s="1"/>
  <c r="J3433" i="1" s="1"/>
  <c r="K3441" i="1"/>
  <c r="D3447" i="1"/>
  <c r="D3446" i="1" s="1"/>
  <c r="F3447" i="1"/>
  <c r="F3446" i="1" s="1"/>
  <c r="H3447" i="1"/>
  <c r="H3446" i="1" s="1"/>
  <c r="J3458" i="1"/>
  <c r="I3466" i="1"/>
  <c r="K3466" i="1" s="1"/>
  <c r="J3467" i="1"/>
  <c r="J3466" i="1" s="1"/>
  <c r="J3463" i="1" s="1"/>
  <c r="J3462" i="1" s="1"/>
  <c r="I3470" i="1"/>
  <c r="K3470" i="1" s="1"/>
  <c r="J3471" i="1"/>
  <c r="D3477" i="1"/>
  <c r="H3477" i="1"/>
  <c r="K3482" i="1"/>
  <c r="J3483" i="1"/>
  <c r="J3482" i="1" s="1"/>
  <c r="J3481" i="1" s="1"/>
  <c r="J3477" i="1" s="1"/>
  <c r="E3552" i="1"/>
  <c r="K3527" i="1"/>
  <c r="C3529" i="1"/>
  <c r="G3529" i="1"/>
  <c r="K3593" i="1"/>
  <c r="F3609" i="1"/>
  <c r="K3616" i="1"/>
  <c r="I3642" i="1"/>
  <c r="I3644" i="1"/>
  <c r="K3644" i="1" s="1"/>
  <c r="I3646" i="1"/>
  <c r="K3646" i="1" s="1"/>
  <c r="I3657" i="1"/>
  <c r="K3657" i="1" s="1"/>
  <c r="I3664" i="1"/>
  <c r="K3664" i="1" s="1"/>
  <c r="J3665" i="1"/>
  <c r="J3664" i="1" s="1"/>
  <c r="K3674" i="1"/>
  <c r="K3676" i="1"/>
  <c r="I3680" i="1"/>
  <c r="K3680" i="1" s="1"/>
  <c r="J3497" i="1"/>
  <c r="I3500" i="1"/>
  <c r="I3499" i="1" s="1"/>
  <c r="J3501" i="1"/>
  <c r="J3500" i="1" s="1"/>
  <c r="J3499" i="1" s="1"/>
  <c r="J3498" i="1" s="1"/>
  <c r="I3504" i="1"/>
  <c r="I3503" i="1" s="1"/>
  <c r="J3505" i="1"/>
  <c r="J3504" i="1" s="1"/>
  <c r="J3503" i="1" s="1"/>
  <c r="J3502" i="1" s="1"/>
  <c r="J3508" i="1"/>
  <c r="J3507" i="1" s="1"/>
  <c r="J3506" i="1" s="1"/>
  <c r="I3525" i="1"/>
  <c r="K3525" i="1" s="1"/>
  <c r="J3526" i="1"/>
  <c r="J3525" i="1" s="1"/>
  <c r="D3537" i="1"/>
  <c r="D3536" i="1" s="1"/>
  <c r="F3537" i="1"/>
  <c r="F3536" i="1" s="1"/>
  <c r="H3537" i="1"/>
  <c r="H3536" i="1" s="1"/>
  <c r="D3545" i="1"/>
  <c r="D3544" i="1" s="1"/>
  <c r="F3545" i="1"/>
  <c r="F3544" i="1" s="1"/>
  <c r="H3545" i="1"/>
  <c r="H3544" i="1" s="1"/>
  <c r="C3590" i="1"/>
  <c r="C3589" i="1" s="1"/>
  <c r="C3588" i="1" s="1"/>
  <c r="E3590" i="1"/>
  <c r="E3589" i="1" s="1"/>
  <c r="E3588" i="1" s="1"/>
  <c r="G3590" i="1"/>
  <c r="G3589" i="1" s="1"/>
  <c r="G3588" i="1" s="1"/>
  <c r="I3591" i="1"/>
  <c r="J3592" i="1"/>
  <c r="J3591" i="1" s="1"/>
  <c r="I3595" i="1"/>
  <c r="K3595" i="1" s="1"/>
  <c r="J3596" i="1"/>
  <c r="J3595" i="1" s="1"/>
  <c r="C3613" i="1"/>
  <c r="C3609" i="1" s="1"/>
  <c r="C3597" i="1" s="1"/>
  <c r="E3613" i="1"/>
  <c r="E3609" i="1" s="1"/>
  <c r="G3613" i="1"/>
  <c r="I3614" i="1"/>
  <c r="I3613" i="1" s="1"/>
  <c r="J3615" i="1"/>
  <c r="J3614" i="1" s="1"/>
  <c r="I3622" i="1"/>
  <c r="I3624" i="1"/>
  <c r="K3624" i="1" s="1"/>
  <c r="I3626" i="1"/>
  <c r="K3626" i="1" s="1"/>
  <c r="I3630" i="1"/>
  <c r="J3631" i="1"/>
  <c r="J3630" i="1" s="1"/>
  <c r="J3629" i="1" s="1"/>
  <c r="I3633" i="1"/>
  <c r="I3635" i="1"/>
  <c r="K3635" i="1" s="1"/>
  <c r="I3637" i="1"/>
  <c r="K3637" i="1" s="1"/>
  <c r="J3638" i="1"/>
  <c r="J3637" i="1" s="1"/>
  <c r="J3632" i="1" s="1"/>
  <c r="J3628" i="1" s="1"/>
  <c r="I3654" i="1"/>
  <c r="J3655" i="1"/>
  <c r="J3654" i="1" s="1"/>
  <c r="J3653" i="1" s="1"/>
  <c r="I3672" i="1"/>
  <c r="J3673" i="1"/>
  <c r="J3672" i="1" s="1"/>
  <c r="C3702" i="1"/>
  <c r="C3701" i="1" s="1"/>
  <c r="C3273" i="1"/>
  <c r="C3272" i="1" s="1"/>
  <c r="E3702" i="1"/>
  <c r="J3290" i="1"/>
  <c r="J3289" i="1" s="1"/>
  <c r="J3288" i="1" s="1"/>
  <c r="I3289" i="1"/>
  <c r="K3274" i="1"/>
  <c r="J3274" i="1"/>
  <c r="K3276" i="1"/>
  <c r="K3278" i="1"/>
  <c r="K3280" i="1"/>
  <c r="K3282" i="1"/>
  <c r="J3284" i="1"/>
  <c r="J3283" i="1" s="1"/>
  <c r="I3283" i="1"/>
  <c r="E3287" i="1"/>
  <c r="E3286" i="1" s="1"/>
  <c r="K3290" i="1"/>
  <c r="K3292" i="1"/>
  <c r="D3303" i="1"/>
  <c r="D3302" i="1" s="1"/>
  <c r="D3301" i="1" s="1"/>
  <c r="F3303" i="1"/>
  <c r="F3302" i="1" s="1"/>
  <c r="F3301" i="1" s="1"/>
  <c r="H3303" i="1"/>
  <c r="H3302" i="1" s="1"/>
  <c r="H3301" i="1" s="1"/>
  <c r="J3305" i="1"/>
  <c r="J3304" i="1" s="1"/>
  <c r="I3304" i="1"/>
  <c r="I3309" i="1"/>
  <c r="K3310" i="1"/>
  <c r="D3361" i="1"/>
  <c r="F3371" i="1"/>
  <c r="F3361" i="1" s="1"/>
  <c r="C3390" i="1"/>
  <c r="G3390" i="1"/>
  <c r="F3390" i="1"/>
  <c r="K3437" i="1"/>
  <c r="F3266" i="1"/>
  <c r="F3686" i="1" s="1"/>
  <c r="J3307" i="1"/>
  <c r="J3306" i="1" s="1"/>
  <c r="I3306" i="1"/>
  <c r="K3306" i="1" s="1"/>
  <c r="K3311" i="1"/>
  <c r="F3702" i="1"/>
  <c r="F3701" i="1" s="1"/>
  <c r="D3701" i="1"/>
  <c r="D3699" i="1" s="1"/>
  <c r="I3316" i="1"/>
  <c r="J3317" i="1"/>
  <c r="J3316" i="1" s="1"/>
  <c r="I3318" i="1"/>
  <c r="K3318" i="1" s="1"/>
  <c r="J3319" i="1"/>
  <c r="J3318" i="1" s="1"/>
  <c r="I3322" i="1"/>
  <c r="I3332" i="1"/>
  <c r="J3333" i="1"/>
  <c r="J3332" i="1" s="1"/>
  <c r="I3334" i="1"/>
  <c r="K3334" i="1" s="1"/>
  <c r="J3335" i="1"/>
  <c r="J3334" i="1" s="1"/>
  <c r="I3336" i="1"/>
  <c r="K3336" i="1" s="1"/>
  <c r="J3337" i="1"/>
  <c r="J3336" i="1" s="1"/>
  <c r="I3346" i="1"/>
  <c r="I3354" i="1"/>
  <c r="I3364" i="1"/>
  <c r="J3365" i="1"/>
  <c r="J3364" i="1" s="1"/>
  <c r="I3366" i="1"/>
  <c r="K3366" i="1" s="1"/>
  <c r="J3367" i="1"/>
  <c r="J3366" i="1" s="1"/>
  <c r="I3368" i="1"/>
  <c r="K3368" i="1" s="1"/>
  <c r="I3372" i="1"/>
  <c r="I3376" i="1"/>
  <c r="J3377" i="1"/>
  <c r="J3376" i="1" s="1"/>
  <c r="I3378" i="1"/>
  <c r="K3378" i="1" s="1"/>
  <c r="J3379" i="1"/>
  <c r="J3378" i="1" s="1"/>
  <c r="I3380" i="1"/>
  <c r="K3380" i="1" s="1"/>
  <c r="J3381" i="1"/>
  <c r="J3380" i="1" s="1"/>
  <c r="I3382" i="1"/>
  <c r="K3382" i="1" s="1"/>
  <c r="J3383" i="1"/>
  <c r="J3382" i="1" s="1"/>
  <c r="I3393" i="1"/>
  <c r="J3394" i="1"/>
  <c r="J3393" i="1" s="1"/>
  <c r="J3392" i="1" s="1"/>
  <c r="J3391" i="1" s="1"/>
  <c r="I3397" i="1"/>
  <c r="I3401" i="1"/>
  <c r="J3402" i="1"/>
  <c r="J3401" i="1" s="1"/>
  <c r="J3400" i="1" s="1"/>
  <c r="J3396" i="1" s="1"/>
  <c r="I3405" i="1"/>
  <c r="J3406" i="1"/>
  <c r="J3405" i="1" s="1"/>
  <c r="J3404" i="1" s="1"/>
  <c r="J3403" i="1" s="1"/>
  <c r="K3412" i="1"/>
  <c r="J3412" i="1"/>
  <c r="J3411" i="1" s="1"/>
  <c r="J3410" i="1" s="1"/>
  <c r="K3414" i="1"/>
  <c r="K3434" i="1"/>
  <c r="K3439" i="1"/>
  <c r="K3442" i="1"/>
  <c r="J3451" i="1"/>
  <c r="J3450" i="1" s="1"/>
  <c r="I3450" i="1"/>
  <c r="K3450" i="1" s="1"/>
  <c r="K3459" i="1"/>
  <c r="K3461" i="1"/>
  <c r="I3460" i="1"/>
  <c r="K3460" i="1" s="1"/>
  <c r="C3707" i="1"/>
  <c r="C3468" i="1"/>
  <c r="C3445" i="1" s="1"/>
  <c r="K3411" i="1"/>
  <c r="J3418" i="1"/>
  <c r="J3417" i="1" s="1"/>
  <c r="J3416" i="1" s="1"/>
  <c r="J3415" i="1" s="1"/>
  <c r="I3417" i="1"/>
  <c r="J3422" i="1"/>
  <c r="J3421" i="1" s="1"/>
  <c r="J3420" i="1" s="1"/>
  <c r="J3419" i="1" s="1"/>
  <c r="I3421" i="1"/>
  <c r="J3426" i="1"/>
  <c r="J3425" i="1" s="1"/>
  <c r="J3424" i="1" s="1"/>
  <c r="J3423" i="1" s="1"/>
  <c r="I3425" i="1"/>
  <c r="K3438" i="1"/>
  <c r="J3449" i="1"/>
  <c r="J3448" i="1" s="1"/>
  <c r="I3448" i="1"/>
  <c r="J3457" i="1"/>
  <c r="J3456" i="1" s="1"/>
  <c r="I3456" i="1"/>
  <c r="K3456" i="1" s="1"/>
  <c r="I3463" i="1"/>
  <c r="I3469" i="1"/>
  <c r="J3472" i="1"/>
  <c r="J3470" i="1" s="1"/>
  <c r="J3469" i="1" s="1"/>
  <c r="J3468" i="1" s="1"/>
  <c r="I3478" i="1"/>
  <c r="K3481" i="1"/>
  <c r="F3484" i="1"/>
  <c r="F3445" i="1" s="1"/>
  <c r="K3486" i="1"/>
  <c r="J3493" i="1"/>
  <c r="J3492" i="1" s="1"/>
  <c r="J3491" i="1" s="1"/>
  <c r="C3520" i="1"/>
  <c r="G3520" i="1"/>
  <c r="J3522" i="1"/>
  <c r="J3521" i="1" s="1"/>
  <c r="F3529" i="1"/>
  <c r="F3520" i="1" s="1"/>
  <c r="K3530" i="1"/>
  <c r="J3537" i="1"/>
  <c r="J3536" i="1" s="1"/>
  <c r="J3545" i="1"/>
  <c r="J3544" i="1" s="1"/>
  <c r="K3485" i="1"/>
  <c r="J3490" i="1"/>
  <c r="J3489" i="1" s="1"/>
  <c r="J3488" i="1" s="1"/>
  <c r="J3484" i="1" s="1"/>
  <c r="I3489" i="1"/>
  <c r="K3499" i="1"/>
  <c r="I3498" i="1"/>
  <c r="K3498" i="1" s="1"/>
  <c r="K3503" i="1"/>
  <c r="I3502" i="1"/>
  <c r="K3502" i="1" s="1"/>
  <c r="K3494" i="1"/>
  <c r="K3496" i="1"/>
  <c r="K3500" i="1"/>
  <c r="K3504" i="1"/>
  <c r="K3510" i="1"/>
  <c r="K3512" i="1"/>
  <c r="K3523" i="1"/>
  <c r="K3531" i="1"/>
  <c r="K3535" i="1"/>
  <c r="K3539" i="1"/>
  <c r="K3541" i="1"/>
  <c r="K3543" i="1"/>
  <c r="K3547" i="1"/>
  <c r="K3549" i="1"/>
  <c r="K3551" i="1"/>
  <c r="J3556" i="1"/>
  <c r="J3555" i="1" s="1"/>
  <c r="J3554" i="1" s="1"/>
  <c r="J3553" i="1" s="1"/>
  <c r="I3555" i="1"/>
  <c r="G3609" i="1"/>
  <c r="I3493" i="1"/>
  <c r="I3509" i="1"/>
  <c r="I3511" i="1"/>
  <c r="K3511" i="1" s="1"/>
  <c r="I3534" i="1"/>
  <c r="I3538" i="1"/>
  <c r="I3540" i="1"/>
  <c r="K3540" i="1" s="1"/>
  <c r="I3542" i="1"/>
  <c r="K3542" i="1" s="1"/>
  <c r="I3546" i="1"/>
  <c r="I3548" i="1"/>
  <c r="K3548" i="1" s="1"/>
  <c r="I3550" i="1"/>
  <c r="K3550" i="1" s="1"/>
  <c r="K3556" i="1"/>
  <c r="J3565" i="1"/>
  <c r="J3564" i="1" s="1"/>
  <c r="J3573" i="1"/>
  <c r="J3572" i="1" s="1"/>
  <c r="J3581" i="1"/>
  <c r="J3580" i="1" s="1"/>
  <c r="J3590" i="1"/>
  <c r="J3589" i="1" s="1"/>
  <c r="J3588" i="1" s="1"/>
  <c r="J3599" i="1"/>
  <c r="J3598" i="1" s="1"/>
  <c r="K3613" i="1"/>
  <c r="K3558" i="1"/>
  <c r="K3560" i="1"/>
  <c r="K3567" i="1"/>
  <c r="K3569" i="1"/>
  <c r="K3571" i="1"/>
  <c r="K3575" i="1"/>
  <c r="K3577" i="1"/>
  <c r="K3579" i="1"/>
  <c r="K3583" i="1"/>
  <c r="K3585" i="1"/>
  <c r="K3587" i="1"/>
  <c r="K3591" i="1"/>
  <c r="K3601" i="1"/>
  <c r="K3603" i="1"/>
  <c r="K3605" i="1"/>
  <c r="K3612" i="1"/>
  <c r="K3614" i="1"/>
  <c r="K3618" i="1"/>
  <c r="K3619" i="1"/>
  <c r="J3619" i="1"/>
  <c r="J3618" i="1" s="1"/>
  <c r="J3613" i="1" s="1"/>
  <c r="J3609" i="1" s="1"/>
  <c r="C3705" i="1"/>
  <c r="C3706" i="1"/>
  <c r="I3557" i="1"/>
  <c r="K3557" i="1" s="1"/>
  <c r="I3559" i="1"/>
  <c r="K3559" i="1" s="1"/>
  <c r="I3566" i="1"/>
  <c r="I3568" i="1"/>
  <c r="K3568" i="1" s="1"/>
  <c r="I3570" i="1"/>
  <c r="K3570" i="1" s="1"/>
  <c r="I3574" i="1"/>
  <c r="I3576" i="1"/>
  <c r="K3576" i="1" s="1"/>
  <c r="I3578" i="1"/>
  <c r="K3578" i="1" s="1"/>
  <c r="I3582" i="1"/>
  <c r="I3584" i="1"/>
  <c r="K3584" i="1" s="1"/>
  <c r="I3586" i="1"/>
  <c r="K3586" i="1" s="1"/>
  <c r="I3600" i="1"/>
  <c r="I3602" i="1"/>
  <c r="K3602" i="1" s="1"/>
  <c r="I3604" i="1"/>
  <c r="K3604" i="1" s="1"/>
  <c r="I3611" i="1"/>
  <c r="J3623" i="1"/>
  <c r="J3622" i="1" s="1"/>
  <c r="J3625" i="1"/>
  <c r="J3624" i="1" s="1"/>
  <c r="J3627" i="1"/>
  <c r="J3626" i="1" s="1"/>
  <c r="K3634" i="1"/>
  <c r="K3636" i="1"/>
  <c r="J3643" i="1"/>
  <c r="J3642" i="1" s="1"/>
  <c r="J3645" i="1"/>
  <c r="J3644" i="1" s="1"/>
  <c r="J3647" i="1"/>
  <c r="J3646" i="1" s="1"/>
  <c r="K3658" i="1"/>
  <c r="K3660" i="1"/>
  <c r="K3662" i="1"/>
  <c r="K3666" i="1"/>
  <c r="K3668" i="1"/>
  <c r="J3675" i="1"/>
  <c r="J3674" i="1" s="1"/>
  <c r="J3671" i="1" s="1"/>
  <c r="J3670" i="1" s="1"/>
  <c r="J3681" i="1"/>
  <c r="J3680" i="1" s="1"/>
  <c r="I3682" i="1"/>
  <c r="J3683" i="1"/>
  <c r="J3682" i="1" s="1"/>
  <c r="I3684" i="1"/>
  <c r="K3684" i="1" s="1"/>
  <c r="J3685" i="1"/>
  <c r="J3684" i="1" s="1"/>
  <c r="I3659" i="1"/>
  <c r="I3661" i="1"/>
  <c r="K3661" i="1" s="1"/>
  <c r="I3667" i="1"/>
  <c r="K3667" i="1" s="1"/>
  <c r="G3597" i="1" l="1"/>
  <c r="G3445" i="1"/>
  <c r="H3361" i="1"/>
  <c r="E3597" i="1"/>
  <c r="D3597" i="1"/>
  <c r="F3552" i="1"/>
  <c r="H3520" i="1"/>
  <c r="D3520" i="1"/>
  <c r="C3552" i="1"/>
  <c r="J3656" i="1"/>
  <c r="J3652" i="1" s="1"/>
  <c r="D3552" i="1"/>
  <c r="G3344" i="1"/>
  <c r="C3344" i="1"/>
  <c r="C3285" i="1" s="1"/>
  <c r="C3270" i="1" s="1"/>
  <c r="C3686" i="1" s="1"/>
  <c r="F3597" i="1"/>
  <c r="E3520" i="1"/>
  <c r="E3344" i="1"/>
  <c r="J3273" i="1"/>
  <c r="J3272" i="1" s="1"/>
  <c r="D3344" i="1"/>
  <c r="H3344" i="1"/>
  <c r="J3344" i="1"/>
  <c r="G3285" i="1"/>
  <c r="G3270" i="1" s="1"/>
  <c r="G3686" i="1" s="1"/>
  <c r="K3672" i="1"/>
  <c r="I3671" i="1"/>
  <c r="K3654" i="1"/>
  <c r="I3653" i="1"/>
  <c r="K3653" i="1" s="1"/>
  <c r="K3633" i="1"/>
  <c r="I3632" i="1"/>
  <c r="K3632" i="1" s="1"/>
  <c r="K3630" i="1"/>
  <c r="I3629" i="1"/>
  <c r="I3590" i="1"/>
  <c r="K3642" i="1"/>
  <c r="I3641" i="1"/>
  <c r="H3445" i="1"/>
  <c r="D3445" i="1"/>
  <c r="I3291" i="1"/>
  <c r="K3291" i="1" s="1"/>
  <c r="D3285" i="1"/>
  <c r="D3270" i="1" s="1"/>
  <c r="K3622" i="1"/>
  <c r="I3621" i="1"/>
  <c r="I3522" i="1"/>
  <c r="J3291" i="1"/>
  <c r="J3287" i="1" s="1"/>
  <c r="J3286" i="1" s="1"/>
  <c r="F3285" i="1"/>
  <c r="F3270" i="1" s="1"/>
  <c r="I3679" i="1"/>
  <c r="K3682" i="1"/>
  <c r="J3641" i="1"/>
  <c r="J3640" i="1" s="1"/>
  <c r="J3639" i="1" s="1"/>
  <c r="K3611" i="1"/>
  <c r="I3610" i="1"/>
  <c r="K3582" i="1"/>
  <c r="I3581" i="1"/>
  <c r="K3566" i="1"/>
  <c r="I3565" i="1"/>
  <c r="K3538" i="1"/>
  <c r="I3537" i="1"/>
  <c r="K3493" i="1"/>
  <c r="I3492" i="1"/>
  <c r="J3552" i="1"/>
  <c r="K3489" i="1"/>
  <c r="I3488" i="1"/>
  <c r="J3520" i="1"/>
  <c r="K3463" i="1"/>
  <c r="I3462" i="1"/>
  <c r="K3462" i="1" s="1"/>
  <c r="J3447" i="1"/>
  <c r="J3446" i="1" s="1"/>
  <c r="J3445" i="1" s="1"/>
  <c r="K3425" i="1"/>
  <c r="I3424" i="1"/>
  <c r="K3421" i="1"/>
  <c r="I3420" i="1"/>
  <c r="K3417" i="1"/>
  <c r="I3416" i="1"/>
  <c r="I3404" i="1"/>
  <c r="K3405" i="1"/>
  <c r="I3400" i="1"/>
  <c r="K3400" i="1" s="1"/>
  <c r="K3401" i="1"/>
  <c r="J3390" i="1"/>
  <c r="J3375" i="1"/>
  <c r="J3371" i="1" s="1"/>
  <c r="K3372" i="1"/>
  <c r="J3363" i="1"/>
  <c r="J3362" i="1" s="1"/>
  <c r="I3353" i="1"/>
  <c r="K3353" i="1" s="1"/>
  <c r="K3354" i="1"/>
  <c r="J3331" i="1"/>
  <c r="J3330" i="1" s="1"/>
  <c r="J3329" i="1" s="1"/>
  <c r="I3321" i="1"/>
  <c r="K3322" i="1"/>
  <c r="I3315" i="1"/>
  <c r="K3316" i="1"/>
  <c r="K3304" i="1"/>
  <c r="I3303" i="1"/>
  <c r="E3703" i="1"/>
  <c r="K3283" i="1"/>
  <c r="E3701" i="1"/>
  <c r="K3659" i="1"/>
  <c r="I3656" i="1"/>
  <c r="J3679" i="1"/>
  <c r="J3678" i="1" s="1"/>
  <c r="J3669" i="1" s="1"/>
  <c r="J3621" i="1"/>
  <c r="J3620" i="1" s="1"/>
  <c r="J3597" i="1" s="1"/>
  <c r="K3600" i="1"/>
  <c r="I3599" i="1"/>
  <c r="K3574" i="1"/>
  <c r="I3573" i="1"/>
  <c r="C3704" i="1"/>
  <c r="K3546" i="1"/>
  <c r="I3545" i="1"/>
  <c r="K3534" i="1"/>
  <c r="I3533" i="1"/>
  <c r="K3509" i="1"/>
  <c r="I3508" i="1"/>
  <c r="K3555" i="1"/>
  <c r="I3554" i="1"/>
  <c r="I3477" i="1"/>
  <c r="K3477" i="1" s="1"/>
  <c r="K3478" i="1"/>
  <c r="I3468" i="1"/>
  <c r="K3468" i="1" s="1"/>
  <c r="K3469" i="1"/>
  <c r="K3448" i="1"/>
  <c r="I3447" i="1"/>
  <c r="I3396" i="1"/>
  <c r="K3396" i="1" s="1"/>
  <c r="K3397" i="1"/>
  <c r="I3392" i="1"/>
  <c r="K3393" i="1"/>
  <c r="I3375" i="1"/>
  <c r="K3375" i="1" s="1"/>
  <c r="K3376" i="1"/>
  <c r="I3363" i="1"/>
  <c r="K3364" i="1"/>
  <c r="I3345" i="1"/>
  <c r="K3346" i="1"/>
  <c r="I3331" i="1"/>
  <c r="K3332" i="1"/>
  <c r="J3315" i="1"/>
  <c r="J3314" i="1" s="1"/>
  <c r="J3313" i="1" s="1"/>
  <c r="I3308" i="1"/>
  <c r="K3308" i="1" s="1"/>
  <c r="K3309" i="1"/>
  <c r="J3303" i="1"/>
  <c r="J3302" i="1" s="1"/>
  <c r="J3301" i="1" s="1"/>
  <c r="K3289" i="1"/>
  <c r="I3288" i="1"/>
  <c r="I3273" i="1"/>
  <c r="O3272" i="1" s="1"/>
  <c r="B33" i="17"/>
  <c r="AP209" i="4"/>
  <c r="E3285" i="1" l="1"/>
  <c r="E3270" i="1" s="1"/>
  <c r="H3285" i="1"/>
  <c r="H3270" i="1" s="1"/>
  <c r="H3686" i="1" s="1"/>
  <c r="K3621" i="1"/>
  <c r="I3620" i="1"/>
  <c r="K3620" i="1" s="1"/>
  <c r="K3641" i="1"/>
  <c r="I3640" i="1"/>
  <c r="K3640" i="1" s="1"/>
  <c r="K3590" i="1"/>
  <c r="I3589" i="1"/>
  <c r="I3521" i="1"/>
  <c r="K3521" i="1" s="1"/>
  <c r="K3522" i="1"/>
  <c r="K3629" i="1"/>
  <c r="I3628" i="1"/>
  <c r="K3628" i="1" s="1"/>
  <c r="K3671" i="1"/>
  <c r="I3670" i="1"/>
  <c r="K3670" i="1" s="1"/>
  <c r="I3507" i="1"/>
  <c r="K3508" i="1"/>
  <c r="I3544" i="1"/>
  <c r="K3544" i="1" s="1"/>
  <c r="K3545" i="1"/>
  <c r="I3287" i="1"/>
  <c r="K3288" i="1"/>
  <c r="I3446" i="1"/>
  <c r="K3447" i="1"/>
  <c r="E3707" i="1"/>
  <c r="I3302" i="1"/>
  <c r="K3303" i="1"/>
  <c r="K3315" i="1"/>
  <c r="I3314" i="1"/>
  <c r="K3321" i="1"/>
  <c r="I3320" i="1"/>
  <c r="K3320" i="1" s="1"/>
  <c r="J3361" i="1"/>
  <c r="J3285" i="1" s="1"/>
  <c r="J3270" i="1" s="1"/>
  <c r="J3686" i="1" s="1"/>
  <c r="I3371" i="1"/>
  <c r="K3371" i="1" s="1"/>
  <c r="K3404" i="1"/>
  <c r="I3403" i="1"/>
  <c r="K3403" i="1" s="1"/>
  <c r="I3491" i="1"/>
  <c r="K3491" i="1" s="1"/>
  <c r="K3492" i="1"/>
  <c r="I3536" i="1"/>
  <c r="K3536" i="1" s="1"/>
  <c r="K3537" i="1"/>
  <c r="I3564" i="1"/>
  <c r="K3564" i="1" s="1"/>
  <c r="K3565" i="1"/>
  <c r="I3580" i="1"/>
  <c r="K3580" i="1" s="1"/>
  <c r="K3581" i="1"/>
  <c r="I3609" i="1"/>
  <c r="K3609" i="1" s="1"/>
  <c r="K3610" i="1"/>
  <c r="E3705" i="1"/>
  <c r="E3706" i="1"/>
  <c r="K3679" i="1"/>
  <c r="I3678" i="1"/>
  <c r="I3701" i="1"/>
  <c r="K3273" i="1"/>
  <c r="I3272" i="1"/>
  <c r="O3275" i="1" s="1"/>
  <c r="K3331" i="1"/>
  <c r="I3330" i="1"/>
  <c r="K3345" i="1"/>
  <c r="I3344" i="1"/>
  <c r="K3344" i="1" s="1"/>
  <c r="K3363" i="1"/>
  <c r="I3362" i="1"/>
  <c r="K3392" i="1"/>
  <c r="I3391" i="1"/>
  <c r="I3553" i="1"/>
  <c r="K3554" i="1"/>
  <c r="K3533" i="1"/>
  <c r="I3529" i="1"/>
  <c r="I3572" i="1"/>
  <c r="K3572" i="1" s="1"/>
  <c r="K3573" i="1"/>
  <c r="I3598" i="1"/>
  <c r="K3599" i="1"/>
  <c r="K3656" i="1"/>
  <c r="I3652" i="1"/>
  <c r="I3415" i="1"/>
  <c r="K3415" i="1" s="1"/>
  <c r="K3416" i="1"/>
  <c r="I3419" i="1"/>
  <c r="K3419" i="1" s="1"/>
  <c r="K3420" i="1"/>
  <c r="I3423" i="1"/>
  <c r="K3423" i="1" s="1"/>
  <c r="K3424" i="1"/>
  <c r="K3488" i="1"/>
  <c r="I3484" i="1"/>
  <c r="K3484" i="1" s="1"/>
  <c r="I3229" i="1"/>
  <c r="K3229" i="1" s="1"/>
  <c r="H3228" i="1"/>
  <c r="G3228" i="1"/>
  <c r="F3228" i="1"/>
  <c r="E3228" i="1"/>
  <c r="D3228" i="1"/>
  <c r="C3228" i="1"/>
  <c r="I3227" i="1"/>
  <c r="K3227" i="1" s="1"/>
  <c r="H3226" i="1"/>
  <c r="G3226" i="1"/>
  <c r="F3226" i="1"/>
  <c r="E3226" i="1"/>
  <c r="D3226" i="1"/>
  <c r="C3226" i="1"/>
  <c r="I3225" i="1"/>
  <c r="K3225" i="1" s="1"/>
  <c r="H3224" i="1"/>
  <c r="G3224" i="1"/>
  <c r="F3224" i="1"/>
  <c r="E3224" i="1"/>
  <c r="D3224" i="1"/>
  <c r="C3224" i="1"/>
  <c r="I3221" i="1"/>
  <c r="K3221" i="1" s="1"/>
  <c r="H3220" i="1"/>
  <c r="G3220" i="1"/>
  <c r="F3220" i="1"/>
  <c r="E3220" i="1"/>
  <c r="D3220" i="1"/>
  <c r="C3220" i="1"/>
  <c r="I3219" i="1"/>
  <c r="K3219" i="1" s="1"/>
  <c r="H3218" i="1"/>
  <c r="G3218" i="1"/>
  <c r="F3218" i="1"/>
  <c r="E3218" i="1"/>
  <c r="D3218" i="1"/>
  <c r="C3218" i="1"/>
  <c r="I3217" i="1"/>
  <c r="K3217" i="1" s="1"/>
  <c r="H3216" i="1"/>
  <c r="G3216" i="1"/>
  <c r="F3216" i="1"/>
  <c r="E3216" i="1"/>
  <c r="D3216" i="1"/>
  <c r="C3216" i="1"/>
  <c r="C3215" i="1" s="1"/>
  <c r="C3214" i="1" s="1"/>
  <c r="I3212" i="1"/>
  <c r="K3212" i="1" s="1"/>
  <c r="H3211" i="1"/>
  <c r="G3211" i="1"/>
  <c r="F3211" i="1"/>
  <c r="E3211" i="1"/>
  <c r="D3211" i="1"/>
  <c r="C3211" i="1"/>
  <c r="I3210" i="1"/>
  <c r="K3210" i="1" s="1"/>
  <c r="I3209" i="1"/>
  <c r="K3209" i="1" s="1"/>
  <c r="H3208" i="1"/>
  <c r="G3208" i="1"/>
  <c r="F3208" i="1"/>
  <c r="E3208" i="1"/>
  <c r="D3208" i="1"/>
  <c r="C3208" i="1"/>
  <c r="I3207" i="1"/>
  <c r="J3207" i="1" s="1"/>
  <c r="I3206" i="1"/>
  <c r="K3206" i="1" s="1"/>
  <c r="H3205" i="1"/>
  <c r="G3205" i="1"/>
  <c r="F3205" i="1"/>
  <c r="E3205" i="1"/>
  <c r="D3205" i="1"/>
  <c r="C3205" i="1"/>
  <c r="I3204" i="1"/>
  <c r="K3204" i="1" s="1"/>
  <c r="H3203" i="1"/>
  <c r="G3203" i="1"/>
  <c r="F3203" i="1"/>
  <c r="E3203" i="1"/>
  <c r="D3203" i="1"/>
  <c r="C3203" i="1"/>
  <c r="I3202" i="1"/>
  <c r="K3202" i="1" s="1"/>
  <c r="H3201" i="1"/>
  <c r="G3201" i="1"/>
  <c r="F3201" i="1"/>
  <c r="E3201" i="1"/>
  <c r="D3201" i="1"/>
  <c r="C3201" i="1"/>
  <c r="I3199" i="1"/>
  <c r="K3199" i="1" s="1"/>
  <c r="H3198" i="1"/>
  <c r="H3197" i="1" s="1"/>
  <c r="G3198" i="1"/>
  <c r="G3197" i="1" s="1"/>
  <c r="F3198" i="1"/>
  <c r="F3197" i="1" s="1"/>
  <c r="E3198" i="1"/>
  <c r="E3197" i="1" s="1"/>
  <c r="D3198" i="1"/>
  <c r="D3197" i="1" s="1"/>
  <c r="C3198" i="1"/>
  <c r="C3197" i="1" s="1"/>
  <c r="I3191" i="1"/>
  <c r="K3191" i="1" s="1"/>
  <c r="H3190" i="1"/>
  <c r="G3190" i="1"/>
  <c r="F3190" i="1"/>
  <c r="E3190" i="1"/>
  <c r="D3190" i="1"/>
  <c r="C3190" i="1"/>
  <c r="I3189" i="1"/>
  <c r="K3189" i="1" s="1"/>
  <c r="H3188" i="1"/>
  <c r="G3188" i="1"/>
  <c r="F3188" i="1"/>
  <c r="E3188" i="1"/>
  <c r="D3188" i="1"/>
  <c r="C3188" i="1"/>
  <c r="I3187" i="1"/>
  <c r="K3187" i="1" s="1"/>
  <c r="H3186" i="1"/>
  <c r="G3186" i="1"/>
  <c r="F3186" i="1"/>
  <c r="E3186" i="1"/>
  <c r="E3185" i="1" s="1"/>
  <c r="E3184" i="1" s="1"/>
  <c r="D3186" i="1"/>
  <c r="C3186" i="1"/>
  <c r="C3185" i="1" s="1"/>
  <c r="C3184" i="1" s="1"/>
  <c r="I3182" i="1"/>
  <c r="K3182" i="1" s="1"/>
  <c r="H3181" i="1"/>
  <c r="G3181" i="1"/>
  <c r="F3181" i="1"/>
  <c r="E3181" i="1"/>
  <c r="D3181" i="1"/>
  <c r="C3181" i="1"/>
  <c r="I3180" i="1"/>
  <c r="K3180" i="1" s="1"/>
  <c r="H3179" i="1"/>
  <c r="G3179" i="1"/>
  <c r="F3179" i="1"/>
  <c r="E3179" i="1"/>
  <c r="D3179" i="1"/>
  <c r="C3179" i="1"/>
  <c r="I3178" i="1"/>
  <c r="K3178" i="1" s="1"/>
  <c r="H3177" i="1"/>
  <c r="G3177" i="1"/>
  <c r="F3177" i="1"/>
  <c r="E3177" i="1"/>
  <c r="D3177" i="1"/>
  <c r="C3177" i="1"/>
  <c r="I3175" i="1"/>
  <c r="K3175" i="1" s="1"/>
  <c r="H3174" i="1"/>
  <c r="G3174" i="1"/>
  <c r="G3173" i="1" s="1"/>
  <c r="F3174" i="1"/>
  <c r="E3174" i="1"/>
  <c r="E3173" i="1" s="1"/>
  <c r="D3174" i="1"/>
  <c r="C3174" i="1"/>
  <c r="C3173" i="1" s="1"/>
  <c r="H3173" i="1"/>
  <c r="F3173" i="1"/>
  <c r="D3173" i="1"/>
  <c r="I3171" i="1"/>
  <c r="K3171" i="1" s="1"/>
  <c r="H3170" i="1"/>
  <c r="G3170" i="1"/>
  <c r="F3170" i="1"/>
  <c r="E3170" i="1"/>
  <c r="D3170" i="1"/>
  <c r="C3170" i="1"/>
  <c r="I3169" i="1"/>
  <c r="K3169" i="1" s="1"/>
  <c r="H3168" i="1"/>
  <c r="G3168" i="1"/>
  <c r="F3168" i="1"/>
  <c r="E3168" i="1"/>
  <c r="D3168" i="1"/>
  <c r="D3165" i="1" s="1"/>
  <c r="D3164" i="1" s="1"/>
  <c r="C3168" i="1"/>
  <c r="I3167" i="1"/>
  <c r="K3167" i="1" s="1"/>
  <c r="H3166" i="1"/>
  <c r="G3166" i="1"/>
  <c r="G3165" i="1" s="1"/>
  <c r="G3164" i="1" s="1"/>
  <c r="F3166" i="1"/>
  <c r="E3166" i="1"/>
  <c r="E3165" i="1" s="1"/>
  <c r="E3164" i="1" s="1"/>
  <c r="D3166" i="1"/>
  <c r="C3166" i="1"/>
  <c r="C3165" i="1" s="1"/>
  <c r="C3164" i="1" s="1"/>
  <c r="I3163" i="1"/>
  <c r="K3163" i="1" s="1"/>
  <c r="H3162" i="1"/>
  <c r="G3162" i="1"/>
  <c r="F3162" i="1"/>
  <c r="E3162" i="1"/>
  <c r="D3162" i="1"/>
  <c r="C3162" i="1"/>
  <c r="I3161" i="1"/>
  <c r="K3161" i="1" s="1"/>
  <c r="H3160" i="1"/>
  <c r="G3160" i="1"/>
  <c r="F3160" i="1"/>
  <c r="E3160" i="1"/>
  <c r="D3160" i="1"/>
  <c r="C3160" i="1"/>
  <c r="I3159" i="1"/>
  <c r="K3159" i="1" s="1"/>
  <c r="H3158" i="1"/>
  <c r="G3158" i="1"/>
  <c r="F3158" i="1"/>
  <c r="E3158" i="1"/>
  <c r="D3158" i="1"/>
  <c r="C3158" i="1"/>
  <c r="I3156" i="1"/>
  <c r="K3156" i="1" s="1"/>
  <c r="H3155" i="1"/>
  <c r="H3154" i="1" s="1"/>
  <c r="G3155" i="1"/>
  <c r="G3154" i="1" s="1"/>
  <c r="F3155" i="1"/>
  <c r="F3154" i="1" s="1"/>
  <c r="E3155" i="1"/>
  <c r="E3154" i="1" s="1"/>
  <c r="D3155" i="1"/>
  <c r="D3154" i="1" s="1"/>
  <c r="C3155" i="1"/>
  <c r="C3154" i="1" s="1"/>
  <c r="I3149" i="1"/>
  <c r="K3149" i="1" s="1"/>
  <c r="H3148" i="1"/>
  <c r="G3148" i="1"/>
  <c r="F3148" i="1"/>
  <c r="E3148" i="1"/>
  <c r="D3148" i="1"/>
  <c r="C3148" i="1"/>
  <c r="I3147" i="1"/>
  <c r="K3147" i="1" s="1"/>
  <c r="H3146" i="1"/>
  <c r="G3146" i="1"/>
  <c r="F3146" i="1"/>
  <c r="E3146" i="1"/>
  <c r="D3146" i="1"/>
  <c r="C3146" i="1"/>
  <c r="I3145" i="1"/>
  <c r="K3145" i="1" s="1"/>
  <c r="H3144" i="1"/>
  <c r="G3144" i="1"/>
  <c r="F3144" i="1"/>
  <c r="E3144" i="1"/>
  <c r="D3144" i="1"/>
  <c r="C3144" i="1"/>
  <c r="E3143" i="1"/>
  <c r="E3142" i="1" s="1"/>
  <c r="I3140" i="1"/>
  <c r="K3140" i="1" s="1"/>
  <c r="H3139" i="1"/>
  <c r="G3139" i="1"/>
  <c r="F3139" i="1"/>
  <c r="E3139" i="1"/>
  <c r="D3139" i="1"/>
  <c r="C3139" i="1"/>
  <c r="I3138" i="1"/>
  <c r="K3138" i="1" s="1"/>
  <c r="H3137" i="1"/>
  <c r="G3137" i="1"/>
  <c r="F3137" i="1"/>
  <c r="E3137" i="1"/>
  <c r="D3137" i="1"/>
  <c r="C3137" i="1"/>
  <c r="I3136" i="1"/>
  <c r="K3136" i="1" s="1"/>
  <c r="H3135" i="1"/>
  <c r="G3135" i="1"/>
  <c r="F3135" i="1"/>
  <c r="E3135" i="1"/>
  <c r="D3135" i="1"/>
  <c r="C3135" i="1"/>
  <c r="F3134" i="1"/>
  <c r="F3133" i="1" s="1"/>
  <c r="F3132" i="1" s="1"/>
  <c r="I3131" i="1"/>
  <c r="K3131" i="1" s="1"/>
  <c r="H3130" i="1"/>
  <c r="G3130" i="1"/>
  <c r="F3130" i="1"/>
  <c r="E3130" i="1"/>
  <c r="D3130" i="1"/>
  <c r="C3130" i="1"/>
  <c r="I3129" i="1"/>
  <c r="K3129" i="1" s="1"/>
  <c r="H3128" i="1"/>
  <c r="G3128" i="1"/>
  <c r="F3128" i="1"/>
  <c r="E3128" i="1"/>
  <c r="D3128" i="1"/>
  <c r="C3128" i="1"/>
  <c r="I3127" i="1"/>
  <c r="K3127" i="1" s="1"/>
  <c r="H3126" i="1"/>
  <c r="G3126" i="1"/>
  <c r="F3126" i="1"/>
  <c r="E3126" i="1"/>
  <c r="D3126" i="1"/>
  <c r="C3126" i="1"/>
  <c r="I3123" i="1"/>
  <c r="K3123" i="1" s="1"/>
  <c r="H3122" i="1"/>
  <c r="G3122" i="1"/>
  <c r="F3122" i="1"/>
  <c r="E3122" i="1"/>
  <c r="D3122" i="1"/>
  <c r="C3122" i="1"/>
  <c r="I3121" i="1"/>
  <c r="K3121" i="1" s="1"/>
  <c r="H3120" i="1"/>
  <c r="G3120" i="1"/>
  <c r="F3120" i="1"/>
  <c r="E3120" i="1"/>
  <c r="D3120" i="1"/>
  <c r="C3120" i="1"/>
  <c r="I3119" i="1"/>
  <c r="K3119" i="1" s="1"/>
  <c r="H3118" i="1"/>
  <c r="G3118" i="1"/>
  <c r="F3118" i="1"/>
  <c r="E3118" i="1"/>
  <c r="E3117" i="1" s="1"/>
  <c r="E3116" i="1" s="1"/>
  <c r="D3118" i="1"/>
  <c r="C3118" i="1"/>
  <c r="I3115" i="1"/>
  <c r="K3115" i="1" s="1"/>
  <c r="H3114" i="1"/>
  <c r="G3114" i="1"/>
  <c r="F3114" i="1"/>
  <c r="E3114" i="1"/>
  <c r="D3114" i="1"/>
  <c r="C3114" i="1"/>
  <c r="I3113" i="1"/>
  <c r="K3113" i="1" s="1"/>
  <c r="H3112" i="1"/>
  <c r="G3112" i="1"/>
  <c r="F3112" i="1"/>
  <c r="E3112" i="1"/>
  <c r="D3112" i="1"/>
  <c r="C3112" i="1"/>
  <c r="I3111" i="1"/>
  <c r="K3111" i="1" s="1"/>
  <c r="H3110" i="1"/>
  <c r="G3110" i="1"/>
  <c r="F3110" i="1"/>
  <c r="E3110" i="1"/>
  <c r="D3110" i="1"/>
  <c r="C3110" i="1"/>
  <c r="I3104" i="1"/>
  <c r="K3104" i="1" s="1"/>
  <c r="H3103" i="1"/>
  <c r="G3103" i="1"/>
  <c r="F3103" i="1"/>
  <c r="E3103" i="1"/>
  <c r="D3103" i="1"/>
  <c r="C3103" i="1"/>
  <c r="I3102" i="1"/>
  <c r="K3102" i="1" s="1"/>
  <c r="H3101" i="1"/>
  <c r="G3101" i="1"/>
  <c r="F3101" i="1"/>
  <c r="E3101" i="1"/>
  <c r="D3101" i="1"/>
  <c r="C3101" i="1"/>
  <c r="I3100" i="1"/>
  <c r="K3100" i="1" s="1"/>
  <c r="H3099" i="1"/>
  <c r="G3099" i="1"/>
  <c r="G3098" i="1" s="1"/>
  <c r="G3097" i="1" s="1"/>
  <c r="F3099" i="1"/>
  <c r="E3099" i="1"/>
  <c r="E3098" i="1" s="1"/>
  <c r="E3097" i="1" s="1"/>
  <c r="D3099" i="1"/>
  <c r="C3099" i="1"/>
  <c r="C3098" i="1" s="1"/>
  <c r="C3097" i="1" s="1"/>
  <c r="I3095" i="1"/>
  <c r="K3095" i="1" s="1"/>
  <c r="H3094" i="1"/>
  <c r="G3094" i="1"/>
  <c r="F3094" i="1"/>
  <c r="E3094" i="1"/>
  <c r="D3094" i="1"/>
  <c r="C3094" i="1"/>
  <c r="I3093" i="1"/>
  <c r="K3093" i="1" s="1"/>
  <c r="H3092" i="1"/>
  <c r="G3092" i="1"/>
  <c r="F3092" i="1"/>
  <c r="E3092" i="1"/>
  <c r="D3092" i="1"/>
  <c r="C3092" i="1"/>
  <c r="I3091" i="1"/>
  <c r="K3091" i="1" s="1"/>
  <c r="H3090" i="1"/>
  <c r="G3090" i="1"/>
  <c r="F3090" i="1"/>
  <c r="E3090" i="1"/>
  <c r="D3090" i="1"/>
  <c r="C3090" i="1"/>
  <c r="I3087" i="1"/>
  <c r="K3087" i="1" s="1"/>
  <c r="H3086" i="1"/>
  <c r="G3086" i="1"/>
  <c r="F3086" i="1"/>
  <c r="E3086" i="1"/>
  <c r="D3086" i="1"/>
  <c r="C3086" i="1"/>
  <c r="I3085" i="1"/>
  <c r="K3085" i="1" s="1"/>
  <c r="H3084" i="1"/>
  <c r="G3084" i="1"/>
  <c r="F3084" i="1"/>
  <c r="E3084" i="1"/>
  <c r="D3084" i="1"/>
  <c r="C3084" i="1"/>
  <c r="I3083" i="1"/>
  <c r="K3083" i="1" s="1"/>
  <c r="H3082" i="1"/>
  <c r="G3082" i="1"/>
  <c r="F3082" i="1"/>
  <c r="E3082" i="1"/>
  <c r="D3082" i="1"/>
  <c r="C3082" i="1"/>
  <c r="I3079" i="1"/>
  <c r="K3079" i="1" s="1"/>
  <c r="H3078" i="1"/>
  <c r="H3077" i="1" s="1"/>
  <c r="G3078" i="1"/>
  <c r="G3077" i="1" s="1"/>
  <c r="F3078" i="1"/>
  <c r="F3077" i="1" s="1"/>
  <c r="E3078" i="1"/>
  <c r="E3077" i="1" s="1"/>
  <c r="D3078" i="1"/>
  <c r="D3077" i="1" s="1"/>
  <c r="C3078" i="1"/>
  <c r="C3077" i="1" s="1"/>
  <c r="I3076" i="1"/>
  <c r="K3076" i="1" s="1"/>
  <c r="H3075" i="1"/>
  <c r="G3075" i="1"/>
  <c r="G3074" i="1" s="1"/>
  <c r="F3075" i="1"/>
  <c r="F3074" i="1" s="1"/>
  <c r="E3075" i="1"/>
  <c r="E3074" i="1" s="1"/>
  <c r="D3075" i="1"/>
  <c r="D3074" i="1" s="1"/>
  <c r="C3075" i="1"/>
  <c r="C3074" i="1" s="1"/>
  <c r="H3074" i="1"/>
  <c r="I3072" i="1"/>
  <c r="K3072" i="1" s="1"/>
  <c r="H3071" i="1"/>
  <c r="G3071" i="1"/>
  <c r="F3071" i="1"/>
  <c r="E3071" i="1"/>
  <c r="D3071" i="1"/>
  <c r="C3071" i="1"/>
  <c r="I3070" i="1"/>
  <c r="K3070" i="1" s="1"/>
  <c r="H3069" i="1"/>
  <c r="G3069" i="1"/>
  <c r="F3069" i="1"/>
  <c r="E3069" i="1"/>
  <c r="D3069" i="1"/>
  <c r="C3069" i="1"/>
  <c r="I3068" i="1"/>
  <c r="K3068" i="1" s="1"/>
  <c r="H3067" i="1"/>
  <c r="G3067" i="1"/>
  <c r="F3067" i="1"/>
  <c r="E3067" i="1"/>
  <c r="D3067" i="1"/>
  <c r="C3067" i="1"/>
  <c r="I3056" i="1"/>
  <c r="K3056" i="1" s="1"/>
  <c r="H3055" i="1"/>
  <c r="G3055" i="1"/>
  <c r="F3055" i="1"/>
  <c r="E3055" i="1"/>
  <c r="D3055" i="1"/>
  <c r="C3055" i="1"/>
  <c r="I3054" i="1"/>
  <c r="K3054" i="1" s="1"/>
  <c r="H3053" i="1"/>
  <c r="G3053" i="1"/>
  <c r="F3053" i="1"/>
  <c r="E3053" i="1"/>
  <c r="D3053" i="1"/>
  <c r="C3053" i="1"/>
  <c r="I3049" i="1"/>
  <c r="K3049" i="1" s="1"/>
  <c r="H3048" i="1"/>
  <c r="H3047" i="1" s="1"/>
  <c r="H3046" i="1" s="1"/>
  <c r="G3048" i="1"/>
  <c r="G3047" i="1" s="1"/>
  <c r="F3048" i="1"/>
  <c r="E3048" i="1"/>
  <c r="E3047" i="1" s="1"/>
  <c r="E3046" i="1" s="1"/>
  <c r="D3048" i="1"/>
  <c r="D3047" i="1" s="1"/>
  <c r="D3046" i="1" s="1"/>
  <c r="C3048" i="1"/>
  <c r="C3047" i="1" s="1"/>
  <c r="C3046" i="1" s="1"/>
  <c r="F3047" i="1"/>
  <c r="F3046" i="1" s="1"/>
  <c r="G3046" i="1"/>
  <c r="I3045" i="1"/>
  <c r="K3045" i="1" s="1"/>
  <c r="H3044" i="1"/>
  <c r="G3044" i="1"/>
  <c r="G3043" i="1" s="1"/>
  <c r="G3042" i="1" s="1"/>
  <c r="F3044" i="1"/>
  <c r="F3043" i="1" s="1"/>
  <c r="F3042" i="1" s="1"/>
  <c r="E3044" i="1"/>
  <c r="E3043" i="1" s="1"/>
  <c r="D3044" i="1"/>
  <c r="D3043" i="1" s="1"/>
  <c r="D3042" i="1" s="1"/>
  <c r="C3044" i="1"/>
  <c r="C3043" i="1" s="1"/>
  <c r="C3042" i="1" s="1"/>
  <c r="H3043" i="1"/>
  <c r="H3042" i="1" s="1"/>
  <c r="E3042" i="1"/>
  <c r="I3041" i="1"/>
  <c r="K3041" i="1" s="1"/>
  <c r="I3040" i="1"/>
  <c r="J3040" i="1" s="1"/>
  <c r="I3039" i="1"/>
  <c r="K3039" i="1" s="1"/>
  <c r="I3038" i="1"/>
  <c r="K3038" i="1" s="1"/>
  <c r="H3037" i="1"/>
  <c r="H3036" i="1" s="1"/>
  <c r="G3037" i="1"/>
  <c r="G3036" i="1" s="1"/>
  <c r="G3035" i="1" s="1"/>
  <c r="F3037" i="1"/>
  <c r="F3036" i="1" s="1"/>
  <c r="F3035" i="1" s="1"/>
  <c r="E3037" i="1"/>
  <c r="E3036" i="1" s="1"/>
  <c r="E3035" i="1" s="1"/>
  <c r="D3037" i="1"/>
  <c r="D3036" i="1" s="1"/>
  <c r="D3035" i="1" s="1"/>
  <c r="C3037" i="1"/>
  <c r="C3036" i="1" s="1"/>
  <c r="C3035" i="1" s="1"/>
  <c r="H3035" i="1"/>
  <c r="I3034" i="1"/>
  <c r="K3034" i="1" s="1"/>
  <c r="H3033" i="1"/>
  <c r="H3032" i="1" s="1"/>
  <c r="G3033" i="1"/>
  <c r="G3032" i="1" s="1"/>
  <c r="F3033" i="1"/>
  <c r="F3032" i="1" s="1"/>
  <c r="E3033" i="1"/>
  <c r="E3032" i="1" s="1"/>
  <c r="D3033" i="1"/>
  <c r="D3032" i="1" s="1"/>
  <c r="C3033" i="1"/>
  <c r="C3032" i="1" s="1"/>
  <c r="I3031" i="1"/>
  <c r="K3031" i="1" s="1"/>
  <c r="H3030" i="1"/>
  <c r="H3029" i="1" s="1"/>
  <c r="H3028" i="1" s="1"/>
  <c r="G3030" i="1"/>
  <c r="G3029" i="1" s="1"/>
  <c r="F3030" i="1"/>
  <c r="F3029" i="1" s="1"/>
  <c r="F3028" i="1" s="1"/>
  <c r="E3030" i="1"/>
  <c r="E3029" i="1" s="1"/>
  <c r="D3030" i="1"/>
  <c r="D3029" i="1" s="1"/>
  <c r="D3028" i="1" s="1"/>
  <c r="C3030" i="1"/>
  <c r="C3029" i="1" s="1"/>
  <c r="J3027" i="1"/>
  <c r="J3026" i="1" s="1"/>
  <c r="J3025" i="1" s="1"/>
  <c r="I3027" i="1"/>
  <c r="K3027" i="1" s="1"/>
  <c r="I3026" i="1"/>
  <c r="H3026" i="1"/>
  <c r="G3026" i="1"/>
  <c r="G3025" i="1" s="1"/>
  <c r="F3026" i="1"/>
  <c r="E3026" i="1"/>
  <c r="E3025" i="1" s="1"/>
  <c r="D3026" i="1"/>
  <c r="C3026" i="1"/>
  <c r="C3025" i="1" s="1"/>
  <c r="H3025" i="1"/>
  <c r="F3025" i="1"/>
  <c r="D3025" i="1"/>
  <c r="I3024" i="1"/>
  <c r="K3024" i="1" s="1"/>
  <c r="H3023" i="1"/>
  <c r="H3022" i="1" s="1"/>
  <c r="H3021" i="1" s="1"/>
  <c r="G3023" i="1"/>
  <c r="G3022" i="1" s="1"/>
  <c r="G3021" i="1" s="1"/>
  <c r="F3023" i="1"/>
  <c r="F3022" i="1" s="1"/>
  <c r="E3023" i="1"/>
  <c r="E3022" i="1" s="1"/>
  <c r="D3023" i="1"/>
  <c r="D3022" i="1" s="1"/>
  <c r="D3021" i="1" s="1"/>
  <c r="C3023" i="1"/>
  <c r="C3022" i="1" s="1"/>
  <c r="C3021" i="1" s="1"/>
  <c r="I3017" i="1"/>
  <c r="K3017" i="1" s="1"/>
  <c r="I3016" i="1"/>
  <c r="K3016" i="1" s="1"/>
  <c r="I3015" i="1"/>
  <c r="K3015" i="1" s="1"/>
  <c r="H3014" i="1"/>
  <c r="H3013" i="1" s="1"/>
  <c r="H3012" i="1" s="1"/>
  <c r="G3014" i="1"/>
  <c r="G3013" i="1" s="1"/>
  <c r="G3012" i="1" s="1"/>
  <c r="F3014" i="1"/>
  <c r="F3013" i="1" s="1"/>
  <c r="F3012" i="1" s="1"/>
  <c r="E3014" i="1"/>
  <c r="E3013" i="1" s="1"/>
  <c r="E3012" i="1" s="1"/>
  <c r="D3014" i="1"/>
  <c r="D3013" i="1" s="1"/>
  <c r="D3012" i="1" s="1"/>
  <c r="C3014" i="1"/>
  <c r="C3013" i="1" s="1"/>
  <c r="C3012" i="1" s="1"/>
  <c r="I3011" i="1"/>
  <c r="K3011" i="1" s="1"/>
  <c r="H3010" i="1"/>
  <c r="G3010" i="1"/>
  <c r="F3010" i="1"/>
  <c r="E3010" i="1"/>
  <c r="D3010" i="1"/>
  <c r="C3010" i="1"/>
  <c r="I3009" i="1"/>
  <c r="K3009" i="1" s="1"/>
  <c r="H3008" i="1"/>
  <c r="H3007" i="1" s="1"/>
  <c r="H3006" i="1" s="1"/>
  <c r="G3008" i="1"/>
  <c r="F3008" i="1"/>
  <c r="F3007" i="1" s="1"/>
  <c r="F3006" i="1" s="1"/>
  <c r="E3008" i="1"/>
  <c r="D3008" i="1"/>
  <c r="D3007" i="1" s="1"/>
  <c r="D3006" i="1" s="1"/>
  <c r="C3008" i="1"/>
  <c r="G3007" i="1"/>
  <c r="G3006" i="1" s="1"/>
  <c r="I3005" i="1"/>
  <c r="K3005" i="1" s="1"/>
  <c r="J3004" i="1"/>
  <c r="I3004" i="1"/>
  <c r="H3004" i="1"/>
  <c r="G3004" i="1"/>
  <c r="F3004" i="1"/>
  <c r="E3004" i="1"/>
  <c r="D3004" i="1"/>
  <c r="C3004" i="1"/>
  <c r="I3003" i="1"/>
  <c r="K3003" i="1" s="1"/>
  <c r="I3002" i="1"/>
  <c r="K3002" i="1" s="1"/>
  <c r="I3001" i="1"/>
  <c r="K3001" i="1" s="1"/>
  <c r="H3000" i="1"/>
  <c r="G3000" i="1"/>
  <c r="F3000" i="1"/>
  <c r="E3000" i="1"/>
  <c r="D3000" i="1"/>
  <c r="C3000" i="1"/>
  <c r="I2999" i="1"/>
  <c r="K2999" i="1" s="1"/>
  <c r="I2998" i="1"/>
  <c r="K2998" i="1" s="1"/>
  <c r="H2997" i="1"/>
  <c r="G2997" i="1"/>
  <c r="F2997" i="1"/>
  <c r="E2997" i="1"/>
  <c r="D2997" i="1"/>
  <c r="C2997" i="1"/>
  <c r="I2996" i="1"/>
  <c r="K2996" i="1" s="1"/>
  <c r="I2995" i="1"/>
  <c r="K2995" i="1" s="1"/>
  <c r="H2994" i="1"/>
  <c r="G2994" i="1"/>
  <c r="F2994" i="1"/>
  <c r="E2994" i="1"/>
  <c r="D2994" i="1"/>
  <c r="C2994" i="1"/>
  <c r="I2993" i="1"/>
  <c r="K2993" i="1" s="1"/>
  <c r="H2992" i="1"/>
  <c r="G2992" i="1"/>
  <c r="F2992" i="1"/>
  <c r="E2992" i="1"/>
  <c r="D2992" i="1"/>
  <c r="C2992" i="1"/>
  <c r="I2988" i="1"/>
  <c r="K2988" i="1" s="1"/>
  <c r="H2987" i="1"/>
  <c r="H2986" i="1" s="1"/>
  <c r="H2985" i="1" s="1"/>
  <c r="G2987" i="1"/>
  <c r="G2986" i="1" s="1"/>
  <c r="G2985" i="1" s="1"/>
  <c r="F2987" i="1"/>
  <c r="F2986" i="1" s="1"/>
  <c r="F2985" i="1" s="1"/>
  <c r="E2987" i="1"/>
  <c r="E2986" i="1" s="1"/>
  <c r="E2985" i="1" s="1"/>
  <c r="D2987" i="1"/>
  <c r="D2986" i="1" s="1"/>
  <c r="D2985" i="1" s="1"/>
  <c r="C2987" i="1"/>
  <c r="C2986" i="1" s="1"/>
  <c r="C2985" i="1" s="1"/>
  <c r="I2984" i="1"/>
  <c r="K2984" i="1" s="1"/>
  <c r="H2983" i="1"/>
  <c r="H2982" i="1" s="1"/>
  <c r="H2981" i="1" s="1"/>
  <c r="G2983" i="1"/>
  <c r="G2982" i="1" s="1"/>
  <c r="G2981" i="1" s="1"/>
  <c r="F2983" i="1"/>
  <c r="F2982" i="1" s="1"/>
  <c r="F2981" i="1" s="1"/>
  <c r="E2983" i="1"/>
  <c r="E2982" i="1" s="1"/>
  <c r="E2981" i="1" s="1"/>
  <c r="D2983" i="1"/>
  <c r="D2982" i="1" s="1"/>
  <c r="D2981" i="1" s="1"/>
  <c r="C2983" i="1"/>
  <c r="C2982" i="1" s="1"/>
  <c r="C2981" i="1" s="1"/>
  <c r="I2980" i="1"/>
  <c r="K2980" i="1" s="1"/>
  <c r="H2979" i="1"/>
  <c r="H2978" i="1" s="1"/>
  <c r="H2977" i="1" s="1"/>
  <c r="G2979" i="1"/>
  <c r="G2978" i="1" s="1"/>
  <c r="G2977" i="1" s="1"/>
  <c r="F2979" i="1"/>
  <c r="F2978" i="1" s="1"/>
  <c r="F2977" i="1" s="1"/>
  <c r="E2979" i="1"/>
  <c r="E2978" i="1" s="1"/>
  <c r="E2977" i="1" s="1"/>
  <c r="D2979" i="1"/>
  <c r="D2978" i="1" s="1"/>
  <c r="D2977" i="1" s="1"/>
  <c r="C2979" i="1"/>
  <c r="C2978" i="1" s="1"/>
  <c r="C2977" i="1" s="1"/>
  <c r="I2971" i="1"/>
  <c r="K2971" i="1" s="1"/>
  <c r="I2970" i="1"/>
  <c r="K2970" i="1" s="1"/>
  <c r="H2969" i="1"/>
  <c r="G2969" i="1"/>
  <c r="G2968" i="1" s="1"/>
  <c r="G2967" i="1" s="1"/>
  <c r="F2969" i="1"/>
  <c r="F2968" i="1" s="1"/>
  <c r="F2967" i="1" s="1"/>
  <c r="E2969" i="1"/>
  <c r="E2968" i="1" s="1"/>
  <c r="E2967" i="1" s="1"/>
  <c r="D2969" i="1"/>
  <c r="D2968" i="1" s="1"/>
  <c r="D2967" i="1" s="1"/>
  <c r="C2969" i="1"/>
  <c r="C2968" i="1" s="1"/>
  <c r="C2967" i="1" s="1"/>
  <c r="H2968" i="1"/>
  <c r="H2967" i="1" s="1"/>
  <c r="I2966" i="1"/>
  <c r="K2966" i="1" s="1"/>
  <c r="H2965" i="1"/>
  <c r="G2965" i="1"/>
  <c r="G2964" i="1" s="1"/>
  <c r="G2963" i="1" s="1"/>
  <c r="F2965" i="1"/>
  <c r="F2964" i="1" s="1"/>
  <c r="F2963" i="1" s="1"/>
  <c r="E2965" i="1"/>
  <c r="E2964" i="1" s="1"/>
  <c r="E2963" i="1" s="1"/>
  <c r="D2965" i="1"/>
  <c r="D2964" i="1" s="1"/>
  <c r="D2963" i="1" s="1"/>
  <c r="C2965" i="1"/>
  <c r="C2964" i="1" s="1"/>
  <c r="C2963" i="1" s="1"/>
  <c r="H2964" i="1"/>
  <c r="H2963" i="1" s="1"/>
  <c r="I2962" i="1"/>
  <c r="K2962" i="1" s="1"/>
  <c r="H2961" i="1"/>
  <c r="G2961" i="1"/>
  <c r="G2960" i="1" s="1"/>
  <c r="G2959" i="1" s="1"/>
  <c r="F2961" i="1"/>
  <c r="F2960" i="1" s="1"/>
  <c r="F2959" i="1" s="1"/>
  <c r="E2961" i="1"/>
  <c r="E2960" i="1" s="1"/>
  <c r="E2959" i="1" s="1"/>
  <c r="D2961" i="1"/>
  <c r="D2960" i="1" s="1"/>
  <c r="D2959" i="1" s="1"/>
  <c r="C2961" i="1"/>
  <c r="C2960" i="1" s="1"/>
  <c r="C2959" i="1" s="1"/>
  <c r="H2960" i="1"/>
  <c r="H2959" i="1" s="1"/>
  <c r="I2958" i="1"/>
  <c r="K2958" i="1" s="1"/>
  <c r="I2957" i="1"/>
  <c r="K2957" i="1" s="1"/>
  <c r="H2956" i="1"/>
  <c r="H2955" i="1" s="1"/>
  <c r="H2954" i="1" s="1"/>
  <c r="G2956" i="1"/>
  <c r="F2956" i="1"/>
  <c r="F2955" i="1" s="1"/>
  <c r="F2954" i="1" s="1"/>
  <c r="E2956" i="1"/>
  <c r="D2956" i="1"/>
  <c r="D2955" i="1" s="1"/>
  <c r="D2954" i="1" s="1"/>
  <c r="C2956" i="1"/>
  <c r="G2955" i="1"/>
  <c r="G2954" i="1" s="1"/>
  <c r="E2955" i="1"/>
  <c r="E2954" i="1" s="1"/>
  <c r="C2955" i="1"/>
  <c r="C2954" i="1" s="1"/>
  <c r="I2953" i="1"/>
  <c r="K2953" i="1" s="1"/>
  <c r="H2952" i="1"/>
  <c r="G2952" i="1"/>
  <c r="F2952" i="1"/>
  <c r="E2952" i="1"/>
  <c r="D2952" i="1"/>
  <c r="C2952" i="1"/>
  <c r="I2951" i="1"/>
  <c r="K2951" i="1" s="1"/>
  <c r="I2950" i="1"/>
  <c r="K2950" i="1" s="1"/>
  <c r="H2949" i="1"/>
  <c r="G2949" i="1"/>
  <c r="G2948" i="1" s="1"/>
  <c r="G2947" i="1" s="1"/>
  <c r="F2949" i="1"/>
  <c r="F2948" i="1" s="1"/>
  <c r="F2947" i="1" s="1"/>
  <c r="E2949" i="1"/>
  <c r="E2948" i="1" s="1"/>
  <c r="E2947" i="1" s="1"/>
  <c r="D2949" i="1"/>
  <c r="D2948" i="1" s="1"/>
  <c r="D2947" i="1" s="1"/>
  <c r="C2949" i="1"/>
  <c r="C2948" i="1" s="1"/>
  <c r="C2947" i="1" s="1"/>
  <c r="H2948" i="1"/>
  <c r="H2947" i="1" s="1"/>
  <c r="I2946" i="1"/>
  <c r="K2946" i="1" s="1"/>
  <c r="H2945" i="1"/>
  <c r="G2945" i="1"/>
  <c r="G2944" i="1" s="1"/>
  <c r="F2945" i="1"/>
  <c r="F2944" i="1" s="1"/>
  <c r="E2945" i="1"/>
  <c r="E2944" i="1" s="1"/>
  <c r="D2945" i="1"/>
  <c r="D2944" i="1" s="1"/>
  <c r="C2945" i="1"/>
  <c r="C2944" i="1" s="1"/>
  <c r="H2944" i="1"/>
  <c r="I2943" i="1"/>
  <c r="K2943" i="1" s="1"/>
  <c r="H2942" i="1"/>
  <c r="H2941" i="1" s="1"/>
  <c r="H2940" i="1" s="1"/>
  <c r="G2942" i="1"/>
  <c r="G2941" i="1" s="1"/>
  <c r="G2940" i="1" s="1"/>
  <c r="F2942" i="1"/>
  <c r="F2941" i="1" s="1"/>
  <c r="E2942" i="1"/>
  <c r="E2941" i="1" s="1"/>
  <c r="E2940" i="1" s="1"/>
  <c r="D2942" i="1"/>
  <c r="D2941" i="1" s="1"/>
  <c r="C2942" i="1"/>
  <c r="C2941" i="1" s="1"/>
  <c r="C2940" i="1" s="1"/>
  <c r="I2939" i="1"/>
  <c r="K2939" i="1" s="1"/>
  <c r="I2938" i="1"/>
  <c r="K2938" i="1" s="1"/>
  <c r="H2937" i="1"/>
  <c r="G2937" i="1"/>
  <c r="G2936" i="1" s="1"/>
  <c r="G2935" i="1" s="1"/>
  <c r="F2937" i="1"/>
  <c r="F2936" i="1" s="1"/>
  <c r="F2935" i="1" s="1"/>
  <c r="E2937" i="1"/>
  <c r="E2936" i="1" s="1"/>
  <c r="E2935" i="1" s="1"/>
  <c r="D2937" i="1"/>
  <c r="D2936" i="1" s="1"/>
  <c r="D2935" i="1" s="1"/>
  <c r="C2937" i="1"/>
  <c r="C2936" i="1" s="1"/>
  <c r="C2935" i="1" s="1"/>
  <c r="H2936" i="1"/>
  <c r="H2935" i="1" s="1"/>
  <c r="I2928" i="1"/>
  <c r="K2928" i="1" s="1"/>
  <c r="I2927" i="1"/>
  <c r="K2927" i="1" s="1"/>
  <c r="H2926" i="1"/>
  <c r="G2926" i="1"/>
  <c r="F2926" i="1"/>
  <c r="E2926" i="1"/>
  <c r="D2926" i="1"/>
  <c r="C2926" i="1"/>
  <c r="I2925" i="1"/>
  <c r="K2925" i="1" s="1"/>
  <c r="H2924" i="1"/>
  <c r="G2924" i="1"/>
  <c r="F2924" i="1"/>
  <c r="E2924" i="1"/>
  <c r="D2924" i="1"/>
  <c r="C2924" i="1"/>
  <c r="I2923" i="1"/>
  <c r="K2923" i="1" s="1"/>
  <c r="H2922" i="1"/>
  <c r="G2922" i="1"/>
  <c r="F2922" i="1"/>
  <c r="E2922" i="1"/>
  <c r="D2922" i="1"/>
  <c r="C2922" i="1"/>
  <c r="I2921" i="1"/>
  <c r="K2921" i="1" s="1"/>
  <c r="H2920" i="1"/>
  <c r="G2920" i="1"/>
  <c r="F2920" i="1"/>
  <c r="E2920" i="1"/>
  <c r="E2919" i="1" s="1"/>
  <c r="D2920" i="1"/>
  <c r="C2920" i="1"/>
  <c r="C2919" i="1" s="1"/>
  <c r="I2918" i="1"/>
  <c r="K2918" i="1" s="1"/>
  <c r="H2917" i="1"/>
  <c r="H2916" i="1" s="1"/>
  <c r="G2917" i="1"/>
  <c r="G2916" i="1" s="1"/>
  <c r="F2917" i="1"/>
  <c r="F2916" i="1" s="1"/>
  <c r="E2917" i="1"/>
  <c r="E2916" i="1" s="1"/>
  <c r="D2917" i="1"/>
  <c r="D2916" i="1" s="1"/>
  <c r="C2917" i="1"/>
  <c r="C2916" i="1" s="1"/>
  <c r="I2914" i="1"/>
  <c r="K2914" i="1" s="1"/>
  <c r="H2913" i="1"/>
  <c r="H2912" i="1" s="1"/>
  <c r="G2913" i="1"/>
  <c r="G2912" i="1" s="1"/>
  <c r="F2913" i="1"/>
  <c r="F2912" i="1" s="1"/>
  <c r="E2913" i="1"/>
  <c r="E2912" i="1" s="1"/>
  <c r="D2913" i="1"/>
  <c r="D2912" i="1" s="1"/>
  <c r="C2913" i="1"/>
  <c r="C2912" i="1" s="1"/>
  <c r="I2911" i="1"/>
  <c r="K2911" i="1" s="1"/>
  <c r="H2910" i="1"/>
  <c r="G2910" i="1"/>
  <c r="F2910" i="1"/>
  <c r="E2910" i="1"/>
  <c r="D2910" i="1"/>
  <c r="C2910" i="1"/>
  <c r="I2909" i="1"/>
  <c r="K2909" i="1" s="1"/>
  <c r="H2908" i="1"/>
  <c r="H2907" i="1" s="1"/>
  <c r="H2906" i="1" s="1"/>
  <c r="G2908" i="1"/>
  <c r="F2908" i="1"/>
  <c r="E2908" i="1"/>
  <c r="D2908" i="1"/>
  <c r="D2907" i="1" s="1"/>
  <c r="D2906" i="1" s="1"/>
  <c r="C2908" i="1"/>
  <c r="F2907" i="1"/>
  <c r="I2904" i="1"/>
  <c r="K2904" i="1" s="1"/>
  <c r="H2903" i="1"/>
  <c r="G2903" i="1"/>
  <c r="F2903" i="1"/>
  <c r="E2903" i="1"/>
  <c r="D2903" i="1"/>
  <c r="C2903" i="1"/>
  <c r="I2902" i="1"/>
  <c r="K2902" i="1" s="1"/>
  <c r="H2901" i="1"/>
  <c r="G2901" i="1"/>
  <c r="F2901" i="1"/>
  <c r="E2901" i="1"/>
  <c r="D2901" i="1"/>
  <c r="C2901" i="1"/>
  <c r="I2900" i="1"/>
  <c r="K2900" i="1" s="1"/>
  <c r="H2899" i="1"/>
  <c r="G2899" i="1"/>
  <c r="F2899" i="1"/>
  <c r="E2899" i="1"/>
  <c r="D2899" i="1"/>
  <c r="C2899" i="1"/>
  <c r="I2896" i="1"/>
  <c r="K2896" i="1" s="1"/>
  <c r="H2895" i="1"/>
  <c r="G2895" i="1"/>
  <c r="F2895" i="1"/>
  <c r="E2895" i="1"/>
  <c r="D2895" i="1"/>
  <c r="C2895" i="1"/>
  <c r="I2894" i="1"/>
  <c r="K2894" i="1" s="1"/>
  <c r="H2893" i="1"/>
  <c r="G2893" i="1"/>
  <c r="F2893" i="1"/>
  <c r="E2893" i="1"/>
  <c r="D2893" i="1"/>
  <c r="C2893" i="1"/>
  <c r="I2892" i="1"/>
  <c r="K2892" i="1" s="1"/>
  <c r="H2891" i="1"/>
  <c r="G2891" i="1"/>
  <c r="G2890" i="1" s="1"/>
  <c r="G2889" i="1" s="1"/>
  <c r="F2891" i="1"/>
  <c r="E2891" i="1"/>
  <c r="D2891" i="1"/>
  <c r="C2891" i="1"/>
  <c r="C2890" i="1" s="1"/>
  <c r="C2889" i="1" s="1"/>
  <c r="I2881" i="1"/>
  <c r="K2881" i="1" s="1"/>
  <c r="H2880" i="1"/>
  <c r="G2880" i="1"/>
  <c r="F2880" i="1"/>
  <c r="E2880" i="1"/>
  <c r="D2880" i="1"/>
  <c r="C2880" i="1"/>
  <c r="I2879" i="1"/>
  <c r="K2879" i="1" s="1"/>
  <c r="H2878" i="1"/>
  <c r="G2878" i="1"/>
  <c r="F2878" i="1"/>
  <c r="E2878" i="1"/>
  <c r="D2878" i="1"/>
  <c r="C2878" i="1"/>
  <c r="I2877" i="1"/>
  <c r="K2877" i="1" s="1"/>
  <c r="H2876" i="1"/>
  <c r="G2876" i="1"/>
  <c r="F2876" i="1"/>
  <c r="E2876" i="1"/>
  <c r="D2876" i="1"/>
  <c r="D2875" i="1" s="1"/>
  <c r="D2874" i="1" s="1"/>
  <c r="D2873" i="1" s="1"/>
  <c r="C2876" i="1"/>
  <c r="F2875" i="1"/>
  <c r="F2874" i="1" s="1"/>
  <c r="F2873" i="1" s="1"/>
  <c r="I2872" i="1"/>
  <c r="K2872" i="1" s="1"/>
  <c r="H2871" i="1"/>
  <c r="G2871" i="1"/>
  <c r="F2871" i="1"/>
  <c r="E2871" i="1"/>
  <c r="D2871" i="1"/>
  <c r="C2871" i="1"/>
  <c r="I2870" i="1"/>
  <c r="H2869" i="1"/>
  <c r="G2869" i="1"/>
  <c r="F2869" i="1"/>
  <c r="E2869" i="1"/>
  <c r="D2869" i="1"/>
  <c r="C2869" i="1"/>
  <c r="I2868" i="1"/>
  <c r="K2868" i="1" s="1"/>
  <c r="H2867" i="1"/>
  <c r="H2866" i="1" s="1"/>
  <c r="H2865" i="1" s="1"/>
  <c r="H2864" i="1" s="1"/>
  <c r="G2867" i="1"/>
  <c r="F2867" i="1"/>
  <c r="F2866" i="1" s="1"/>
  <c r="F2865" i="1" s="1"/>
  <c r="F2864" i="1" s="1"/>
  <c r="E2867" i="1"/>
  <c r="D2867" i="1"/>
  <c r="D2866" i="1" s="1"/>
  <c r="D2865" i="1" s="1"/>
  <c r="D2864" i="1" s="1"/>
  <c r="C2867" i="1"/>
  <c r="G2866" i="1"/>
  <c r="G2865" i="1" s="1"/>
  <c r="G2864" i="1" s="1"/>
  <c r="I2863" i="1"/>
  <c r="K2863" i="1" s="1"/>
  <c r="H2862" i="1"/>
  <c r="G2862" i="1"/>
  <c r="F2862" i="1"/>
  <c r="F2859" i="1" s="1"/>
  <c r="F2858" i="1" s="1"/>
  <c r="F2857" i="1" s="1"/>
  <c r="E2862" i="1"/>
  <c r="D2862" i="1"/>
  <c r="C2862" i="1"/>
  <c r="I2861" i="1"/>
  <c r="K2861" i="1" s="1"/>
  <c r="H2860" i="1"/>
  <c r="G2860" i="1"/>
  <c r="F2860" i="1"/>
  <c r="E2860" i="1"/>
  <c r="D2860" i="1"/>
  <c r="C2860" i="1"/>
  <c r="I2856" i="1"/>
  <c r="J2856" i="1" s="1"/>
  <c r="J2855" i="1" s="1"/>
  <c r="J2854" i="1" s="1"/>
  <c r="J2853" i="1" s="1"/>
  <c r="J2852" i="1" s="1"/>
  <c r="H2855" i="1"/>
  <c r="H2854" i="1" s="1"/>
  <c r="H2853" i="1" s="1"/>
  <c r="H2852" i="1" s="1"/>
  <c r="G2855" i="1"/>
  <c r="G2854" i="1" s="1"/>
  <c r="G2853" i="1" s="1"/>
  <c r="G2852" i="1" s="1"/>
  <c r="F2855" i="1"/>
  <c r="F2854" i="1" s="1"/>
  <c r="F2853" i="1" s="1"/>
  <c r="F2852" i="1" s="1"/>
  <c r="E2855" i="1"/>
  <c r="E2854" i="1" s="1"/>
  <c r="E2853" i="1" s="1"/>
  <c r="E2852" i="1" s="1"/>
  <c r="D2855" i="1"/>
  <c r="D2854" i="1" s="1"/>
  <c r="D2853" i="1" s="1"/>
  <c r="D2852" i="1" s="1"/>
  <c r="C2855" i="1"/>
  <c r="C2854" i="1" s="1"/>
  <c r="C2853" i="1" s="1"/>
  <c r="C2852" i="1" s="1"/>
  <c r="I2851" i="1"/>
  <c r="K2851" i="1" s="1"/>
  <c r="H2850" i="1"/>
  <c r="G2850" i="1"/>
  <c r="F2850" i="1"/>
  <c r="E2850" i="1"/>
  <c r="D2850" i="1"/>
  <c r="C2850" i="1"/>
  <c r="I2849" i="1"/>
  <c r="K2849" i="1" s="1"/>
  <c r="H2848" i="1"/>
  <c r="G2848" i="1"/>
  <c r="F2848" i="1"/>
  <c r="E2848" i="1"/>
  <c r="D2848" i="1"/>
  <c r="C2848" i="1"/>
  <c r="D2847" i="1"/>
  <c r="D2846" i="1" s="1"/>
  <c r="D2845" i="1" s="1"/>
  <c r="I2841" i="1"/>
  <c r="J2841" i="1" s="1"/>
  <c r="J2840" i="1" s="1"/>
  <c r="H2840" i="1"/>
  <c r="G2840" i="1"/>
  <c r="F2840" i="1"/>
  <c r="E2840" i="1"/>
  <c r="D2840" i="1"/>
  <c r="C2840" i="1"/>
  <c r="I2839" i="1"/>
  <c r="K2839" i="1" s="1"/>
  <c r="H2838" i="1"/>
  <c r="G2838" i="1"/>
  <c r="F2838" i="1"/>
  <c r="E2838" i="1"/>
  <c r="D2838" i="1"/>
  <c r="C2838" i="1"/>
  <c r="I2837" i="1"/>
  <c r="J2837" i="1" s="1"/>
  <c r="J2836" i="1" s="1"/>
  <c r="H2836" i="1"/>
  <c r="H2835" i="1" s="1"/>
  <c r="G2836" i="1"/>
  <c r="F2836" i="1"/>
  <c r="F2835" i="1" s="1"/>
  <c r="E2836" i="1"/>
  <c r="D2836" i="1"/>
  <c r="D2835" i="1" s="1"/>
  <c r="C2836" i="1"/>
  <c r="G2835" i="1"/>
  <c r="I2834" i="1"/>
  <c r="H2833" i="1"/>
  <c r="G2833" i="1"/>
  <c r="G2832" i="1" s="1"/>
  <c r="F2833" i="1"/>
  <c r="F2832" i="1" s="1"/>
  <c r="E2833" i="1"/>
  <c r="E2832" i="1" s="1"/>
  <c r="D2833" i="1"/>
  <c r="D2832" i="1" s="1"/>
  <c r="C2833" i="1"/>
  <c r="C2832" i="1" s="1"/>
  <c r="H2832" i="1"/>
  <c r="I2828" i="1"/>
  <c r="K2828" i="1" s="1"/>
  <c r="H2827" i="1"/>
  <c r="G2827" i="1"/>
  <c r="F2827" i="1"/>
  <c r="E2827" i="1"/>
  <c r="D2827" i="1"/>
  <c r="C2827" i="1"/>
  <c r="C3247" i="1" s="1"/>
  <c r="I2826" i="1"/>
  <c r="K2826" i="1" s="1"/>
  <c r="I2825" i="1"/>
  <c r="K2825" i="1" s="1"/>
  <c r="I2824" i="1"/>
  <c r="K2824" i="1" s="1"/>
  <c r="I2823" i="1"/>
  <c r="J2823" i="1" s="1"/>
  <c r="I2822" i="1"/>
  <c r="K2822" i="1" s="1"/>
  <c r="I2821" i="1"/>
  <c r="K2821" i="1" s="1"/>
  <c r="I2820" i="1"/>
  <c r="K2820" i="1" s="1"/>
  <c r="I2819" i="1"/>
  <c r="J2819" i="1" s="1"/>
  <c r="H2818" i="1"/>
  <c r="G2818" i="1"/>
  <c r="G2817" i="1" s="1"/>
  <c r="F2818" i="1"/>
  <c r="F2817" i="1" s="1"/>
  <c r="F2816" i="1" s="1"/>
  <c r="E2818" i="1"/>
  <c r="D2818" i="1"/>
  <c r="D2817" i="1" s="1"/>
  <c r="D2816" i="1" s="1"/>
  <c r="C2818" i="1"/>
  <c r="C3246" i="1" s="1"/>
  <c r="E2817" i="1"/>
  <c r="E2816" i="1" s="1"/>
  <c r="F2812" i="1"/>
  <c r="D3248" i="1" s="1"/>
  <c r="F2811" i="1"/>
  <c r="D3246" i="1" s="1"/>
  <c r="E2810" i="1"/>
  <c r="E3230" i="1" s="1"/>
  <c r="D2810" i="1"/>
  <c r="D3230" i="1" s="1"/>
  <c r="F3165" i="1" l="1"/>
  <c r="F3164" i="1" s="1"/>
  <c r="H3165" i="1"/>
  <c r="H3164" i="1" s="1"/>
  <c r="G3223" i="1"/>
  <c r="G3222" i="1" s="1"/>
  <c r="C2866" i="1"/>
  <c r="C2865" i="1" s="1"/>
  <c r="C2864" i="1" s="1"/>
  <c r="C2915" i="1"/>
  <c r="C3007" i="1"/>
  <c r="C3006" i="1" s="1"/>
  <c r="F3066" i="1"/>
  <c r="F3065" i="1" s="1"/>
  <c r="D3185" i="1"/>
  <c r="D3184" i="1" s="1"/>
  <c r="F3185" i="1"/>
  <c r="F3184" i="1" s="1"/>
  <c r="H3185" i="1"/>
  <c r="H3184" i="1" s="1"/>
  <c r="F3200" i="1"/>
  <c r="K3207" i="1"/>
  <c r="D3223" i="1"/>
  <c r="D3222" i="1" s="1"/>
  <c r="F3223" i="1"/>
  <c r="F3222" i="1" s="1"/>
  <c r="H3223" i="1"/>
  <c r="H3222" i="1" s="1"/>
  <c r="C3223" i="1"/>
  <c r="E3223" i="1"/>
  <c r="E3222" i="1" s="1"/>
  <c r="G2816" i="1"/>
  <c r="O2819" i="1" s="1"/>
  <c r="O2820" i="1"/>
  <c r="O2822" i="1" s="1"/>
  <c r="C2898" i="1"/>
  <c r="C2897" i="1" s="1"/>
  <c r="G2898" i="1"/>
  <c r="G2897" i="1" s="1"/>
  <c r="G2919" i="1"/>
  <c r="C2991" i="1"/>
  <c r="C2990" i="1" s="1"/>
  <c r="E2991" i="1"/>
  <c r="E2990" i="1" s="1"/>
  <c r="G2991" i="1"/>
  <c r="G2990" i="1" s="1"/>
  <c r="G3052" i="1"/>
  <c r="G3051" i="1" s="1"/>
  <c r="G3050" i="1" s="1"/>
  <c r="H3073" i="1"/>
  <c r="D3073" i="1"/>
  <c r="F3073" i="1"/>
  <c r="C3089" i="1"/>
  <c r="C3088" i="1" s="1"/>
  <c r="E3089" i="1"/>
  <c r="E3088" i="1" s="1"/>
  <c r="C2888" i="1"/>
  <c r="G2888" i="1"/>
  <c r="G2915" i="1"/>
  <c r="I2992" i="1"/>
  <c r="J2993" i="1"/>
  <c r="J2992" i="1" s="1"/>
  <c r="G3089" i="1"/>
  <c r="G3088" i="1" s="1"/>
  <c r="I2924" i="1"/>
  <c r="F3098" i="1"/>
  <c r="F3097" i="1" s="1"/>
  <c r="H2847" i="1"/>
  <c r="H2846" i="1" s="1"/>
  <c r="H2845" i="1" s="1"/>
  <c r="J2925" i="1"/>
  <c r="J2924" i="1" s="1"/>
  <c r="I2937" i="1"/>
  <c r="J2938" i="1"/>
  <c r="I3030" i="1"/>
  <c r="I3029" i="1" s="1"/>
  <c r="D3052" i="1"/>
  <c r="D3051" i="1" s="1"/>
  <c r="D3050" i="1" s="1"/>
  <c r="F3052" i="1"/>
  <c r="F3051" i="1" s="1"/>
  <c r="F3050" i="1" s="1"/>
  <c r="H3052" i="1"/>
  <c r="H3051" i="1" s="1"/>
  <c r="H3050" i="1" s="1"/>
  <c r="C3052" i="1"/>
  <c r="C3051" i="1" s="1"/>
  <c r="C3050" i="1" s="1"/>
  <c r="C3066" i="1"/>
  <c r="C3065" i="1" s="1"/>
  <c r="E3066" i="1"/>
  <c r="E3065" i="1" s="1"/>
  <c r="G3066" i="1"/>
  <c r="G3065" i="1" s="1"/>
  <c r="C3125" i="1"/>
  <c r="C3124" i="1" s="1"/>
  <c r="G3125" i="1"/>
  <c r="G3124" i="1" s="1"/>
  <c r="F2847" i="1"/>
  <c r="F2846" i="1" s="1"/>
  <c r="F2845" i="1" s="1"/>
  <c r="I2920" i="1"/>
  <c r="J2921" i="1"/>
  <c r="J2920" i="1" s="1"/>
  <c r="D2940" i="1"/>
  <c r="D2991" i="1"/>
  <c r="D2990" i="1" s="1"/>
  <c r="E3052" i="1"/>
  <c r="E3051" i="1" s="1"/>
  <c r="E3050" i="1" s="1"/>
  <c r="D3134" i="1"/>
  <c r="D3133" i="1" s="1"/>
  <c r="D3132" i="1" s="1"/>
  <c r="H3134" i="1"/>
  <c r="H3133" i="1" s="1"/>
  <c r="H3132" i="1" s="1"/>
  <c r="I3137" i="1"/>
  <c r="C3143" i="1"/>
  <c r="C3142" i="1" s="1"/>
  <c r="G3143" i="1"/>
  <c r="G3142" i="1" s="1"/>
  <c r="C3157" i="1"/>
  <c r="C3153" i="1" s="1"/>
  <c r="E3157" i="1"/>
  <c r="E3153" i="1" s="1"/>
  <c r="G3157" i="1"/>
  <c r="I3158" i="1"/>
  <c r="J3159" i="1"/>
  <c r="J3158" i="1" s="1"/>
  <c r="D3157" i="1"/>
  <c r="F3157" i="1"/>
  <c r="H3157" i="1"/>
  <c r="I3162" i="1"/>
  <c r="J3163" i="1"/>
  <c r="J3162" i="1" s="1"/>
  <c r="C3176" i="1"/>
  <c r="E3176" i="1"/>
  <c r="E3172" i="1" s="1"/>
  <c r="E3141" i="1" s="1"/>
  <c r="G3176" i="1"/>
  <c r="G3215" i="1"/>
  <c r="G3214" i="1" s="1"/>
  <c r="G3213" i="1" s="1"/>
  <c r="F3109" i="1"/>
  <c r="F3108" i="1" s="1"/>
  <c r="G3153" i="1"/>
  <c r="J2824" i="1"/>
  <c r="C2859" i="1"/>
  <c r="C2858" i="1" s="1"/>
  <c r="C2857" i="1" s="1"/>
  <c r="D2919" i="1"/>
  <c r="F2919" i="1"/>
  <c r="H2919" i="1"/>
  <c r="F2991" i="1"/>
  <c r="F2990" i="1" s="1"/>
  <c r="H2991" i="1"/>
  <c r="H2990" i="1" s="1"/>
  <c r="E3028" i="1"/>
  <c r="I3067" i="1"/>
  <c r="J3068" i="1"/>
  <c r="J3067" i="1" s="1"/>
  <c r="I3071" i="1"/>
  <c r="J3072" i="1"/>
  <c r="J3071" i="1" s="1"/>
  <c r="I3075" i="1"/>
  <c r="J3076" i="1"/>
  <c r="J3075" i="1" s="1"/>
  <c r="J3074" i="1" s="1"/>
  <c r="C3081" i="1"/>
  <c r="C3080" i="1" s="1"/>
  <c r="E3081" i="1"/>
  <c r="E3080" i="1" s="1"/>
  <c r="G3081" i="1"/>
  <c r="G3080" i="1" s="1"/>
  <c r="C3117" i="1"/>
  <c r="C3116" i="1" s="1"/>
  <c r="G3117" i="1"/>
  <c r="G3116" i="1" s="1"/>
  <c r="D3117" i="1"/>
  <c r="D3116" i="1" s="1"/>
  <c r="F3117" i="1"/>
  <c r="F3116" i="1" s="1"/>
  <c r="H3117" i="1"/>
  <c r="H3116" i="1" s="1"/>
  <c r="D3125" i="1"/>
  <c r="D3124" i="1" s="1"/>
  <c r="F3125" i="1"/>
  <c r="F3124" i="1" s="1"/>
  <c r="H3125" i="1"/>
  <c r="H3124" i="1" s="1"/>
  <c r="C3134" i="1"/>
  <c r="C3133" i="1" s="1"/>
  <c r="C3132" i="1" s="1"/>
  <c r="E3134" i="1"/>
  <c r="E3133" i="1" s="1"/>
  <c r="E3132" i="1" s="1"/>
  <c r="G3134" i="1"/>
  <c r="G3133" i="1" s="1"/>
  <c r="G3132" i="1" s="1"/>
  <c r="I3135" i="1"/>
  <c r="K3135" i="1" s="1"/>
  <c r="J3136" i="1"/>
  <c r="J3135" i="1" s="1"/>
  <c r="D3143" i="1"/>
  <c r="D3142" i="1" s="1"/>
  <c r="F3143" i="1"/>
  <c r="F3142" i="1" s="1"/>
  <c r="D3215" i="1"/>
  <c r="D3214" i="1" s="1"/>
  <c r="D3213" i="1" s="1"/>
  <c r="F3215" i="1"/>
  <c r="F3214" i="1" s="1"/>
  <c r="F3213" i="1" s="1"/>
  <c r="H3215" i="1"/>
  <c r="H3214" i="1" s="1"/>
  <c r="H3213" i="1" s="1"/>
  <c r="E3215" i="1"/>
  <c r="E3214" i="1" s="1"/>
  <c r="E3213" i="1" s="1"/>
  <c r="I2910" i="1"/>
  <c r="J2911" i="1"/>
  <c r="J2910" i="1" s="1"/>
  <c r="K3030" i="1"/>
  <c r="J3031" i="1"/>
  <c r="J3030" i="1" s="1"/>
  <c r="J3029" i="1" s="1"/>
  <c r="I3048" i="1"/>
  <c r="I3047" i="1" s="1"/>
  <c r="I3046" i="1" s="1"/>
  <c r="K3137" i="1"/>
  <c r="J2820" i="1"/>
  <c r="I2827" i="1"/>
  <c r="E3247" i="1" s="1"/>
  <c r="J2828" i="1"/>
  <c r="J2827" i="1" s="1"/>
  <c r="I2850" i="1"/>
  <c r="J2851" i="1"/>
  <c r="J2850" i="1" s="1"/>
  <c r="E2859" i="1"/>
  <c r="E2858" i="1" s="1"/>
  <c r="E2857" i="1" s="1"/>
  <c r="G2859" i="1"/>
  <c r="G2858" i="1" s="1"/>
  <c r="G2857" i="1" s="1"/>
  <c r="I2860" i="1"/>
  <c r="J2861" i="1"/>
  <c r="J2860" i="1" s="1"/>
  <c r="D2859" i="1"/>
  <c r="D2858" i="1" s="1"/>
  <c r="D2857" i="1" s="1"/>
  <c r="H2859" i="1"/>
  <c r="H2858" i="1" s="1"/>
  <c r="H2857" i="1" s="1"/>
  <c r="H2875" i="1"/>
  <c r="H2874" i="1" s="1"/>
  <c r="H2873" i="1" s="1"/>
  <c r="I2878" i="1"/>
  <c r="J2879" i="1"/>
  <c r="J2878" i="1" s="1"/>
  <c r="E2890" i="1"/>
  <c r="E2889" i="1" s="1"/>
  <c r="E2898" i="1"/>
  <c r="E2897" i="1" s="1"/>
  <c r="I3000" i="1"/>
  <c r="J3001" i="1"/>
  <c r="C3028" i="1"/>
  <c r="G3028" i="1"/>
  <c r="D3066" i="1"/>
  <c r="D3065" i="1" s="1"/>
  <c r="H3066" i="1"/>
  <c r="H3065" i="1" s="1"/>
  <c r="E3073" i="1"/>
  <c r="E3064" i="1" s="1"/>
  <c r="I3099" i="1"/>
  <c r="J3100" i="1"/>
  <c r="J3099" i="1" s="1"/>
  <c r="D3098" i="1"/>
  <c r="D3097" i="1" s="1"/>
  <c r="H3098" i="1"/>
  <c r="H3097" i="1" s="1"/>
  <c r="I3103" i="1"/>
  <c r="J3104" i="1"/>
  <c r="J3103" i="1" s="1"/>
  <c r="C3109" i="1"/>
  <c r="C3108" i="1" s="1"/>
  <c r="E3109" i="1"/>
  <c r="E3108" i="1" s="1"/>
  <c r="G3109" i="1"/>
  <c r="G3108" i="1" s="1"/>
  <c r="I3110" i="1"/>
  <c r="J3111" i="1"/>
  <c r="J3110" i="1" s="1"/>
  <c r="D3109" i="1"/>
  <c r="D3108" i="1" s="1"/>
  <c r="H3109" i="1"/>
  <c r="H3108" i="1" s="1"/>
  <c r="I3114" i="1"/>
  <c r="J3115" i="1"/>
  <c r="J3114" i="1" s="1"/>
  <c r="J3138" i="1"/>
  <c r="J3137" i="1" s="1"/>
  <c r="H3143" i="1"/>
  <c r="H3142" i="1" s="1"/>
  <c r="D3153" i="1"/>
  <c r="F3153" i="1"/>
  <c r="H3153" i="1"/>
  <c r="I3168" i="1"/>
  <c r="J3169" i="1"/>
  <c r="J3168" i="1" s="1"/>
  <c r="D3176" i="1"/>
  <c r="D3172" i="1" s="1"/>
  <c r="F3176" i="1"/>
  <c r="H3176" i="1"/>
  <c r="H3172" i="1" s="1"/>
  <c r="I3188" i="1"/>
  <c r="J3189" i="1"/>
  <c r="J3188" i="1" s="1"/>
  <c r="I3201" i="1"/>
  <c r="K3201" i="1" s="1"/>
  <c r="I3203" i="1"/>
  <c r="K3203" i="1" s="1"/>
  <c r="I3205" i="1"/>
  <c r="K3205" i="1" s="1"/>
  <c r="C2835" i="1"/>
  <c r="E2835" i="1"/>
  <c r="E2831" i="1" s="1"/>
  <c r="E2830" i="1" s="1"/>
  <c r="E2866" i="1"/>
  <c r="E2865" i="1" s="1"/>
  <c r="E2864" i="1" s="1"/>
  <c r="D2915" i="1"/>
  <c r="D2905" i="1" s="1"/>
  <c r="H2915" i="1"/>
  <c r="E2934" i="1"/>
  <c r="E3007" i="1"/>
  <c r="E3006" i="1" s="1"/>
  <c r="J3016" i="1"/>
  <c r="F3021" i="1"/>
  <c r="F2989" i="1" s="1"/>
  <c r="I3044" i="1"/>
  <c r="I3043" i="1" s="1"/>
  <c r="I3042" i="1" s="1"/>
  <c r="J3045" i="1"/>
  <c r="J3044" i="1" s="1"/>
  <c r="J3043" i="1" s="1"/>
  <c r="J3042" i="1" s="1"/>
  <c r="K3048" i="1"/>
  <c r="J3049" i="1"/>
  <c r="J3048" i="1" s="1"/>
  <c r="J3047" i="1" s="1"/>
  <c r="J3046" i="1" s="1"/>
  <c r="E3125" i="1"/>
  <c r="E3124" i="1" s="1"/>
  <c r="C3172" i="1"/>
  <c r="G3172" i="1"/>
  <c r="G3141" i="1" s="1"/>
  <c r="C2831" i="1"/>
  <c r="C2830" i="1" s="1"/>
  <c r="K2834" i="1"/>
  <c r="J2834" i="1"/>
  <c r="J2833" i="1" s="1"/>
  <c r="J2832" i="1" s="1"/>
  <c r="I2833" i="1"/>
  <c r="I2832" i="1" s="1"/>
  <c r="H2905" i="1"/>
  <c r="C2817" i="1"/>
  <c r="C2816" i="1" s="1"/>
  <c r="H2817" i="1"/>
  <c r="H2816" i="1" s="1"/>
  <c r="O2818" i="1"/>
  <c r="J2822" i="1"/>
  <c r="J2826" i="1"/>
  <c r="D2831" i="1"/>
  <c r="D2830" i="1" s="1"/>
  <c r="H2831" i="1"/>
  <c r="H2830" i="1" s="1"/>
  <c r="G2831" i="1"/>
  <c r="G2830" i="1" s="1"/>
  <c r="C2847" i="1"/>
  <c r="C2846" i="1" s="1"/>
  <c r="C2845" i="1" s="1"/>
  <c r="E2847" i="1"/>
  <c r="E2846" i="1" s="1"/>
  <c r="E2845" i="1" s="1"/>
  <c r="G2847" i="1"/>
  <c r="G2846" i="1" s="1"/>
  <c r="G2845" i="1" s="1"/>
  <c r="I2848" i="1"/>
  <c r="I2847" i="1" s="1"/>
  <c r="J2849" i="1"/>
  <c r="J2848" i="1" s="1"/>
  <c r="I2862" i="1"/>
  <c r="K2862" i="1" s="1"/>
  <c r="J2863" i="1"/>
  <c r="J2862" i="1" s="1"/>
  <c r="C2875" i="1"/>
  <c r="C2874" i="1" s="1"/>
  <c r="C2873" i="1" s="1"/>
  <c r="E2875" i="1"/>
  <c r="E2874" i="1" s="1"/>
  <c r="E2873" i="1" s="1"/>
  <c r="G2875" i="1"/>
  <c r="G2874" i="1" s="1"/>
  <c r="G2873" i="1" s="1"/>
  <c r="I2876" i="1"/>
  <c r="J2877" i="1"/>
  <c r="J2876" i="1" s="1"/>
  <c r="I2880" i="1"/>
  <c r="K2880" i="1" s="1"/>
  <c r="J2881" i="1"/>
  <c r="J2880" i="1" s="1"/>
  <c r="C2907" i="1"/>
  <c r="C2906" i="1" s="1"/>
  <c r="C2905" i="1" s="1"/>
  <c r="E2907" i="1"/>
  <c r="E2906" i="1" s="1"/>
  <c r="G2907" i="1"/>
  <c r="G2906" i="1" s="1"/>
  <c r="G2905" i="1" s="1"/>
  <c r="I2908" i="1"/>
  <c r="I2907" i="1" s="1"/>
  <c r="J2909" i="1"/>
  <c r="J2908" i="1" s="1"/>
  <c r="J2907" i="1" s="1"/>
  <c r="F2915" i="1"/>
  <c r="I2922" i="1"/>
  <c r="K2922" i="1" s="1"/>
  <c r="J2923" i="1"/>
  <c r="J2922" i="1" s="1"/>
  <c r="I2926" i="1"/>
  <c r="K2926" i="1" s="1"/>
  <c r="J2927" i="1"/>
  <c r="I2945" i="1"/>
  <c r="K2945" i="1" s="1"/>
  <c r="J2946" i="1"/>
  <c r="J2945" i="1" s="1"/>
  <c r="J2944" i="1" s="1"/>
  <c r="I2949" i="1"/>
  <c r="K2949" i="1" s="1"/>
  <c r="J2950" i="1"/>
  <c r="J2958" i="1"/>
  <c r="I2961" i="1"/>
  <c r="K2961" i="1" s="1"/>
  <c r="J2962" i="1"/>
  <c r="J2961" i="1" s="1"/>
  <c r="J2960" i="1" s="1"/>
  <c r="J2959" i="1" s="1"/>
  <c r="I2965" i="1"/>
  <c r="K2965" i="1" s="1"/>
  <c r="J2966" i="1"/>
  <c r="J2965" i="1" s="1"/>
  <c r="J2964" i="1" s="1"/>
  <c r="J2963" i="1" s="1"/>
  <c r="I2969" i="1"/>
  <c r="K2969" i="1" s="1"/>
  <c r="J2970" i="1"/>
  <c r="I2994" i="1"/>
  <c r="K2994" i="1" s="1"/>
  <c r="J2995" i="1"/>
  <c r="J2999" i="1"/>
  <c r="J3003" i="1"/>
  <c r="J3039" i="1"/>
  <c r="K3040" i="1"/>
  <c r="J3041" i="1"/>
  <c r="K3046" i="1"/>
  <c r="I3069" i="1"/>
  <c r="K3069" i="1" s="1"/>
  <c r="J3070" i="1"/>
  <c r="J3069" i="1" s="1"/>
  <c r="D3081" i="1"/>
  <c r="D3080" i="1" s="1"/>
  <c r="F3081" i="1"/>
  <c r="F3080" i="1" s="1"/>
  <c r="H3081" i="1"/>
  <c r="H3080" i="1" s="1"/>
  <c r="D3089" i="1"/>
  <c r="D3088" i="1" s="1"/>
  <c r="F3089" i="1"/>
  <c r="F3088" i="1" s="1"/>
  <c r="H3089" i="1"/>
  <c r="H3088" i="1" s="1"/>
  <c r="I3101" i="1"/>
  <c r="K3101" i="1" s="1"/>
  <c r="J3102" i="1"/>
  <c r="J3101" i="1" s="1"/>
  <c r="I3112" i="1"/>
  <c r="K3112" i="1" s="1"/>
  <c r="J3113" i="1"/>
  <c r="J3112" i="1" s="1"/>
  <c r="I3139" i="1"/>
  <c r="I3134" i="1" s="1"/>
  <c r="J3140" i="1"/>
  <c r="J3139" i="1" s="1"/>
  <c r="J3134" i="1" s="1"/>
  <c r="J3133" i="1" s="1"/>
  <c r="J3132" i="1" s="1"/>
  <c r="K3158" i="1"/>
  <c r="K3162" i="1"/>
  <c r="I3166" i="1"/>
  <c r="K3166" i="1" s="1"/>
  <c r="J3167" i="1"/>
  <c r="J3166" i="1" s="1"/>
  <c r="I3170" i="1"/>
  <c r="K3170" i="1" s="1"/>
  <c r="J3171" i="1"/>
  <c r="J3170" i="1" s="1"/>
  <c r="I3174" i="1"/>
  <c r="K3174" i="1" s="1"/>
  <c r="J3175" i="1"/>
  <c r="J3174" i="1" s="1"/>
  <c r="J3173" i="1" s="1"/>
  <c r="G3185" i="1"/>
  <c r="G3184" i="1" s="1"/>
  <c r="I3186" i="1"/>
  <c r="K3186" i="1" s="1"/>
  <c r="J3187" i="1"/>
  <c r="J3186" i="1" s="1"/>
  <c r="I3190" i="1"/>
  <c r="K3190" i="1" s="1"/>
  <c r="J3191" i="1"/>
  <c r="J3190" i="1" s="1"/>
  <c r="F3196" i="1"/>
  <c r="F3183" i="1" s="1"/>
  <c r="J3202" i="1"/>
  <c r="J3201" i="1" s="1"/>
  <c r="J3204" i="1"/>
  <c r="J3203" i="1" s="1"/>
  <c r="J3206" i="1"/>
  <c r="J3205" i="1" s="1"/>
  <c r="D3200" i="1"/>
  <c r="D3196" i="1" s="1"/>
  <c r="H3200" i="1"/>
  <c r="H3196" i="1" s="1"/>
  <c r="H3183" i="1" s="1"/>
  <c r="I3211" i="1"/>
  <c r="K3211" i="1" s="1"/>
  <c r="J3212" i="1"/>
  <c r="J3211" i="1" s="1"/>
  <c r="E3704" i="1"/>
  <c r="F3704" i="1" s="1"/>
  <c r="I3588" i="1"/>
  <c r="K3588" i="1" s="1"/>
  <c r="K3589" i="1"/>
  <c r="K2850" i="1"/>
  <c r="K2860" i="1"/>
  <c r="J2859" i="1"/>
  <c r="J2858" i="1" s="1"/>
  <c r="J2857" i="1" s="1"/>
  <c r="K2878" i="1"/>
  <c r="K2910" i="1"/>
  <c r="I2919" i="1"/>
  <c r="C2934" i="1"/>
  <c r="G2934" i="1"/>
  <c r="K2937" i="1"/>
  <c r="F2940" i="1"/>
  <c r="F2934" i="1" s="1"/>
  <c r="C2989" i="1"/>
  <c r="G2989" i="1"/>
  <c r="K2992" i="1"/>
  <c r="K3000" i="1"/>
  <c r="K3004" i="1"/>
  <c r="K3026" i="1"/>
  <c r="F3064" i="1"/>
  <c r="K3067" i="1"/>
  <c r="J3066" i="1"/>
  <c r="J3065" i="1" s="1"/>
  <c r="K3071" i="1"/>
  <c r="C3073" i="1"/>
  <c r="C3064" i="1" s="1"/>
  <c r="G3073" i="1"/>
  <c r="G3064" i="1" s="1"/>
  <c r="K3075" i="1"/>
  <c r="F3096" i="1"/>
  <c r="C3096" i="1"/>
  <c r="E3096" i="1"/>
  <c r="G3096" i="1"/>
  <c r="K3099" i="1"/>
  <c r="J3098" i="1"/>
  <c r="J3097" i="1" s="1"/>
  <c r="K3103" i="1"/>
  <c r="K3110" i="1"/>
  <c r="J3109" i="1"/>
  <c r="J3108" i="1" s="1"/>
  <c r="K3114" i="1"/>
  <c r="I3160" i="1"/>
  <c r="K3160" i="1" s="1"/>
  <c r="J3161" i="1"/>
  <c r="J3160" i="1" s="1"/>
  <c r="K3168" i="1"/>
  <c r="D3183" i="1"/>
  <c r="K3188" i="1"/>
  <c r="J3210" i="1"/>
  <c r="E3699" i="1"/>
  <c r="K3598" i="1"/>
  <c r="I3597" i="1"/>
  <c r="K3597" i="1" s="1"/>
  <c r="K3553" i="1"/>
  <c r="I3552" i="1"/>
  <c r="K3552" i="1" s="1"/>
  <c r="I3669" i="1"/>
  <c r="K3669" i="1" s="1"/>
  <c r="K3678" i="1"/>
  <c r="I3313" i="1"/>
  <c r="K3313" i="1" s="1"/>
  <c r="K3314" i="1"/>
  <c r="K3446" i="1"/>
  <c r="I3445" i="1"/>
  <c r="K3445" i="1" s="1"/>
  <c r="K3287" i="1"/>
  <c r="I3286" i="1"/>
  <c r="K3507" i="1"/>
  <c r="I3506" i="1"/>
  <c r="K3506" i="1" s="1"/>
  <c r="I3639" i="1"/>
  <c r="K3639" i="1" s="1"/>
  <c r="K3652" i="1"/>
  <c r="K3529" i="1"/>
  <c r="I3520" i="1"/>
  <c r="K3520" i="1" s="1"/>
  <c r="I3390" i="1"/>
  <c r="K3390" i="1" s="1"/>
  <c r="K3391" i="1"/>
  <c r="I3361" i="1"/>
  <c r="K3361" i="1" s="1"/>
  <c r="K3362" i="1"/>
  <c r="I3329" i="1"/>
  <c r="K3329" i="1" s="1"/>
  <c r="K3330" i="1"/>
  <c r="K3272" i="1"/>
  <c r="K3302" i="1"/>
  <c r="I3301" i="1"/>
  <c r="K3301" i="1" s="1"/>
  <c r="F2831" i="1"/>
  <c r="F2830" i="1" s="1"/>
  <c r="K2832" i="1"/>
  <c r="K2847" i="1"/>
  <c r="I2846" i="1"/>
  <c r="J2847" i="1"/>
  <c r="J2846" i="1" s="1"/>
  <c r="J2845" i="1" s="1"/>
  <c r="D3245" i="1"/>
  <c r="D3243" i="1" s="1"/>
  <c r="K2819" i="1"/>
  <c r="K2823" i="1"/>
  <c r="K2827" i="1"/>
  <c r="K2833" i="1"/>
  <c r="K2837" i="1"/>
  <c r="K2841" i="1"/>
  <c r="K2848" i="1"/>
  <c r="K2856" i="1"/>
  <c r="J2870" i="1"/>
  <c r="J2869" i="1" s="1"/>
  <c r="I2869" i="1"/>
  <c r="K2869" i="1" s="1"/>
  <c r="F2810" i="1"/>
  <c r="F3230" i="1" s="1"/>
  <c r="C3245" i="1"/>
  <c r="I2818" i="1"/>
  <c r="J2821" i="1"/>
  <c r="J2825" i="1"/>
  <c r="I2836" i="1"/>
  <c r="I2838" i="1"/>
  <c r="K2838" i="1" s="1"/>
  <c r="J2839" i="1"/>
  <c r="J2838" i="1" s="1"/>
  <c r="J2835" i="1" s="1"/>
  <c r="J2831" i="1" s="1"/>
  <c r="J2830" i="1" s="1"/>
  <c r="I2840" i="1"/>
  <c r="K2840" i="1" s="1"/>
  <c r="I2855" i="1"/>
  <c r="I2859" i="1"/>
  <c r="I2867" i="1"/>
  <c r="J2868" i="1"/>
  <c r="J2867" i="1" s="1"/>
  <c r="K2870" i="1"/>
  <c r="J2872" i="1"/>
  <c r="J2871" i="1" s="1"/>
  <c r="I2871" i="1"/>
  <c r="K2871" i="1" s="1"/>
  <c r="K2876" i="1"/>
  <c r="D2890" i="1"/>
  <c r="D2889" i="1" s="1"/>
  <c r="F2890" i="1"/>
  <c r="F2889" i="1" s="1"/>
  <c r="H2890" i="1"/>
  <c r="H2889" i="1" s="1"/>
  <c r="J2892" i="1"/>
  <c r="J2891" i="1" s="1"/>
  <c r="I2891" i="1"/>
  <c r="J2896" i="1"/>
  <c r="J2895" i="1" s="1"/>
  <c r="I2895" i="1"/>
  <c r="K2895" i="1" s="1"/>
  <c r="D2898" i="1"/>
  <c r="D2897" i="1" s="1"/>
  <c r="F2898" i="1"/>
  <c r="F2897" i="1" s="1"/>
  <c r="H2898" i="1"/>
  <c r="H2897" i="1" s="1"/>
  <c r="J2900" i="1"/>
  <c r="J2899" i="1" s="1"/>
  <c r="I2899" i="1"/>
  <c r="J2904" i="1"/>
  <c r="J2903" i="1" s="1"/>
  <c r="I2903" i="1"/>
  <c r="K2903" i="1" s="1"/>
  <c r="F2906" i="1"/>
  <c r="F2905" i="1" s="1"/>
  <c r="K2908" i="1"/>
  <c r="E2915" i="1"/>
  <c r="K2920" i="1"/>
  <c r="D2934" i="1"/>
  <c r="H2934" i="1"/>
  <c r="D2989" i="1"/>
  <c r="H2989" i="1"/>
  <c r="E3021" i="1"/>
  <c r="K3042" i="1"/>
  <c r="J2894" i="1"/>
  <c r="J2893" i="1" s="1"/>
  <c r="I2893" i="1"/>
  <c r="K2893" i="1" s="1"/>
  <c r="J2902" i="1"/>
  <c r="J2901" i="1" s="1"/>
  <c r="I2901" i="1"/>
  <c r="K2901" i="1" s="1"/>
  <c r="E2905" i="1"/>
  <c r="K2907" i="1"/>
  <c r="J2914" i="1"/>
  <c r="J2913" i="1" s="1"/>
  <c r="J2912" i="1" s="1"/>
  <c r="J2906" i="1" s="1"/>
  <c r="I2913" i="1"/>
  <c r="J2918" i="1"/>
  <c r="J2917" i="1" s="1"/>
  <c r="J2916" i="1" s="1"/>
  <c r="I2917" i="1"/>
  <c r="K2919" i="1"/>
  <c r="K2924" i="1"/>
  <c r="E2989" i="1"/>
  <c r="J2928" i="1"/>
  <c r="J2926" i="1" s="1"/>
  <c r="J2919" i="1" s="1"/>
  <c r="I2936" i="1"/>
  <c r="J2939" i="1"/>
  <c r="J2937" i="1" s="1"/>
  <c r="J2936" i="1" s="1"/>
  <c r="J2935" i="1" s="1"/>
  <c r="I2942" i="1"/>
  <c r="J2943" i="1"/>
  <c r="J2942" i="1" s="1"/>
  <c r="J2941" i="1" s="1"/>
  <c r="J2940" i="1" s="1"/>
  <c r="I2944" i="1"/>
  <c r="K2944" i="1" s="1"/>
  <c r="J2951" i="1"/>
  <c r="J2949" i="1" s="1"/>
  <c r="I2952" i="1"/>
  <c r="K2952" i="1" s="1"/>
  <c r="J2953" i="1"/>
  <c r="J2952" i="1" s="1"/>
  <c r="I2956" i="1"/>
  <c r="J2957" i="1"/>
  <c r="J2956" i="1" s="1"/>
  <c r="J2955" i="1" s="1"/>
  <c r="J2954" i="1" s="1"/>
  <c r="I2960" i="1"/>
  <c r="I2964" i="1"/>
  <c r="I2968" i="1"/>
  <c r="J2971" i="1"/>
  <c r="J2969" i="1" s="1"/>
  <c r="J2968" i="1" s="1"/>
  <c r="J2967" i="1" s="1"/>
  <c r="I2979" i="1"/>
  <c r="J2980" i="1"/>
  <c r="J2979" i="1" s="1"/>
  <c r="J2978" i="1" s="1"/>
  <c r="J2977" i="1" s="1"/>
  <c r="I2983" i="1"/>
  <c r="J2984" i="1"/>
  <c r="J2983" i="1" s="1"/>
  <c r="J2982" i="1" s="1"/>
  <c r="J2981" i="1" s="1"/>
  <c r="I2987" i="1"/>
  <c r="J2988" i="1"/>
  <c r="J2987" i="1" s="1"/>
  <c r="J2986" i="1" s="1"/>
  <c r="J2985" i="1" s="1"/>
  <c r="J2996" i="1"/>
  <c r="J2994" i="1" s="1"/>
  <c r="I2997" i="1"/>
  <c r="K2997" i="1" s="1"/>
  <c r="J2998" i="1"/>
  <c r="J2997" i="1" s="1"/>
  <c r="J3002" i="1"/>
  <c r="J3000" i="1" s="1"/>
  <c r="I3008" i="1"/>
  <c r="J3009" i="1"/>
  <c r="J3008" i="1" s="1"/>
  <c r="I3010" i="1"/>
  <c r="K3010" i="1" s="1"/>
  <c r="J3011" i="1"/>
  <c r="J3010" i="1" s="1"/>
  <c r="I3014" i="1"/>
  <c r="J3015" i="1"/>
  <c r="J3017" i="1"/>
  <c r="I3023" i="1"/>
  <c r="J3024" i="1"/>
  <c r="J3023" i="1" s="1"/>
  <c r="J3022" i="1" s="1"/>
  <c r="J3021" i="1" s="1"/>
  <c r="I3025" i="1"/>
  <c r="K3025" i="1" s="1"/>
  <c r="K3029" i="1"/>
  <c r="J3034" i="1"/>
  <c r="J3033" i="1" s="1"/>
  <c r="J3032" i="1" s="1"/>
  <c r="J3028" i="1" s="1"/>
  <c r="I3033" i="1"/>
  <c r="J3038" i="1"/>
  <c r="J3037" i="1" s="1"/>
  <c r="J3036" i="1" s="1"/>
  <c r="J3035" i="1" s="1"/>
  <c r="I3037" i="1"/>
  <c r="K3044" i="1"/>
  <c r="K3047" i="1"/>
  <c r="C3251" i="1"/>
  <c r="K3043" i="1"/>
  <c r="I3053" i="1"/>
  <c r="J3054" i="1"/>
  <c r="J3053" i="1" s="1"/>
  <c r="I3055" i="1"/>
  <c r="K3055" i="1" s="1"/>
  <c r="J3056" i="1"/>
  <c r="J3055" i="1" s="1"/>
  <c r="I3066" i="1"/>
  <c r="I3074" i="1"/>
  <c r="I3078" i="1"/>
  <c r="J3079" i="1"/>
  <c r="J3078" i="1" s="1"/>
  <c r="J3077" i="1" s="1"/>
  <c r="J3073" i="1" s="1"/>
  <c r="I3082" i="1"/>
  <c r="J3083" i="1"/>
  <c r="J3082" i="1" s="1"/>
  <c r="I3084" i="1"/>
  <c r="K3084" i="1" s="1"/>
  <c r="J3085" i="1"/>
  <c r="J3084" i="1" s="1"/>
  <c r="I3086" i="1"/>
  <c r="K3086" i="1" s="1"/>
  <c r="J3087" i="1"/>
  <c r="J3086" i="1" s="1"/>
  <c r="I3090" i="1"/>
  <c r="J3091" i="1"/>
  <c r="J3090" i="1" s="1"/>
  <c r="I3092" i="1"/>
  <c r="K3092" i="1" s="1"/>
  <c r="J3093" i="1"/>
  <c r="J3092" i="1" s="1"/>
  <c r="I3094" i="1"/>
  <c r="K3094" i="1" s="1"/>
  <c r="J3095" i="1"/>
  <c r="J3094" i="1" s="1"/>
  <c r="I3098" i="1"/>
  <c r="I3109" i="1"/>
  <c r="J3121" i="1"/>
  <c r="J3120" i="1" s="1"/>
  <c r="I3120" i="1"/>
  <c r="K3120" i="1" s="1"/>
  <c r="J3129" i="1"/>
  <c r="J3128" i="1" s="1"/>
  <c r="I3128" i="1"/>
  <c r="K3128" i="1" s="1"/>
  <c r="K3139" i="1"/>
  <c r="J3157" i="1"/>
  <c r="J3165" i="1"/>
  <c r="J3164" i="1" s="1"/>
  <c r="F3172" i="1"/>
  <c r="F3141" i="1" s="1"/>
  <c r="J3185" i="1"/>
  <c r="J3184" i="1" s="1"/>
  <c r="J3119" i="1"/>
  <c r="J3118" i="1" s="1"/>
  <c r="I3118" i="1"/>
  <c r="J3123" i="1"/>
  <c r="J3122" i="1" s="1"/>
  <c r="I3122" i="1"/>
  <c r="K3122" i="1" s="1"/>
  <c r="J3127" i="1"/>
  <c r="J3126" i="1" s="1"/>
  <c r="I3126" i="1"/>
  <c r="J3131" i="1"/>
  <c r="J3130" i="1" s="1"/>
  <c r="I3130" i="1"/>
  <c r="K3130" i="1" s="1"/>
  <c r="I3144" i="1"/>
  <c r="J3145" i="1"/>
  <c r="J3144" i="1" s="1"/>
  <c r="I3146" i="1"/>
  <c r="K3146" i="1" s="1"/>
  <c r="J3147" i="1"/>
  <c r="J3146" i="1" s="1"/>
  <c r="I3148" i="1"/>
  <c r="K3148" i="1" s="1"/>
  <c r="J3149" i="1"/>
  <c r="J3148" i="1" s="1"/>
  <c r="I3155" i="1"/>
  <c r="J3156" i="1"/>
  <c r="J3155" i="1" s="1"/>
  <c r="J3154" i="1" s="1"/>
  <c r="I3157" i="1"/>
  <c r="K3157" i="1" s="1"/>
  <c r="I3165" i="1"/>
  <c r="I3173" i="1"/>
  <c r="I3177" i="1"/>
  <c r="J3178" i="1"/>
  <c r="J3177" i="1" s="1"/>
  <c r="I3179" i="1"/>
  <c r="K3179" i="1" s="1"/>
  <c r="J3180" i="1"/>
  <c r="J3179" i="1" s="1"/>
  <c r="I3181" i="1"/>
  <c r="K3181" i="1" s="1"/>
  <c r="J3182" i="1"/>
  <c r="J3181" i="1" s="1"/>
  <c r="I3185" i="1"/>
  <c r="C3249" i="1"/>
  <c r="J3199" i="1"/>
  <c r="J3198" i="1" s="1"/>
  <c r="J3197" i="1" s="1"/>
  <c r="I3198" i="1"/>
  <c r="C3200" i="1"/>
  <c r="C3196" i="1" s="1"/>
  <c r="C3183" i="1" s="1"/>
  <c r="E3200" i="1"/>
  <c r="E3196" i="1" s="1"/>
  <c r="E3183" i="1" s="1"/>
  <c r="G3200" i="1"/>
  <c r="G3196" i="1" s="1"/>
  <c r="G3183" i="1" s="1"/>
  <c r="J3217" i="1"/>
  <c r="J3216" i="1" s="1"/>
  <c r="I3216" i="1"/>
  <c r="J3209" i="1"/>
  <c r="J3208" i="1" s="1"/>
  <c r="J3200" i="1" s="1"/>
  <c r="I3208" i="1"/>
  <c r="K3208" i="1" s="1"/>
  <c r="I3218" i="1"/>
  <c r="K3218" i="1" s="1"/>
  <c r="J3219" i="1"/>
  <c r="J3218" i="1" s="1"/>
  <c r="I3220" i="1"/>
  <c r="K3220" i="1" s="1"/>
  <c r="J3221" i="1"/>
  <c r="J3220" i="1" s="1"/>
  <c r="C3222" i="1"/>
  <c r="C3213" i="1" s="1"/>
  <c r="I3224" i="1"/>
  <c r="J3225" i="1"/>
  <c r="J3224" i="1" s="1"/>
  <c r="I3226" i="1"/>
  <c r="K3226" i="1" s="1"/>
  <c r="J3227" i="1"/>
  <c r="J3226" i="1" s="1"/>
  <c r="I3228" i="1"/>
  <c r="K3228" i="1" s="1"/>
  <c r="J3229" i="1"/>
  <c r="J3228" i="1" s="1"/>
  <c r="C3141" i="1" l="1"/>
  <c r="D3096" i="1"/>
  <c r="E2888" i="1"/>
  <c r="D3141" i="1"/>
  <c r="C2829" i="1"/>
  <c r="C3250" i="1"/>
  <c r="H3064" i="1"/>
  <c r="D3064" i="1"/>
  <c r="H3141" i="1"/>
  <c r="H3096" i="1"/>
  <c r="G2829" i="1"/>
  <c r="G2814" i="1" s="1"/>
  <c r="G3230" i="1" s="1"/>
  <c r="I3133" i="1"/>
  <c r="K3134" i="1"/>
  <c r="J3125" i="1"/>
  <c r="J3124" i="1" s="1"/>
  <c r="J2948" i="1"/>
  <c r="J2947" i="1" s="1"/>
  <c r="H2888" i="1"/>
  <c r="D2888" i="1"/>
  <c r="D2829" i="1" s="1"/>
  <c r="D2814" i="1" s="1"/>
  <c r="J2818" i="1"/>
  <c r="J2817" i="1" s="1"/>
  <c r="J2816" i="1" s="1"/>
  <c r="J2875" i="1"/>
  <c r="J2874" i="1" s="1"/>
  <c r="J2873" i="1" s="1"/>
  <c r="I3200" i="1"/>
  <c r="K3200" i="1" s="1"/>
  <c r="C3248" i="1"/>
  <c r="J2991" i="1"/>
  <c r="J2990" i="1" s="1"/>
  <c r="I2875" i="1"/>
  <c r="I3285" i="1"/>
  <c r="K3286" i="1"/>
  <c r="I3245" i="1"/>
  <c r="C2814" i="1"/>
  <c r="C3230" i="1" s="1"/>
  <c r="J2934" i="1"/>
  <c r="E2829" i="1"/>
  <c r="E2814" i="1" s="1"/>
  <c r="K3198" i="1"/>
  <c r="I3197" i="1"/>
  <c r="J3176" i="1"/>
  <c r="J3172" i="1" s="1"/>
  <c r="K3173" i="1"/>
  <c r="I3154" i="1"/>
  <c r="K3155" i="1"/>
  <c r="J3117" i="1"/>
  <c r="J3116" i="1" s="1"/>
  <c r="J3096" i="1" s="1"/>
  <c r="K3037" i="1"/>
  <c r="I3036" i="1"/>
  <c r="I3013" i="1"/>
  <c r="K3014" i="1"/>
  <c r="I3223" i="1"/>
  <c r="K3224" i="1"/>
  <c r="J3215" i="1"/>
  <c r="J3214" i="1" s="1"/>
  <c r="J3196" i="1"/>
  <c r="J3183" i="1" s="1"/>
  <c r="I3184" i="1"/>
  <c r="K3185" i="1"/>
  <c r="I3176" i="1"/>
  <c r="K3176" i="1" s="1"/>
  <c r="K3177" i="1"/>
  <c r="I3164" i="1"/>
  <c r="K3164" i="1" s="1"/>
  <c r="K3165" i="1"/>
  <c r="J3153" i="1"/>
  <c r="J3143" i="1"/>
  <c r="J3142" i="1" s="1"/>
  <c r="K3126" i="1"/>
  <c r="I3125" i="1"/>
  <c r="K3118" i="1"/>
  <c r="I3117" i="1"/>
  <c r="I3097" i="1"/>
  <c r="K3098" i="1"/>
  <c r="I3089" i="1"/>
  <c r="K3090" i="1"/>
  <c r="I3081" i="1"/>
  <c r="K3082" i="1"/>
  <c r="I3077" i="1"/>
  <c r="K3077" i="1" s="1"/>
  <c r="K3078" i="1"/>
  <c r="I3065" i="1"/>
  <c r="K3066" i="1"/>
  <c r="I3052" i="1"/>
  <c r="K3053" i="1"/>
  <c r="I3022" i="1"/>
  <c r="K3023" i="1"/>
  <c r="J3014" i="1"/>
  <c r="J3013" i="1" s="1"/>
  <c r="J3012" i="1" s="1"/>
  <c r="J3007" i="1"/>
  <c r="J3006" i="1" s="1"/>
  <c r="I2991" i="1"/>
  <c r="I2986" i="1"/>
  <c r="K2987" i="1"/>
  <c r="I2982" i="1"/>
  <c r="K2983" i="1"/>
  <c r="I2978" i="1"/>
  <c r="K2979" i="1"/>
  <c r="I2967" i="1"/>
  <c r="K2967" i="1" s="1"/>
  <c r="K2968" i="1"/>
  <c r="I2959" i="1"/>
  <c r="K2959" i="1" s="1"/>
  <c r="K2960" i="1"/>
  <c r="I2955" i="1"/>
  <c r="K2956" i="1"/>
  <c r="I2948" i="1"/>
  <c r="J2915" i="1"/>
  <c r="J2905" i="1" s="1"/>
  <c r="K2899" i="1"/>
  <c r="I2898" i="1"/>
  <c r="J2890" i="1"/>
  <c r="J2889" i="1" s="1"/>
  <c r="F2888" i="1"/>
  <c r="F2829" i="1" s="1"/>
  <c r="F2814" i="1" s="1"/>
  <c r="I2866" i="1"/>
  <c r="K2867" i="1"/>
  <c r="K2855" i="1"/>
  <c r="I2854" i="1"/>
  <c r="K2836" i="1"/>
  <c r="I2835" i="1"/>
  <c r="J3223" i="1"/>
  <c r="J3222" i="1" s="1"/>
  <c r="K3216" i="1"/>
  <c r="I3215" i="1"/>
  <c r="I3143" i="1"/>
  <c r="K3144" i="1"/>
  <c r="I3108" i="1"/>
  <c r="K3108" i="1" s="1"/>
  <c r="K3109" i="1"/>
  <c r="J3089" i="1"/>
  <c r="J3088" i="1" s="1"/>
  <c r="J3081" i="1"/>
  <c r="J3080" i="1" s="1"/>
  <c r="I3073" i="1"/>
  <c r="K3073" i="1" s="1"/>
  <c r="K3074" i="1"/>
  <c r="J3052" i="1"/>
  <c r="J3051" i="1" s="1"/>
  <c r="J3050" i="1" s="1"/>
  <c r="K3033" i="1"/>
  <c r="I3032" i="1"/>
  <c r="I3007" i="1"/>
  <c r="K3008" i="1"/>
  <c r="I2963" i="1"/>
  <c r="K2963" i="1" s="1"/>
  <c r="K2964" i="1"/>
  <c r="I2941" i="1"/>
  <c r="K2942" i="1"/>
  <c r="I2935" i="1"/>
  <c r="K2936" i="1"/>
  <c r="K2917" i="1"/>
  <c r="I2916" i="1"/>
  <c r="K2913" i="1"/>
  <c r="I2912" i="1"/>
  <c r="J2898" i="1"/>
  <c r="J2897" i="1" s="1"/>
  <c r="K2891" i="1"/>
  <c r="I2890" i="1"/>
  <c r="J2866" i="1"/>
  <c r="J2865" i="1" s="1"/>
  <c r="J2864" i="1" s="1"/>
  <c r="K2859" i="1"/>
  <c r="I2858" i="1"/>
  <c r="E3246" i="1"/>
  <c r="K2818" i="1"/>
  <c r="I2817" i="1"/>
  <c r="I2845" i="1"/>
  <c r="K2845" i="1" s="1"/>
  <c r="K2846" i="1"/>
  <c r="G29" i="13"/>
  <c r="H2829" i="1" l="1"/>
  <c r="H2814" i="1" s="1"/>
  <c r="H3230" i="1" s="1"/>
  <c r="J2989" i="1"/>
  <c r="J3064" i="1"/>
  <c r="J3141" i="1"/>
  <c r="I3172" i="1"/>
  <c r="K3172" i="1" s="1"/>
  <c r="I2874" i="1"/>
  <c r="K2875" i="1"/>
  <c r="I3132" i="1"/>
  <c r="K3132" i="1" s="1"/>
  <c r="K3133" i="1"/>
  <c r="K3285" i="1"/>
  <c r="I3270" i="1"/>
  <c r="I2857" i="1"/>
  <c r="K2857" i="1" s="1"/>
  <c r="K2858" i="1"/>
  <c r="I2915" i="1"/>
  <c r="K2915" i="1" s="1"/>
  <c r="K2916" i="1"/>
  <c r="K3143" i="1"/>
  <c r="I3142" i="1"/>
  <c r="K2835" i="1"/>
  <c r="I2831" i="1"/>
  <c r="K3052" i="1"/>
  <c r="I3051" i="1"/>
  <c r="K3089" i="1"/>
  <c r="I3088" i="1"/>
  <c r="K3088" i="1" s="1"/>
  <c r="I3035" i="1"/>
  <c r="K3035" i="1" s="1"/>
  <c r="K3036" i="1"/>
  <c r="K3154" i="1"/>
  <c r="I3153" i="1"/>
  <c r="K3153" i="1" s="1"/>
  <c r="I2816" i="1"/>
  <c r="K2817" i="1"/>
  <c r="E3245" i="1"/>
  <c r="F3246" i="1"/>
  <c r="F3245" i="1" s="1"/>
  <c r="I2889" i="1"/>
  <c r="K2890" i="1"/>
  <c r="K2935" i="1"/>
  <c r="K2941" i="1"/>
  <c r="I2940" i="1"/>
  <c r="K2940" i="1" s="1"/>
  <c r="K3007" i="1"/>
  <c r="I3006" i="1"/>
  <c r="K3006" i="1" s="1"/>
  <c r="I3214" i="1"/>
  <c r="K3215" i="1"/>
  <c r="I2865" i="1"/>
  <c r="K2866" i="1"/>
  <c r="J2888" i="1"/>
  <c r="I2947" i="1"/>
  <c r="K2947" i="1" s="1"/>
  <c r="K2948" i="1"/>
  <c r="K2955" i="1"/>
  <c r="I2954" i="1"/>
  <c r="K2954" i="1" s="1"/>
  <c r="K2978" i="1"/>
  <c r="I2977" i="1"/>
  <c r="K2977" i="1" s="1"/>
  <c r="K2982" i="1"/>
  <c r="I2981" i="1"/>
  <c r="K2981" i="1" s="1"/>
  <c r="K2986" i="1"/>
  <c r="I2985" i="1"/>
  <c r="K2985" i="1" s="1"/>
  <c r="K3184" i="1"/>
  <c r="J3213" i="1"/>
  <c r="J2829" i="1" s="1"/>
  <c r="J2814" i="1" s="1"/>
  <c r="J3230" i="1" s="1"/>
  <c r="E3250" i="1"/>
  <c r="K3223" i="1"/>
  <c r="I3222" i="1"/>
  <c r="K3222" i="1" s="1"/>
  <c r="E3251" i="1"/>
  <c r="K3013" i="1"/>
  <c r="I3012" i="1"/>
  <c r="K3012" i="1" s="1"/>
  <c r="K2912" i="1"/>
  <c r="I2906" i="1"/>
  <c r="K3032" i="1"/>
  <c r="I3028" i="1"/>
  <c r="K3028" i="1" s="1"/>
  <c r="K2854" i="1"/>
  <c r="I2853" i="1"/>
  <c r="I2897" i="1"/>
  <c r="K2897" i="1" s="1"/>
  <c r="K2898" i="1"/>
  <c r="I2990" i="1"/>
  <c r="K2991" i="1"/>
  <c r="K3022" i="1"/>
  <c r="I3021" i="1"/>
  <c r="K3021" i="1" s="1"/>
  <c r="K3065" i="1"/>
  <c r="K3081" i="1"/>
  <c r="I3080" i="1"/>
  <c r="K3080" i="1" s="1"/>
  <c r="K3097" i="1"/>
  <c r="K3117" i="1"/>
  <c r="I3116" i="1"/>
  <c r="K3116" i="1" s="1"/>
  <c r="I3124" i="1"/>
  <c r="K3124" i="1" s="1"/>
  <c r="K3125" i="1"/>
  <c r="E3249" i="1"/>
  <c r="I3196" i="1"/>
  <c r="K3196" i="1" s="1"/>
  <c r="K3197" i="1"/>
  <c r="R2327" i="1"/>
  <c r="I2873" i="1" l="1"/>
  <c r="K2873" i="1" s="1"/>
  <c r="K2874" i="1"/>
  <c r="I3686" i="1"/>
  <c r="J3687" i="1" s="1"/>
  <c r="E3688" i="1" s="1"/>
  <c r="E3690" i="1" s="1"/>
  <c r="E3691" i="1" s="1"/>
  <c r="K3270" i="1"/>
  <c r="K3686" i="1" s="1"/>
  <c r="I2905" i="1"/>
  <c r="K2905" i="1" s="1"/>
  <c r="K2906" i="1"/>
  <c r="K3051" i="1"/>
  <c r="I3050" i="1"/>
  <c r="K3050" i="1" s="1"/>
  <c r="I2830" i="1"/>
  <c r="K2831" i="1"/>
  <c r="I3141" i="1"/>
  <c r="K3141" i="1" s="1"/>
  <c r="K3142" i="1"/>
  <c r="E3248" i="1"/>
  <c r="F3248" i="1" s="1"/>
  <c r="K2990" i="1"/>
  <c r="I2989" i="1"/>
  <c r="K2989" i="1" s="1"/>
  <c r="I3183" i="1"/>
  <c r="K3183" i="1" s="1"/>
  <c r="I2864" i="1"/>
  <c r="K2864" i="1" s="1"/>
  <c r="K2865" i="1"/>
  <c r="K3214" i="1"/>
  <c r="I3213" i="1"/>
  <c r="K3213" i="1" s="1"/>
  <c r="K2889" i="1"/>
  <c r="I2888" i="1"/>
  <c r="K2888" i="1" s="1"/>
  <c r="E3243" i="1"/>
  <c r="K2816" i="1"/>
  <c r="I3096" i="1"/>
  <c r="K3096" i="1" s="1"/>
  <c r="I3064" i="1"/>
  <c r="K3064" i="1" s="1"/>
  <c r="K2853" i="1"/>
  <c r="I2852" i="1"/>
  <c r="K2852" i="1" s="1"/>
  <c r="I2934" i="1"/>
  <c r="K2934" i="1" s="1"/>
  <c r="K2830" i="1" l="1"/>
  <c r="I2829" i="1"/>
  <c r="R1066" i="1"/>
  <c r="S1066" i="1" s="1"/>
  <c r="R2433" i="1"/>
  <c r="R2434" i="1" s="1"/>
  <c r="R2432" i="1"/>
  <c r="R2480" i="1"/>
  <c r="N2478" i="1"/>
  <c r="N2479" i="1" s="1"/>
  <c r="R2479" i="1" s="1"/>
  <c r="R2477" i="1"/>
  <c r="N2475" i="1"/>
  <c r="K2829" i="1" l="1"/>
  <c r="I2814" i="1"/>
  <c r="I3230" i="1" l="1"/>
  <c r="J3231" i="1" s="1"/>
  <c r="E3232" i="1" s="1"/>
  <c r="E3234" i="1" s="1"/>
  <c r="E3235" i="1" s="1"/>
  <c r="K2814" i="1"/>
  <c r="K3230" i="1" s="1"/>
  <c r="C27" i="18" l="1"/>
  <c r="I436" i="1" l="1"/>
  <c r="D177" i="3" l="1"/>
  <c r="I177" i="3"/>
  <c r="L177" i="3"/>
  <c r="M177" i="3"/>
  <c r="B4" i="19"/>
  <c r="E7" i="19"/>
  <c r="E8" i="19"/>
  <c r="E9" i="19"/>
  <c r="E10" i="19"/>
  <c r="E11" i="19"/>
  <c r="E12" i="19"/>
  <c r="E13" i="19"/>
  <c r="E6" i="19"/>
  <c r="D4" i="19"/>
  <c r="D5" i="19"/>
  <c r="C4" i="19"/>
  <c r="C5" i="19"/>
  <c r="I2750" i="1" l="1"/>
  <c r="K2750" i="1" s="1"/>
  <c r="H2749" i="1"/>
  <c r="G2749" i="1"/>
  <c r="F2749" i="1"/>
  <c r="E2749" i="1"/>
  <c r="D2749" i="1"/>
  <c r="C2749" i="1"/>
  <c r="I2748" i="1"/>
  <c r="K2748" i="1" s="1"/>
  <c r="H2747" i="1"/>
  <c r="G2747" i="1"/>
  <c r="F2747" i="1"/>
  <c r="E2747" i="1"/>
  <c r="D2747" i="1"/>
  <c r="C2747" i="1"/>
  <c r="I2746" i="1"/>
  <c r="K2746" i="1" s="1"/>
  <c r="H2745" i="1"/>
  <c r="G2745" i="1"/>
  <c r="F2745" i="1"/>
  <c r="E2745" i="1"/>
  <c r="D2745" i="1"/>
  <c r="C2745" i="1"/>
  <c r="E2744" i="1"/>
  <c r="E2743" i="1" s="1"/>
  <c r="I2742" i="1"/>
  <c r="K2742" i="1" s="1"/>
  <c r="H2741" i="1"/>
  <c r="G2741" i="1"/>
  <c r="F2741" i="1"/>
  <c r="E2741" i="1"/>
  <c r="D2741" i="1"/>
  <c r="C2741" i="1"/>
  <c r="I2740" i="1"/>
  <c r="K2740" i="1" s="1"/>
  <c r="H2739" i="1"/>
  <c r="G2739" i="1"/>
  <c r="F2739" i="1"/>
  <c r="E2739" i="1"/>
  <c r="D2739" i="1"/>
  <c r="C2739" i="1"/>
  <c r="I2738" i="1"/>
  <c r="K2738" i="1" s="1"/>
  <c r="H2737" i="1"/>
  <c r="G2737" i="1"/>
  <c r="G2736" i="1" s="1"/>
  <c r="G2735" i="1" s="1"/>
  <c r="F2737" i="1"/>
  <c r="E2737" i="1"/>
  <c r="E2736" i="1" s="1"/>
  <c r="E2735" i="1" s="1"/>
  <c r="E2734" i="1" s="1"/>
  <c r="D2737" i="1"/>
  <c r="C2737" i="1"/>
  <c r="C2736" i="1" s="1"/>
  <c r="C2735" i="1" s="1"/>
  <c r="I2733" i="1"/>
  <c r="K2733" i="1" s="1"/>
  <c r="H2732" i="1"/>
  <c r="G2732" i="1"/>
  <c r="F2732" i="1"/>
  <c r="E2732" i="1"/>
  <c r="D2732" i="1"/>
  <c r="C2732" i="1"/>
  <c r="I2731" i="1"/>
  <c r="K2731" i="1" s="1"/>
  <c r="I2730" i="1"/>
  <c r="K2730" i="1" s="1"/>
  <c r="H2729" i="1"/>
  <c r="G2729" i="1"/>
  <c r="F2729" i="1"/>
  <c r="E2729" i="1"/>
  <c r="D2729" i="1"/>
  <c r="C2729" i="1"/>
  <c r="I2728" i="1"/>
  <c r="J2728" i="1" s="1"/>
  <c r="I2727" i="1"/>
  <c r="K2727" i="1" s="1"/>
  <c r="H2726" i="1"/>
  <c r="G2726" i="1"/>
  <c r="F2726" i="1"/>
  <c r="E2726" i="1"/>
  <c r="D2726" i="1"/>
  <c r="C2726" i="1"/>
  <c r="I2725" i="1"/>
  <c r="K2725" i="1" s="1"/>
  <c r="H2724" i="1"/>
  <c r="G2724" i="1"/>
  <c r="F2724" i="1"/>
  <c r="E2724" i="1"/>
  <c r="D2724" i="1"/>
  <c r="C2724" i="1"/>
  <c r="I2723" i="1"/>
  <c r="K2723" i="1" s="1"/>
  <c r="H2722" i="1"/>
  <c r="G2722" i="1"/>
  <c r="F2722" i="1"/>
  <c r="E2722" i="1"/>
  <c r="D2722" i="1"/>
  <c r="C2722" i="1"/>
  <c r="F2721" i="1"/>
  <c r="I2720" i="1"/>
  <c r="K2720" i="1" s="1"/>
  <c r="H2719" i="1"/>
  <c r="H2718" i="1" s="1"/>
  <c r="G2719" i="1"/>
  <c r="G2718" i="1" s="1"/>
  <c r="F2719" i="1"/>
  <c r="F2718" i="1" s="1"/>
  <c r="E2719" i="1"/>
  <c r="D2719" i="1"/>
  <c r="D2718" i="1" s="1"/>
  <c r="C2719" i="1"/>
  <c r="C2718" i="1" s="1"/>
  <c r="E2718" i="1"/>
  <c r="I2711" i="1"/>
  <c r="K2711" i="1" s="1"/>
  <c r="H2710" i="1"/>
  <c r="G2710" i="1"/>
  <c r="F2710" i="1"/>
  <c r="E2710" i="1"/>
  <c r="D2710" i="1"/>
  <c r="C2710" i="1"/>
  <c r="I2709" i="1"/>
  <c r="K2709" i="1" s="1"/>
  <c r="H2708" i="1"/>
  <c r="G2708" i="1"/>
  <c r="F2708" i="1"/>
  <c r="E2708" i="1"/>
  <c r="D2708" i="1"/>
  <c r="C2708" i="1"/>
  <c r="I2707" i="1"/>
  <c r="K2707" i="1" s="1"/>
  <c r="H2706" i="1"/>
  <c r="G2706" i="1"/>
  <c r="F2706" i="1"/>
  <c r="E2706" i="1"/>
  <c r="E2705" i="1" s="1"/>
  <c r="E2704" i="1" s="1"/>
  <c r="D2706" i="1"/>
  <c r="C2706" i="1"/>
  <c r="C2705" i="1" s="1"/>
  <c r="C2704" i="1" s="1"/>
  <c r="H2705" i="1"/>
  <c r="H2704" i="1" s="1"/>
  <c r="F2705" i="1"/>
  <c r="F2704" i="1" s="1"/>
  <c r="D2705" i="1"/>
  <c r="D2704" i="1" s="1"/>
  <c r="I2702" i="1"/>
  <c r="K2702" i="1" s="1"/>
  <c r="H2701" i="1"/>
  <c r="G2701" i="1"/>
  <c r="F2701" i="1"/>
  <c r="E2701" i="1"/>
  <c r="D2701" i="1"/>
  <c r="C2701" i="1"/>
  <c r="I2700" i="1"/>
  <c r="K2700" i="1" s="1"/>
  <c r="H2699" i="1"/>
  <c r="G2699" i="1"/>
  <c r="F2699" i="1"/>
  <c r="E2699" i="1"/>
  <c r="D2699" i="1"/>
  <c r="C2699" i="1"/>
  <c r="I2698" i="1"/>
  <c r="K2698" i="1" s="1"/>
  <c r="H2697" i="1"/>
  <c r="G2697" i="1"/>
  <c r="G2696" i="1" s="1"/>
  <c r="F2697" i="1"/>
  <c r="E2697" i="1"/>
  <c r="E2696" i="1" s="1"/>
  <c r="D2697" i="1"/>
  <c r="D2696" i="1" s="1"/>
  <c r="C2697" i="1"/>
  <c r="C2696" i="1" s="1"/>
  <c r="I2695" i="1"/>
  <c r="K2695" i="1" s="1"/>
  <c r="H2694" i="1"/>
  <c r="G2694" i="1"/>
  <c r="G2693" i="1" s="1"/>
  <c r="F2694" i="1"/>
  <c r="F2693" i="1" s="1"/>
  <c r="E2694" i="1"/>
  <c r="E2693" i="1" s="1"/>
  <c r="D2694" i="1"/>
  <c r="D2693" i="1" s="1"/>
  <c r="D2692" i="1" s="1"/>
  <c r="C2694" i="1"/>
  <c r="C2693" i="1" s="1"/>
  <c r="H2693" i="1"/>
  <c r="I2691" i="1"/>
  <c r="K2691" i="1" s="1"/>
  <c r="H2690" i="1"/>
  <c r="G2690" i="1"/>
  <c r="F2690" i="1"/>
  <c r="E2690" i="1"/>
  <c r="D2690" i="1"/>
  <c r="C2690" i="1"/>
  <c r="I2689" i="1"/>
  <c r="K2689" i="1" s="1"/>
  <c r="H2688" i="1"/>
  <c r="G2688" i="1"/>
  <c r="F2688" i="1"/>
  <c r="E2688" i="1"/>
  <c r="D2688" i="1"/>
  <c r="C2688" i="1"/>
  <c r="I2687" i="1"/>
  <c r="K2687" i="1" s="1"/>
  <c r="H2686" i="1"/>
  <c r="G2686" i="1"/>
  <c r="F2686" i="1"/>
  <c r="F2685" i="1" s="1"/>
  <c r="F2684" i="1" s="1"/>
  <c r="E2686" i="1"/>
  <c r="D2686" i="1"/>
  <c r="D2685" i="1" s="1"/>
  <c r="D2684" i="1" s="1"/>
  <c r="C2686" i="1"/>
  <c r="H2685" i="1"/>
  <c r="H2684" i="1" s="1"/>
  <c r="I2683" i="1"/>
  <c r="K2683" i="1" s="1"/>
  <c r="H2682" i="1"/>
  <c r="G2682" i="1"/>
  <c r="F2682" i="1"/>
  <c r="E2682" i="1"/>
  <c r="D2682" i="1"/>
  <c r="C2682" i="1"/>
  <c r="I2681" i="1"/>
  <c r="K2681" i="1" s="1"/>
  <c r="H2680" i="1"/>
  <c r="G2680" i="1"/>
  <c r="F2680" i="1"/>
  <c r="E2680" i="1"/>
  <c r="D2680" i="1"/>
  <c r="C2680" i="1"/>
  <c r="I2679" i="1"/>
  <c r="K2679" i="1" s="1"/>
  <c r="H2678" i="1"/>
  <c r="G2678" i="1"/>
  <c r="F2678" i="1"/>
  <c r="E2678" i="1"/>
  <c r="D2678" i="1"/>
  <c r="D2677" i="1" s="1"/>
  <c r="C2678" i="1"/>
  <c r="H2677" i="1"/>
  <c r="I2676" i="1"/>
  <c r="K2676" i="1" s="1"/>
  <c r="H2675" i="1"/>
  <c r="H2674" i="1" s="1"/>
  <c r="G2675" i="1"/>
  <c r="G2674" i="1" s="1"/>
  <c r="F2675" i="1"/>
  <c r="F2674" i="1" s="1"/>
  <c r="E2675" i="1"/>
  <c r="E2674" i="1" s="1"/>
  <c r="D2675" i="1"/>
  <c r="D2674" i="1" s="1"/>
  <c r="C2675" i="1"/>
  <c r="C2674" i="1"/>
  <c r="I2668" i="1"/>
  <c r="K2668" i="1" s="1"/>
  <c r="H2667" i="1"/>
  <c r="G2667" i="1"/>
  <c r="F2667" i="1"/>
  <c r="E2667" i="1"/>
  <c r="D2667" i="1"/>
  <c r="C2667" i="1"/>
  <c r="I2666" i="1"/>
  <c r="K2666" i="1" s="1"/>
  <c r="H2665" i="1"/>
  <c r="G2665" i="1"/>
  <c r="F2665" i="1"/>
  <c r="E2665" i="1"/>
  <c r="D2665" i="1"/>
  <c r="C2665" i="1"/>
  <c r="I2664" i="1"/>
  <c r="K2664" i="1" s="1"/>
  <c r="H2663" i="1"/>
  <c r="H2662" i="1" s="1"/>
  <c r="H2661" i="1" s="1"/>
  <c r="G2663" i="1"/>
  <c r="F2663" i="1"/>
  <c r="F2662" i="1" s="1"/>
  <c r="F2661" i="1" s="1"/>
  <c r="E2663" i="1"/>
  <c r="D2663" i="1"/>
  <c r="D2662" i="1" s="1"/>
  <c r="D2661" i="1" s="1"/>
  <c r="C2663" i="1"/>
  <c r="G2662" i="1"/>
  <c r="G2661" i="1" s="1"/>
  <c r="E2662" i="1"/>
  <c r="E2661" i="1" s="1"/>
  <c r="C2662" i="1"/>
  <c r="C2661" i="1" s="1"/>
  <c r="I2659" i="1"/>
  <c r="K2659" i="1" s="1"/>
  <c r="H2658" i="1"/>
  <c r="G2658" i="1"/>
  <c r="F2658" i="1"/>
  <c r="E2658" i="1"/>
  <c r="D2658" i="1"/>
  <c r="C2658" i="1"/>
  <c r="J2657" i="1"/>
  <c r="J2656" i="1" s="1"/>
  <c r="I2657" i="1"/>
  <c r="K2657" i="1" s="1"/>
  <c r="I2656" i="1"/>
  <c r="H2656" i="1"/>
  <c r="G2656" i="1"/>
  <c r="F2656" i="1"/>
  <c r="E2656" i="1"/>
  <c r="D2656" i="1"/>
  <c r="C2656" i="1"/>
  <c r="I2655" i="1"/>
  <c r="K2655" i="1" s="1"/>
  <c r="H2654" i="1"/>
  <c r="H2653" i="1" s="1"/>
  <c r="H2652" i="1" s="1"/>
  <c r="H2651" i="1" s="1"/>
  <c r="G2654" i="1"/>
  <c r="F2654" i="1"/>
  <c r="E2654" i="1"/>
  <c r="D2654" i="1"/>
  <c r="D2653" i="1" s="1"/>
  <c r="D2652" i="1" s="1"/>
  <c r="D2651" i="1" s="1"/>
  <c r="C2654" i="1"/>
  <c r="F2653" i="1"/>
  <c r="F2652" i="1" s="1"/>
  <c r="F2651" i="1" s="1"/>
  <c r="I2650" i="1"/>
  <c r="K2650" i="1" s="1"/>
  <c r="H2649" i="1"/>
  <c r="G2649" i="1"/>
  <c r="F2649" i="1"/>
  <c r="E2649" i="1"/>
  <c r="D2649" i="1"/>
  <c r="C2649" i="1"/>
  <c r="I2648" i="1"/>
  <c r="K2648" i="1" s="1"/>
  <c r="H2647" i="1"/>
  <c r="G2647" i="1"/>
  <c r="F2647" i="1"/>
  <c r="E2647" i="1"/>
  <c r="D2647" i="1"/>
  <c r="C2647" i="1"/>
  <c r="I2646" i="1"/>
  <c r="K2646" i="1" s="1"/>
  <c r="H2645" i="1"/>
  <c r="G2645" i="1"/>
  <c r="F2645" i="1"/>
  <c r="E2645" i="1"/>
  <c r="D2645" i="1"/>
  <c r="C2645" i="1"/>
  <c r="I2642" i="1"/>
  <c r="K2642" i="1" s="1"/>
  <c r="H2641" i="1"/>
  <c r="G2641" i="1"/>
  <c r="F2641" i="1"/>
  <c r="E2641" i="1"/>
  <c r="D2641" i="1"/>
  <c r="C2641" i="1"/>
  <c r="I2640" i="1"/>
  <c r="K2640" i="1" s="1"/>
  <c r="H2639" i="1"/>
  <c r="G2639" i="1"/>
  <c r="F2639" i="1"/>
  <c r="E2639" i="1"/>
  <c r="D2639" i="1"/>
  <c r="C2639" i="1"/>
  <c r="I2638" i="1"/>
  <c r="K2638" i="1" s="1"/>
  <c r="H2637" i="1"/>
  <c r="G2637" i="1"/>
  <c r="F2637" i="1"/>
  <c r="E2637" i="1"/>
  <c r="D2637" i="1"/>
  <c r="D2636" i="1" s="1"/>
  <c r="D2635" i="1" s="1"/>
  <c r="C2637" i="1"/>
  <c r="F2636" i="1"/>
  <c r="F2635" i="1" s="1"/>
  <c r="I2634" i="1"/>
  <c r="K2634" i="1" s="1"/>
  <c r="H2633" i="1"/>
  <c r="G2633" i="1"/>
  <c r="F2633" i="1"/>
  <c r="E2633" i="1"/>
  <c r="D2633" i="1"/>
  <c r="C2633" i="1"/>
  <c r="I2632" i="1"/>
  <c r="K2632" i="1" s="1"/>
  <c r="H2631" i="1"/>
  <c r="G2631" i="1"/>
  <c r="F2631" i="1"/>
  <c r="E2631" i="1"/>
  <c r="D2631" i="1"/>
  <c r="C2631" i="1"/>
  <c r="I2630" i="1"/>
  <c r="K2630" i="1" s="1"/>
  <c r="H2629" i="1"/>
  <c r="G2629" i="1"/>
  <c r="F2629" i="1"/>
  <c r="E2629" i="1"/>
  <c r="D2629" i="1"/>
  <c r="C2629" i="1"/>
  <c r="D2628" i="1"/>
  <c r="D2627" i="1" s="1"/>
  <c r="I2623" i="1"/>
  <c r="K2623" i="1" s="1"/>
  <c r="H2622" i="1"/>
  <c r="G2622" i="1"/>
  <c r="F2622" i="1"/>
  <c r="E2622" i="1"/>
  <c r="D2622" i="1"/>
  <c r="C2622" i="1"/>
  <c r="I2621" i="1"/>
  <c r="K2621" i="1" s="1"/>
  <c r="H2620" i="1"/>
  <c r="G2620" i="1"/>
  <c r="F2620" i="1"/>
  <c r="E2620" i="1"/>
  <c r="D2620" i="1"/>
  <c r="C2620" i="1"/>
  <c r="I2619" i="1"/>
  <c r="K2619" i="1" s="1"/>
  <c r="H2618" i="1"/>
  <c r="G2618" i="1"/>
  <c r="F2618" i="1"/>
  <c r="F2617" i="1" s="1"/>
  <c r="F2616" i="1" s="1"/>
  <c r="E2618" i="1"/>
  <c r="D2618" i="1"/>
  <c r="D2617" i="1" s="1"/>
  <c r="D2616" i="1" s="1"/>
  <c r="C2618" i="1"/>
  <c r="H2617" i="1"/>
  <c r="H2616" i="1" s="1"/>
  <c r="I2614" i="1"/>
  <c r="K2614" i="1" s="1"/>
  <c r="H2613" i="1"/>
  <c r="G2613" i="1"/>
  <c r="F2613" i="1"/>
  <c r="E2613" i="1"/>
  <c r="D2613" i="1"/>
  <c r="C2613" i="1"/>
  <c r="I2612" i="1"/>
  <c r="K2612" i="1" s="1"/>
  <c r="H2611" i="1"/>
  <c r="G2611" i="1"/>
  <c r="F2611" i="1"/>
  <c r="E2611" i="1"/>
  <c r="D2611" i="1"/>
  <c r="C2611" i="1"/>
  <c r="I2610" i="1"/>
  <c r="K2610" i="1" s="1"/>
  <c r="H2609" i="1"/>
  <c r="H2608" i="1" s="1"/>
  <c r="H2607" i="1" s="1"/>
  <c r="G2609" i="1"/>
  <c r="F2609" i="1"/>
  <c r="F2608" i="1" s="1"/>
  <c r="F2607" i="1" s="1"/>
  <c r="E2609" i="1"/>
  <c r="D2609" i="1"/>
  <c r="D2608" i="1" s="1"/>
  <c r="D2607" i="1" s="1"/>
  <c r="C2609" i="1"/>
  <c r="G2608" i="1"/>
  <c r="G2607" i="1" s="1"/>
  <c r="I2606" i="1"/>
  <c r="K2606" i="1" s="1"/>
  <c r="H2605" i="1"/>
  <c r="G2605" i="1"/>
  <c r="F2605" i="1"/>
  <c r="E2605" i="1"/>
  <c r="D2605" i="1"/>
  <c r="C2605" i="1"/>
  <c r="I2604" i="1"/>
  <c r="K2604" i="1" s="1"/>
  <c r="H2603" i="1"/>
  <c r="G2603" i="1"/>
  <c r="F2603" i="1"/>
  <c r="E2603" i="1"/>
  <c r="D2603" i="1"/>
  <c r="C2603" i="1"/>
  <c r="I2602" i="1"/>
  <c r="K2602" i="1" s="1"/>
  <c r="H2601" i="1"/>
  <c r="G2601" i="1"/>
  <c r="F2601" i="1"/>
  <c r="E2601" i="1"/>
  <c r="D2601" i="1"/>
  <c r="C2601" i="1"/>
  <c r="I2598" i="1"/>
  <c r="K2598" i="1" s="1"/>
  <c r="H2597" i="1"/>
  <c r="H2596" i="1" s="1"/>
  <c r="G2597" i="1"/>
  <c r="G2596" i="1" s="1"/>
  <c r="F2597" i="1"/>
  <c r="F2596" i="1" s="1"/>
  <c r="E2597" i="1"/>
  <c r="E2596" i="1" s="1"/>
  <c r="D2597" i="1"/>
  <c r="D2596" i="1" s="1"/>
  <c r="C2597" i="1"/>
  <c r="C2596" i="1" s="1"/>
  <c r="I2595" i="1"/>
  <c r="H2594" i="1"/>
  <c r="G2594" i="1"/>
  <c r="G2593" i="1" s="1"/>
  <c r="F2594" i="1"/>
  <c r="F2593" i="1" s="1"/>
  <c r="E2594" i="1"/>
  <c r="E2593" i="1" s="1"/>
  <c r="D2594" i="1"/>
  <c r="D2593" i="1" s="1"/>
  <c r="C2594" i="1"/>
  <c r="C2593" i="1" s="1"/>
  <c r="H2593" i="1"/>
  <c r="I2591" i="1"/>
  <c r="H2590" i="1"/>
  <c r="G2590" i="1"/>
  <c r="F2590" i="1"/>
  <c r="E2590" i="1"/>
  <c r="D2590" i="1"/>
  <c r="C2590" i="1"/>
  <c r="I2589" i="1"/>
  <c r="K2589" i="1" s="1"/>
  <c r="H2588" i="1"/>
  <c r="G2588" i="1"/>
  <c r="F2588" i="1"/>
  <c r="E2588" i="1"/>
  <c r="D2588" i="1"/>
  <c r="C2588" i="1"/>
  <c r="I2587" i="1"/>
  <c r="I2586" i="1" s="1"/>
  <c r="H2586" i="1"/>
  <c r="G2586" i="1"/>
  <c r="F2586" i="1"/>
  <c r="E2586" i="1"/>
  <c r="D2586" i="1"/>
  <c r="D2585" i="1" s="1"/>
  <c r="D2584" i="1" s="1"/>
  <c r="C2586" i="1"/>
  <c r="F2585" i="1"/>
  <c r="F2584" i="1" s="1"/>
  <c r="I2574" i="1"/>
  <c r="K2574" i="1" s="1"/>
  <c r="H2573" i="1"/>
  <c r="G2573" i="1"/>
  <c r="F2573" i="1"/>
  <c r="E2573" i="1"/>
  <c r="D2573" i="1"/>
  <c r="C2573" i="1"/>
  <c r="I2572" i="1"/>
  <c r="K2572" i="1" s="1"/>
  <c r="H2571" i="1"/>
  <c r="G2571" i="1"/>
  <c r="F2571" i="1"/>
  <c r="F2570" i="1" s="1"/>
  <c r="F2569" i="1" s="1"/>
  <c r="F2568" i="1" s="1"/>
  <c r="E2571" i="1"/>
  <c r="D2571" i="1"/>
  <c r="D2570" i="1" s="1"/>
  <c r="D2569" i="1" s="1"/>
  <c r="D2568" i="1" s="1"/>
  <c r="C2571" i="1"/>
  <c r="G2570" i="1"/>
  <c r="G2569" i="1" s="1"/>
  <c r="G2568" i="1" s="1"/>
  <c r="C2570" i="1"/>
  <c r="C2569" i="1" s="1"/>
  <c r="C2568" i="1" s="1"/>
  <c r="I2567" i="1"/>
  <c r="K2567" i="1" s="1"/>
  <c r="H2566" i="1"/>
  <c r="H2565" i="1" s="1"/>
  <c r="H2564" i="1" s="1"/>
  <c r="G2566" i="1"/>
  <c r="G2565" i="1" s="1"/>
  <c r="G2564" i="1" s="1"/>
  <c r="F2566" i="1"/>
  <c r="F2565" i="1" s="1"/>
  <c r="F2564" i="1" s="1"/>
  <c r="E2566" i="1"/>
  <c r="E2565" i="1" s="1"/>
  <c r="E2564" i="1" s="1"/>
  <c r="D2566" i="1"/>
  <c r="D2565" i="1" s="1"/>
  <c r="D2564" i="1" s="1"/>
  <c r="C2566" i="1"/>
  <c r="C2565" i="1" s="1"/>
  <c r="C2564" i="1" s="1"/>
  <c r="I2563" i="1"/>
  <c r="K2563" i="1" s="1"/>
  <c r="H2562" i="1"/>
  <c r="H2561" i="1" s="1"/>
  <c r="H2560" i="1" s="1"/>
  <c r="G2562" i="1"/>
  <c r="G2561" i="1" s="1"/>
  <c r="G2560" i="1" s="1"/>
  <c r="F2562" i="1"/>
  <c r="F2561" i="1" s="1"/>
  <c r="F2560" i="1" s="1"/>
  <c r="E2562" i="1"/>
  <c r="E2561" i="1" s="1"/>
  <c r="E2560" i="1" s="1"/>
  <c r="D2562" i="1"/>
  <c r="D2561" i="1" s="1"/>
  <c r="D2560" i="1" s="1"/>
  <c r="C2562" i="1"/>
  <c r="C2561" i="1" s="1"/>
  <c r="C2560" i="1" s="1"/>
  <c r="I2559" i="1"/>
  <c r="K2559" i="1" s="1"/>
  <c r="I2558" i="1"/>
  <c r="K2558" i="1" s="1"/>
  <c r="I2557" i="1"/>
  <c r="K2557" i="1" s="1"/>
  <c r="I2556" i="1"/>
  <c r="K2556" i="1" s="1"/>
  <c r="H2555" i="1"/>
  <c r="G2555" i="1"/>
  <c r="G2554" i="1" s="1"/>
  <c r="G2553" i="1" s="1"/>
  <c r="F2555" i="1"/>
  <c r="F2554" i="1" s="1"/>
  <c r="F2553" i="1" s="1"/>
  <c r="E2555" i="1"/>
  <c r="E2554" i="1" s="1"/>
  <c r="E2553" i="1" s="1"/>
  <c r="D2555" i="1"/>
  <c r="C2555" i="1"/>
  <c r="C2554" i="1" s="1"/>
  <c r="C2553" i="1" s="1"/>
  <c r="H2554" i="1"/>
  <c r="H2553" i="1" s="1"/>
  <c r="D2554" i="1"/>
  <c r="D2553" i="1" s="1"/>
  <c r="I2552" i="1"/>
  <c r="K2552" i="1" s="1"/>
  <c r="H2551" i="1"/>
  <c r="G2551" i="1"/>
  <c r="G2550" i="1" s="1"/>
  <c r="F2551" i="1"/>
  <c r="F2550" i="1" s="1"/>
  <c r="E2551" i="1"/>
  <c r="E2550" i="1" s="1"/>
  <c r="D2551" i="1"/>
  <c r="D2550" i="1" s="1"/>
  <c r="C2551" i="1"/>
  <c r="C2550" i="1" s="1"/>
  <c r="H2550" i="1"/>
  <c r="I2549" i="1"/>
  <c r="K2549" i="1" s="1"/>
  <c r="H2548" i="1"/>
  <c r="H2547" i="1" s="1"/>
  <c r="H2546" i="1" s="1"/>
  <c r="G2548" i="1"/>
  <c r="G2547" i="1" s="1"/>
  <c r="G2546" i="1" s="1"/>
  <c r="F2548" i="1"/>
  <c r="F2547" i="1" s="1"/>
  <c r="E2548" i="1"/>
  <c r="E2547" i="1" s="1"/>
  <c r="E2546" i="1" s="1"/>
  <c r="D2548" i="1"/>
  <c r="D2547" i="1" s="1"/>
  <c r="C2548" i="1"/>
  <c r="C2547" i="1" s="1"/>
  <c r="C2546" i="1" s="1"/>
  <c r="I2545" i="1"/>
  <c r="K2545" i="1" s="1"/>
  <c r="H2544" i="1"/>
  <c r="H2543" i="1" s="1"/>
  <c r="G2544" i="1"/>
  <c r="G2543" i="1" s="1"/>
  <c r="F2544" i="1"/>
  <c r="F2543" i="1" s="1"/>
  <c r="E2544" i="1"/>
  <c r="E2543" i="1" s="1"/>
  <c r="D2544" i="1"/>
  <c r="D2543" i="1" s="1"/>
  <c r="C2544" i="1"/>
  <c r="C2543" i="1" s="1"/>
  <c r="I2542" i="1"/>
  <c r="K2542" i="1" s="1"/>
  <c r="H2541" i="1"/>
  <c r="G2541" i="1"/>
  <c r="G2540" i="1" s="1"/>
  <c r="F2541" i="1"/>
  <c r="F2540" i="1" s="1"/>
  <c r="E2541" i="1"/>
  <c r="E2540" i="1" s="1"/>
  <c r="D2541" i="1"/>
  <c r="C2541" i="1"/>
  <c r="C2540" i="1" s="1"/>
  <c r="H2540" i="1"/>
  <c r="D2540" i="1"/>
  <c r="I2535" i="1"/>
  <c r="K2535" i="1" s="1"/>
  <c r="I2534" i="1"/>
  <c r="K2534" i="1" s="1"/>
  <c r="I2533" i="1"/>
  <c r="K2533" i="1" s="1"/>
  <c r="H2532" i="1"/>
  <c r="G2532" i="1"/>
  <c r="G2531" i="1" s="1"/>
  <c r="G2530" i="1" s="1"/>
  <c r="F2532" i="1"/>
  <c r="F2531" i="1" s="1"/>
  <c r="F2530" i="1" s="1"/>
  <c r="E2532" i="1"/>
  <c r="E2531" i="1" s="1"/>
  <c r="E2530" i="1" s="1"/>
  <c r="D2532" i="1"/>
  <c r="C2532" i="1"/>
  <c r="C2531" i="1" s="1"/>
  <c r="H2531" i="1"/>
  <c r="H2530" i="1" s="1"/>
  <c r="D2531" i="1"/>
  <c r="D2530" i="1" s="1"/>
  <c r="I2529" i="1"/>
  <c r="K2529" i="1" s="1"/>
  <c r="H2528" i="1"/>
  <c r="G2528" i="1"/>
  <c r="F2528" i="1"/>
  <c r="E2528" i="1"/>
  <c r="D2528" i="1"/>
  <c r="C2528" i="1"/>
  <c r="I2527" i="1"/>
  <c r="K2527" i="1" s="1"/>
  <c r="H2526" i="1"/>
  <c r="G2526" i="1"/>
  <c r="G2525" i="1" s="1"/>
  <c r="G2524" i="1" s="1"/>
  <c r="F2526" i="1"/>
  <c r="E2526" i="1"/>
  <c r="E2525" i="1" s="1"/>
  <c r="E2524" i="1" s="1"/>
  <c r="D2526" i="1"/>
  <c r="C2526" i="1"/>
  <c r="C2525" i="1" s="1"/>
  <c r="C2524" i="1" s="1"/>
  <c r="F2525" i="1"/>
  <c r="F2524" i="1" s="1"/>
  <c r="I2523" i="1"/>
  <c r="K2523" i="1" s="1"/>
  <c r="J2522" i="1"/>
  <c r="H2522" i="1"/>
  <c r="G2522" i="1"/>
  <c r="F2522" i="1"/>
  <c r="E2522" i="1"/>
  <c r="D2522" i="1"/>
  <c r="C2522" i="1"/>
  <c r="I2521" i="1"/>
  <c r="K2521" i="1" s="1"/>
  <c r="I2520" i="1"/>
  <c r="K2520" i="1" s="1"/>
  <c r="I2519" i="1"/>
  <c r="K2519" i="1" s="1"/>
  <c r="H2518" i="1"/>
  <c r="G2518" i="1"/>
  <c r="F2518" i="1"/>
  <c r="E2518" i="1"/>
  <c r="D2518" i="1"/>
  <c r="C2518" i="1"/>
  <c r="I2517" i="1"/>
  <c r="K2517" i="1" s="1"/>
  <c r="I2516" i="1"/>
  <c r="K2516" i="1" s="1"/>
  <c r="H2515" i="1"/>
  <c r="G2515" i="1"/>
  <c r="F2515" i="1"/>
  <c r="E2515" i="1"/>
  <c r="D2515" i="1"/>
  <c r="C2515" i="1"/>
  <c r="I2514" i="1"/>
  <c r="K2514" i="1" s="1"/>
  <c r="I2513" i="1"/>
  <c r="K2513" i="1" s="1"/>
  <c r="H2512" i="1"/>
  <c r="G2512" i="1"/>
  <c r="F2512" i="1"/>
  <c r="E2512" i="1"/>
  <c r="D2512" i="1"/>
  <c r="C2512" i="1"/>
  <c r="I2511" i="1"/>
  <c r="K2511" i="1" s="1"/>
  <c r="H2510" i="1"/>
  <c r="G2510" i="1"/>
  <c r="F2510" i="1"/>
  <c r="E2510" i="1"/>
  <c r="D2510" i="1"/>
  <c r="D2509" i="1" s="1"/>
  <c r="D2508" i="1" s="1"/>
  <c r="C2510" i="1"/>
  <c r="G2509" i="1"/>
  <c r="G2508" i="1" s="1"/>
  <c r="I2506" i="1"/>
  <c r="K2506" i="1" s="1"/>
  <c r="H2505" i="1"/>
  <c r="G2505" i="1"/>
  <c r="G2504" i="1" s="1"/>
  <c r="G2503" i="1" s="1"/>
  <c r="F2505" i="1"/>
  <c r="F2504" i="1" s="1"/>
  <c r="F2503" i="1" s="1"/>
  <c r="E2505" i="1"/>
  <c r="E2504" i="1" s="1"/>
  <c r="E2503" i="1" s="1"/>
  <c r="D2505" i="1"/>
  <c r="D2504" i="1" s="1"/>
  <c r="D2503" i="1" s="1"/>
  <c r="C2505" i="1"/>
  <c r="C2504" i="1" s="1"/>
  <c r="C2503" i="1" s="1"/>
  <c r="H2504" i="1"/>
  <c r="H2503" i="1" s="1"/>
  <c r="I2502" i="1"/>
  <c r="K2502" i="1" s="1"/>
  <c r="H2501" i="1"/>
  <c r="G2501" i="1"/>
  <c r="G2500" i="1" s="1"/>
  <c r="G2499" i="1" s="1"/>
  <c r="F2501" i="1"/>
  <c r="F2500" i="1" s="1"/>
  <c r="F2499" i="1" s="1"/>
  <c r="E2501" i="1"/>
  <c r="E2500" i="1" s="1"/>
  <c r="E2499" i="1" s="1"/>
  <c r="D2501" i="1"/>
  <c r="D2500" i="1" s="1"/>
  <c r="D2499" i="1" s="1"/>
  <c r="C2501" i="1"/>
  <c r="C2500" i="1" s="1"/>
  <c r="C2499" i="1" s="1"/>
  <c r="H2500" i="1"/>
  <c r="H2499" i="1" s="1"/>
  <c r="I2498" i="1"/>
  <c r="K2498" i="1" s="1"/>
  <c r="H2497" i="1"/>
  <c r="G2497" i="1"/>
  <c r="G2496" i="1" s="1"/>
  <c r="G2495" i="1" s="1"/>
  <c r="F2497" i="1"/>
  <c r="F2496" i="1" s="1"/>
  <c r="F2495" i="1" s="1"/>
  <c r="E2497" i="1"/>
  <c r="E2496" i="1" s="1"/>
  <c r="E2495" i="1" s="1"/>
  <c r="D2497" i="1"/>
  <c r="D2496" i="1" s="1"/>
  <c r="D2495" i="1" s="1"/>
  <c r="C2497" i="1"/>
  <c r="C2496" i="1" s="1"/>
  <c r="C2495" i="1" s="1"/>
  <c r="H2496" i="1"/>
  <c r="H2495" i="1" s="1"/>
  <c r="I2488" i="1"/>
  <c r="K2488" i="1" s="1"/>
  <c r="I2487" i="1"/>
  <c r="K2487" i="1" s="1"/>
  <c r="H2486" i="1"/>
  <c r="H2485" i="1" s="1"/>
  <c r="H2484" i="1" s="1"/>
  <c r="G2486" i="1"/>
  <c r="F2486" i="1"/>
  <c r="F2485" i="1" s="1"/>
  <c r="F2484" i="1" s="1"/>
  <c r="E2486" i="1"/>
  <c r="D2486" i="1"/>
  <c r="D2485" i="1" s="1"/>
  <c r="D2484" i="1" s="1"/>
  <c r="C2486" i="1"/>
  <c r="G2485" i="1"/>
  <c r="G2484" i="1" s="1"/>
  <c r="E2485" i="1"/>
  <c r="E2484" i="1" s="1"/>
  <c r="C2485" i="1"/>
  <c r="C2484" i="1" s="1"/>
  <c r="I2483" i="1"/>
  <c r="K2483" i="1" s="1"/>
  <c r="H2482" i="1"/>
  <c r="H2481" i="1" s="1"/>
  <c r="H2480" i="1" s="1"/>
  <c r="G2482" i="1"/>
  <c r="G2481" i="1" s="1"/>
  <c r="G2480" i="1" s="1"/>
  <c r="F2482" i="1"/>
  <c r="F2481" i="1" s="1"/>
  <c r="F2480" i="1" s="1"/>
  <c r="E2482" i="1"/>
  <c r="E2481" i="1" s="1"/>
  <c r="E2480" i="1" s="1"/>
  <c r="D2482" i="1"/>
  <c r="D2481" i="1" s="1"/>
  <c r="D2480" i="1" s="1"/>
  <c r="C2482" i="1"/>
  <c r="C2481" i="1"/>
  <c r="C2480" i="1" s="1"/>
  <c r="I2479" i="1"/>
  <c r="K2479" i="1" s="1"/>
  <c r="H2478" i="1"/>
  <c r="H2477" i="1" s="1"/>
  <c r="H2476" i="1" s="1"/>
  <c r="G2478" i="1"/>
  <c r="G2477" i="1" s="1"/>
  <c r="G2476" i="1" s="1"/>
  <c r="F2478" i="1"/>
  <c r="F2477" i="1" s="1"/>
  <c r="F2476" i="1" s="1"/>
  <c r="E2478" i="1"/>
  <c r="E2477" i="1" s="1"/>
  <c r="E2476" i="1" s="1"/>
  <c r="D2478" i="1"/>
  <c r="D2477" i="1" s="1"/>
  <c r="D2476" i="1" s="1"/>
  <c r="C2478" i="1"/>
  <c r="C2477" i="1"/>
  <c r="C2476" i="1" s="1"/>
  <c r="I2475" i="1"/>
  <c r="K2475" i="1" s="1"/>
  <c r="I2474" i="1"/>
  <c r="K2474" i="1" s="1"/>
  <c r="H2473" i="1"/>
  <c r="G2473" i="1"/>
  <c r="G2472" i="1" s="1"/>
  <c r="G2471" i="1" s="1"/>
  <c r="F2473" i="1"/>
  <c r="F2472" i="1" s="1"/>
  <c r="F2471" i="1" s="1"/>
  <c r="E2473" i="1"/>
  <c r="E2472" i="1" s="1"/>
  <c r="E2471" i="1" s="1"/>
  <c r="D2473" i="1"/>
  <c r="D2472" i="1" s="1"/>
  <c r="D2471" i="1" s="1"/>
  <c r="C2473" i="1"/>
  <c r="C2472" i="1" s="1"/>
  <c r="C2471" i="1" s="1"/>
  <c r="H2472" i="1"/>
  <c r="H2471" i="1" s="1"/>
  <c r="I2470" i="1"/>
  <c r="K2470" i="1" s="1"/>
  <c r="H2469" i="1"/>
  <c r="G2469" i="1"/>
  <c r="F2469" i="1"/>
  <c r="E2469" i="1"/>
  <c r="D2469" i="1"/>
  <c r="C2469" i="1"/>
  <c r="I2468" i="1"/>
  <c r="K2468" i="1" s="1"/>
  <c r="I2467" i="1"/>
  <c r="K2467" i="1" s="1"/>
  <c r="H2466" i="1"/>
  <c r="H2465" i="1" s="1"/>
  <c r="H2464" i="1" s="1"/>
  <c r="G2466" i="1"/>
  <c r="F2466" i="1"/>
  <c r="F2465" i="1" s="1"/>
  <c r="F2464" i="1" s="1"/>
  <c r="E2466" i="1"/>
  <c r="D2466" i="1"/>
  <c r="D2465" i="1" s="1"/>
  <c r="D2464" i="1" s="1"/>
  <c r="C2466" i="1"/>
  <c r="G2465" i="1"/>
  <c r="G2464" i="1" s="1"/>
  <c r="E2465" i="1"/>
  <c r="E2464" i="1" s="1"/>
  <c r="C2465" i="1"/>
  <c r="C2464" i="1" s="1"/>
  <c r="I2463" i="1"/>
  <c r="K2463" i="1" s="1"/>
  <c r="H2462" i="1"/>
  <c r="H2461" i="1" s="1"/>
  <c r="G2462" i="1"/>
  <c r="G2461" i="1" s="1"/>
  <c r="F2462" i="1"/>
  <c r="F2461" i="1" s="1"/>
  <c r="E2462" i="1"/>
  <c r="E2461" i="1" s="1"/>
  <c r="D2462" i="1"/>
  <c r="D2461" i="1" s="1"/>
  <c r="C2462" i="1"/>
  <c r="C2461" i="1" s="1"/>
  <c r="I2460" i="1"/>
  <c r="K2460" i="1" s="1"/>
  <c r="H2459" i="1"/>
  <c r="G2459" i="1"/>
  <c r="G2458" i="1" s="1"/>
  <c r="F2459" i="1"/>
  <c r="F2458" i="1" s="1"/>
  <c r="E2459" i="1"/>
  <c r="E2458" i="1" s="1"/>
  <c r="D2459" i="1"/>
  <c r="D2458" i="1" s="1"/>
  <c r="D2457" i="1" s="1"/>
  <c r="C2459" i="1"/>
  <c r="C2458" i="1" s="1"/>
  <c r="H2458" i="1"/>
  <c r="H2457" i="1" s="1"/>
  <c r="I2456" i="1"/>
  <c r="K2456" i="1" s="1"/>
  <c r="I2455" i="1"/>
  <c r="K2455" i="1" s="1"/>
  <c r="H2454" i="1"/>
  <c r="H2453" i="1" s="1"/>
  <c r="H2452" i="1" s="1"/>
  <c r="G2454" i="1"/>
  <c r="F2454" i="1"/>
  <c r="F2453" i="1" s="1"/>
  <c r="F2452" i="1" s="1"/>
  <c r="E2454" i="1"/>
  <c r="D2454" i="1"/>
  <c r="D2453" i="1" s="1"/>
  <c r="D2452" i="1" s="1"/>
  <c r="C2454" i="1"/>
  <c r="G2453" i="1"/>
  <c r="G2452" i="1" s="1"/>
  <c r="E2453" i="1"/>
  <c r="E2452" i="1" s="1"/>
  <c r="C2453" i="1"/>
  <c r="C2452" i="1" s="1"/>
  <c r="I2447" i="1"/>
  <c r="K2447" i="1" s="1"/>
  <c r="I2446" i="1"/>
  <c r="K2446" i="1" s="1"/>
  <c r="H2445" i="1"/>
  <c r="G2445" i="1"/>
  <c r="F2445" i="1"/>
  <c r="E2445" i="1"/>
  <c r="D2445" i="1"/>
  <c r="C2445" i="1"/>
  <c r="I2444" i="1"/>
  <c r="K2444" i="1" s="1"/>
  <c r="H2443" i="1"/>
  <c r="G2443" i="1"/>
  <c r="F2443" i="1"/>
  <c r="E2443" i="1"/>
  <c r="D2443" i="1"/>
  <c r="C2443" i="1"/>
  <c r="I2442" i="1"/>
  <c r="K2442" i="1" s="1"/>
  <c r="H2441" i="1"/>
  <c r="G2441" i="1"/>
  <c r="F2441" i="1"/>
  <c r="E2441" i="1"/>
  <c r="D2441" i="1"/>
  <c r="C2441" i="1"/>
  <c r="I2440" i="1"/>
  <c r="K2440" i="1" s="1"/>
  <c r="H2439" i="1"/>
  <c r="G2439" i="1"/>
  <c r="G2438" i="1" s="1"/>
  <c r="F2439" i="1"/>
  <c r="E2439" i="1"/>
  <c r="E2438" i="1" s="1"/>
  <c r="D2439" i="1"/>
  <c r="C2439" i="1"/>
  <c r="C2438" i="1" s="1"/>
  <c r="I2437" i="1"/>
  <c r="K2437" i="1" s="1"/>
  <c r="H2436" i="1"/>
  <c r="G2436" i="1"/>
  <c r="G2435" i="1" s="1"/>
  <c r="F2436" i="1"/>
  <c r="F2435" i="1" s="1"/>
  <c r="E2436" i="1"/>
  <c r="E2435" i="1" s="1"/>
  <c r="D2436" i="1"/>
  <c r="D2435" i="1" s="1"/>
  <c r="C2436" i="1"/>
  <c r="C2435" i="1" s="1"/>
  <c r="H2435" i="1"/>
  <c r="I2433" i="1"/>
  <c r="K2433" i="1" s="1"/>
  <c r="H2432" i="1"/>
  <c r="H2431" i="1" s="1"/>
  <c r="G2432" i="1"/>
  <c r="G2431" i="1" s="1"/>
  <c r="F2432" i="1"/>
  <c r="F2431" i="1" s="1"/>
  <c r="E2432" i="1"/>
  <c r="E2431" i="1" s="1"/>
  <c r="D2432" i="1"/>
  <c r="D2431" i="1" s="1"/>
  <c r="C2432" i="1"/>
  <c r="C2431" i="1" s="1"/>
  <c r="I2430" i="1"/>
  <c r="K2430" i="1" s="1"/>
  <c r="H2429" i="1"/>
  <c r="G2429" i="1"/>
  <c r="F2429" i="1"/>
  <c r="E2429" i="1"/>
  <c r="D2429" i="1"/>
  <c r="C2429" i="1"/>
  <c r="I2428" i="1"/>
  <c r="K2428" i="1" s="1"/>
  <c r="H2427" i="1"/>
  <c r="H2426" i="1" s="1"/>
  <c r="G2427" i="1"/>
  <c r="F2427" i="1"/>
  <c r="F2426" i="1" s="1"/>
  <c r="E2427" i="1"/>
  <c r="D2427" i="1"/>
  <c r="D2426" i="1" s="1"/>
  <c r="D2425" i="1" s="1"/>
  <c r="C2427" i="1"/>
  <c r="G2426" i="1"/>
  <c r="I2423" i="1"/>
  <c r="K2423" i="1" s="1"/>
  <c r="H2422" i="1"/>
  <c r="G2422" i="1"/>
  <c r="F2422" i="1"/>
  <c r="E2422" i="1"/>
  <c r="D2422" i="1"/>
  <c r="C2422" i="1"/>
  <c r="I2421" i="1"/>
  <c r="K2421" i="1" s="1"/>
  <c r="H2420" i="1"/>
  <c r="G2420" i="1"/>
  <c r="F2420" i="1"/>
  <c r="E2420" i="1"/>
  <c r="D2420" i="1"/>
  <c r="C2420" i="1"/>
  <c r="I2419" i="1"/>
  <c r="K2419" i="1" s="1"/>
  <c r="H2418" i="1"/>
  <c r="G2418" i="1"/>
  <c r="F2418" i="1"/>
  <c r="F2417" i="1" s="1"/>
  <c r="F2416" i="1" s="1"/>
  <c r="E2418" i="1"/>
  <c r="D2418" i="1"/>
  <c r="D2417" i="1" s="1"/>
  <c r="D2416" i="1" s="1"/>
  <c r="C2418" i="1"/>
  <c r="H2417" i="1"/>
  <c r="H2416" i="1" s="1"/>
  <c r="I2415" i="1"/>
  <c r="K2415" i="1" s="1"/>
  <c r="H2414" i="1"/>
  <c r="G2414" i="1"/>
  <c r="F2414" i="1"/>
  <c r="E2414" i="1"/>
  <c r="D2414" i="1"/>
  <c r="C2414" i="1"/>
  <c r="I2413" i="1"/>
  <c r="K2413" i="1" s="1"/>
  <c r="H2412" i="1"/>
  <c r="G2412" i="1"/>
  <c r="F2412" i="1"/>
  <c r="E2412" i="1"/>
  <c r="D2412" i="1"/>
  <c r="C2412" i="1"/>
  <c r="I2411" i="1"/>
  <c r="K2411" i="1" s="1"/>
  <c r="H2410" i="1"/>
  <c r="H2409" i="1" s="1"/>
  <c r="H2408" i="1" s="1"/>
  <c r="G2410" i="1"/>
  <c r="F2410" i="1"/>
  <c r="F2409" i="1" s="1"/>
  <c r="F2408" i="1" s="1"/>
  <c r="E2410" i="1"/>
  <c r="D2410" i="1"/>
  <c r="D2409" i="1" s="1"/>
  <c r="D2408" i="1" s="1"/>
  <c r="C2410" i="1"/>
  <c r="G2409" i="1"/>
  <c r="G2408" i="1" s="1"/>
  <c r="I2399" i="1"/>
  <c r="H2398" i="1"/>
  <c r="G2398" i="1"/>
  <c r="F2398" i="1"/>
  <c r="E2398" i="1"/>
  <c r="D2398" i="1"/>
  <c r="C2398" i="1"/>
  <c r="J2397" i="1"/>
  <c r="J2396" i="1" s="1"/>
  <c r="I2397" i="1"/>
  <c r="K2397" i="1" s="1"/>
  <c r="I2396" i="1"/>
  <c r="H2396" i="1"/>
  <c r="G2396" i="1"/>
  <c r="F2396" i="1"/>
  <c r="E2396" i="1"/>
  <c r="D2396" i="1"/>
  <c r="C2396" i="1"/>
  <c r="I2395" i="1"/>
  <c r="H2394" i="1"/>
  <c r="G2394" i="1"/>
  <c r="F2394" i="1"/>
  <c r="F2393" i="1" s="1"/>
  <c r="F2392" i="1" s="1"/>
  <c r="F2391" i="1" s="1"/>
  <c r="E2394" i="1"/>
  <c r="D2394" i="1"/>
  <c r="D2393" i="1" s="1"/>
  <c r="D2392" i="1" s="1"/>
  <c r="D2391" i="1" s="1"/>
  <c r="C2394" i="1"/>
  <c r="H2393" i="1"/>
  <c r="H2392" i="1" s="1"/>
  <c r="H2391" i="1" s="1"/>
  <c r="I2390" i="1"/>
  <c r="K2390" i="1" s="1"/>
  <c r="H2389" i="1"/>
  <c r="G2389" i="1"/>
  <c r="F2389" i="1"/>
  <c r="E2389" i="1"/>
  <c r="D2389" i="1"/>
  <c r="C2389" i="1"/>
  <c r="I2388" i="1"/>
  <c r="K2388" i="1" s="1"/>
  <c r="H2387" i="1"/>
  <c r="G2387" i="1"/>
  <c r="F2387" i="1"/>
  <c r="E2387" i="1"/>
  <c r="D2387" i="1"/>
  <c r="C2387" i="1"/>
  <c r="I2386" i="1"/>
  <c r="K2386" i="1" s="1"/>
  <c r="H2385" i="1"/>
  <c r="G2385" i="1"/>
  <c r="F2385" i="1"/>
  <c r="E2385" i="1"/>
  <c r="D2385" i="1"/>
  <c r="C2385" i="1"/>
  <c r="J2381" i="1"/>
  <c r="J2380" i="1" s="1"/>
  <c r="I2381" i="1"/>
  <c r="K2381" i="1" s="1"/>
  <c r="I2380" i="1"/>
  <c r="H2380" i="1"/>
  <c r="G2380" i="1"/>
  <c r="F2380" i="1"/>
  <c r="E2380" i="1"/>
  <c r="D2380" i="1"/>
  <c r="C2380" i="1"/>
  <c r="I2379" i="1"/>
  <c r="K2379" i="1" s="1"/>
  <c r="H2378" i="1"/>
  <c r="G2378" i="1"/>
  <c r="F2378" i="1"/>
  <c r="F2377" i="1" s="1"/>
  <c r="F2376" i="1" s="1"/>
  <c r="F2375" i="1" s="1"/>
  <c r="E2378" i="1"/>
  <c r="D2378" i="1"/>
  <c r="D2377" i="1" s="1"/>
  <c r="D2376" i="1" s="1"/>
  <c r="D2375" i="1" s="1"/>
  <c r="C2378" i="1"/>
  <c r="H2377" i="1"/>
  <c r="H2376" i="1" s="1"/>
  <c r="H2375" i="1" s="1"/>
  <c r="I2374" i="1"/>
  <c r="K2374" i="1" s="1"/>
  <c r="H2373" i="1"/>
  <c r="H2372" i="1" s="1"/>
  <c r="H2371" i="1" s="1"/>
  <c r="H2370" i="1" s="1"/>
  <c r="G2373" i="1"/>
  <c r="G2372" i="1" s="1"/>
  <c r="G2371" i="1" s="1"/>
  <c r="G2370" i="1" s="1"/>
  <c r="F2373" i="1"/>
  <c r="F2372" i="1" s="1"/>
  <c r="F2371" i="1" s="1"/>
  <c r="F2370" i="1" s="1"/>
  <c r="E2373" i="1"/>
  <c r="D2373" i="1"/>
  <c r="D2372" i="1" s="1"/>
  <c r="D2371" i="1" s="1"/>
  <c r="D2370" i="1" s="1"/>
  <c r="C2373" i="1"/>
  <c r="E2372" i="1"/>
  <c r="E2371" i="1" s="1"/>
  <c r="E2370" i="1" s="1"/>
  <c r="C2372" i="1"/>
  <c r="C2371" i="1" s="1"/>
  <c r="C2370" i="1" s="1"/>
  <c r="I2369" i="1"/>
  <c r="K2369" i="1" s="1"/>
  <c r="H2368" i="1"/>
  <c r="G2368" i="1"/>
  <c r="F2368" i="1"/>
  <c r="E2368" i="1"/>
  <c r="D2368" i="1"/>
  <c r="C2368" i="1"/>
  <c r="I2367" i="1"/>
  <c r="K2367" i="1" s="1"/>
  <c r="H2366" i="1"/>
  <c r="G2366" i="1"/>
  <c r="F2366" i="1"/>
  <c r="E2366" i="1"/>
  <c r="D2366" i="1"/>
  <c r="C2366" i="1"/>
  <c r="I2357" i="1"/>
  <c r="J2357" i="1" s="1"/>
  <c r="J2356" i="1" s="1"/>
  <c r="H2356" i="1"/>
  <c r="G2356" i="1"/>
  <c r="F2356" i="1"/>
  <c r="E2356" i="1"/>
  <c r="D2356" i="1"/>
  <c r="C2356" i="1"/>
  <c r="I2355" i="1"/>
  <c r="J2355" i="1" s="1"/>
  <c r="J2354" i="1" s="1"/>
  <c r="H2354" i="1"/>
  <c r="G2354" i="1"/>
  <c r="F2354" i="1"/>
  <c r="E2354" i="1"/>
  <c r="D2354" i="1"/>
  <c r="C2354" i="1"/>
  <c r="I2353" i="1"/>
  <c r="K2353" i="1" s="1"/>
  <c r="H2352" i="1"/>
  <c r="G2352" i="1"/>
  <c r="F2352" i="1"/>
  <c r="E2352" i="1"/>
  <c r="D2352" i="1"/>
  <c r="C2352" i="1"/>
  <c r="I2350" i="1"/>
  <c r="K2350" i="1" s="1"/>
  <c r="H2349" i="1"/>
  <c r="G2349" i="1"/>
  <c r="G2348" i="1" s="1"/>
  <c r="F2349" i="1"/>
  <c r="F2348" i="1" s="1"/>
  <c r="E2349" i="1"/>
  <c r="E2348" i="1" s="1"/>
  <c r="D2349" i="1"/>
  <c r="D2348" i="1" s="1"/>
  <c r="C2349" i="1"/>
  <c r="C2348" i="1" s="1"/>
  <c r="H2348" i="1"/>
  <c r="I2344" i="1"/>
  <c r="K2344" i="1" s="1"/>
  <c r="H2343" i="1"/>
  <c r="G2343" i="1"/>
  <c r="F2343" i="1"/>
  <c r="E2343" i="1"/>
  <c r="D2343" i="1"/>
  <c r="C2343" i="1"/>
  <c r="C2768" i="1" s="1"/>
  <c r="I2342" i="1"/>
  <c r="K2342" i="1" s="1"/>
  <c r="I2341" i="1"/>
  <c r="J2341" i="1" s="1"/>
  <c r="I2340" i="1"/>
  <c r="K2340" i="1" s="1"/>
  <c r="I2339" i="1"/>
  <c r="K2339" i="1" s="1"/>
  <c r="I2338" i="1"/>
  <c r="K2338" i="1" s="1"/>
  <c r="I2337" i="1"/>
  <c r="K2337" i="1" s="1"/>
  <c r="H2336" i="1"/>
  <c r="I2336" i="1" s="1"/>
  <c r="I2335" i="1"/>
  <c r="K2335" i="1" s="1"/>
  <c r="G2334" i="1"/>
  <c r="F2334" i="1"/>
  <c r="E2334" i="1"/>
  <c r="D2334" i="1"/>
  <c r="C2334" i="1"/>
  <c r="C2767" i="1" s="1"/>
  <c r="F2328" i="1"/>
  <c r="D2769" i="1" s="1"/>
  <c r="F2327" i="1"/>
  <c r="D2767" i="1" s="1"/>
  <c r="E2326" i="1"/>
  <c r="E2751" i="1" s="1"/>
  <c r="D2326" i="1"/>
  <c r="D2751" i="1" s="1"/>
  <c r="C2409" i="1" l="1"/>
  <c r="C2408" i="1" s="1"/>
  <c r="C2744" i="1"/>
  <c r="I2722" i="1"/>
  <c r="G2744" i="1"/>
  <c r="G2743" i="1" s="1"/>
  <c r="G2734" i="1" s="1"/>
  <c r="C2365" i="1"/>
  <c r="C2364" i="1" s="1"/>
  <c r="C2363" i="1" s="1"/>
  <c r="E2365" i="1"/>
  <c r="E2364" i="1" s="1"/>
  <c r="E2363" i="1" s="1"/>
  <c r="G2365" i="1"/>
  <c r="G2364" i="1" s="1"/>
  <c r="G2363" i="1" s="1"/>
  <c r="I2366" i="1"/>
  <c r="J2367" i="1"/>
  <c r="J2366" i="1" s="1"/>
  <c r="F2365" i="1"/>
  <c r="F2364" i="1" s="1"/>
  <c r="F2363" i="1" s="1"/>
  <c r="C2509" i="1"/>
  <c r="C2508" i="1" s="1"/>
  <c r="D2736" i="1"/>
  <c r="D2735" i="1" s="1"/>
  <c r="F2736" i="1"/>
  <c r="F2735" i="1" s="1"/>
  <c r="H2736" i="1"/>
  <c r="H2735" i="1" s="1"/>
  <c r="D2744" i="1"/>
  <c r="D2743" i="1" s="1"/>
  <c r="F2744" i="1"/>
  <c r="F2743" i="1" s="1"/>
  <c r="H2744" i="1"/>
  <c r="H2743" i="1" s="1"/>
  <c r="G2425" i="1"/>
  <c r="J2474" i="1"/>
  <c r="D2539" i="1"/>
  <c r="H2539" i="1"/>
  <c r="H2592" i="1"/>
  <c r="D2592" i="1"/>
  <c r="F2592" i="1"/>
  <c r="E2409" i="1"/>
  <c r="E2408" i="1" s="1"/>
  <c r="H2570" i="1"/>
  <c r="H2569" i="1" s="1"/>
  <c r="H2568" i="1" s="1"/>
  <c r="E2692" i="1"/>
  <c r="E2592" i="1"/>
  <c r="C2608" i="1"/>
  <c r="C2607" i="1" s="1"/>
  <c r="I2620" i="1"/>
  <c r="C2426" i="1"/>
  <c r="C2425" i="1" s="1"/>
  <c r="I2432" i="1"/>
  <c r="I2431" i="1" s="1"/>
  <c r="J2433" i="1"/>
  <c r="J2432" i="1" s="1"/>
  <c r="J2431" i="1" s="1"/>
  <c r="J2621" i="1"/>
  <c r="J2620" i="1" s="1"/>
  <c r="E2426" i="1"/>
  <c r="E2425" i="1" s="1"/>
  <c r="I2526" i="1"/>
  <c r="C2600" i="1"/>
  <c r="C2599" i="1" s="1"/>
  <c r="G2600" i="1"/>
  <c r="G2599" i="1" s="1"/>
  <c r="E2434" i="1"/>
  <c r="E2424" i="1" s="1"/>
  <c r="C2457" i="1"/>
  <c r="J2527" i="1"/>
  <c r="J2526" i="1" s="1"/>
  <c r="I2541" i="1"/>
  <c r="D2546" i="1"/>
  <c r="E2570" i="1"/>
  <c r="E2569" i="1" s="1"/>
  <c r="E2568" i="1" s="1"/>
  <c r="D2673" i="1"/>
  <c r="D2660" i="1" s="1"/>
  <c r="H2673" i="1"/>
  <c r="F2696" i="1"/>
  <c r="F2692" i="1" s="1"/>
  <c r="I2708" i="1"/>
  <c r="F2333" i="1"/>
  <c r="F2332" i="1" s="1"/>
  <c r="C2351" i="1"/>
  <c r="E2351" i="1"/>
  <c r="G2351" i="1"/>
  <c r="C2692" i="1"/>
  <c r="G2692" i="1"/>
  <c r="D2333" i="1"/>
  <c r="D2332" i="1" s="1"/>
  <c r="I2343" i="1"/>
  <c r="E2768" i="1" s="1"/>
  <c r="J2344" i="1"/>
  <c r="J2343" i="1" s="1"/>
  <c r="I2349" i="1"/>
  <c r="J2350" i="1"/>
  <c r="J2349" i="1" s="1"/>
  <c r="J2348" i="1" s="1"/>
  <c r="G2384" i="1"/>
  <c r="G2383" i="1" s="1"/>
  <c r="G2382" i="1" s="1"/>
  <c r="C2417" i="1"/>
  <c r="C2416" i="1" s="1"/>
  <c r="C2407" i="1" s="1"/>
  <c r="E2417" i="1"/>
  <c r="E2416" i="1" s="1"/>
  <c r="G2417" i="1"/>
  <c r="G2416" i="1" s="1"/>
  <c r="G2407" i="1" s="1"/>
  <c r="C2451" i="1"/>
  <c r="C2585" i="1"/>
  <c r="C2584" i="1" s="1"/>
  <c r="E2585" i="1"/>
  <c r="E2584" i="1" s="1"/>
  <c r="D2600" i="1"/>
  <c r="D2599" i="1" s="1"/>
  <c r="F2600" i="1"/>
  <c r="F2599" i="1" s="1"/>
  <c r="F2583" i="1" s="1"/>
  <c r="H2600" i="1"/>
  <c r="H2599" i="1" s="1"/>
  <c r="H2628" i="1"/>
  <c r="H2627" i="1" s="1"/>
  <c r="C2644" i="1"/>
  <c r="C2643" i="1" s="1"/>
  <c r="E2644" i="1"/>
  <c r="E2643" i="1" s="1"/>
  <c r="G2644" i="1"/>
  <c r="G2643" i="1" s="1"/>
  <c r="F2677" i="1"/>
  <c r="H2696" i="1"/>
  <c r="H2692" i="1" s="1"/>
  <c r="D2407" i="1"/>
  <c r="E2407" i="1"/>
  <c r="G2457" i="1"/>
  <c r="I2459" i="1"/>
  <c r="I2458" i="1" s="1"/>
  <c r="J2535" i="1"/>
  <c r="E2539" i="1"/>
  <c r="F2407" i="1"/>
  <c r="H2407" i="1"/>
  <c r="F2425" i="1"/>
  <c r="K2432" i="1"/>
  <c r="I2436" i="1"/>
  <c r="I2435" i="1" s="1"/>
  <c r="J2437" i="1"/>
  <c r="J2436" i="1" s="1"/>
  <c r="J2435" i="1" s="1"/>
  <c r="J2468" i="1"/>
  <c r="F2509" i="1"/>
  <c r="F2508" i="1" s="1"/>
  <c r="H2509" i="1"/>
  <c r="H2508" i="1" s="1"/>
  <c r="E2509" i="1"/>
  <c r="E2508" i="1" s="1"/>
  <c r="E2507" i="1" s="1"/>
  <c r="J2514" i="1"/>
  <c r="J2542" i="1"/>
  <c r="J2541" i="1" s="1"/>
  <c r="J2540" i="1" s="1"/>
  <c r="I2551" i="1"/>
  <c r="J2552" i="1"/>
  <c r="J2551" i="1" s="1"/>
  <c r="J2550" i="1" s="1"/>
  <c r="I2555" i="1"/>
  <c r="J2556" i="1"/>
  <c r="K2586" i="1"/>
  <c r="E2600" i="1"/>
  <c r="E2599" i="1" s="1"/>
  <c r="I2688" i="1"/>
  <c r="J2689" i="1"/>
  <c r="J2688" i="1" s="1"/>
  <c r="J2731" i="1"/>
  <c r="E2347" i="1"/>
  <c r="E2346" i="1" s="1"/>
  <c r="D2365" i="1"/>
  <c r="D2364" i="1" s="1"/>
  <c r="D2363" i="1" s="1"/>
  <c r="H2365" i="1"/>
  <c r="H2364" i="1" s="1"/>
  <c r="H2363" i="1" s="1"/>
  <c r="D2384" i="1"/>
  <c r="D2383" i="1" s="1"/>
  <c r="D2382" i="1" s="1"/>
  <c r="F2384" i="1"/>
  <c r="F2383" i="1" s="1"/>
  <c r="F2382" i="1" s="1"/>
  <c r="H2384" i="1"/>
  <c r="H2383" i="1" s="1"/>
  <c r="H2382" i="1" s="1"/>
  <c r="C2384" i="1"/>
  <c r="C2383" i="1" s="1"/>
  <c r="C2382" i="1" s="1"/>
  <c r="E2384" i="1"/>
  <c r="E2383" i="1" s="1"/>
  <c r="E2382" i="1" s="1"/>
  <c r="I2418" i="1"/>
  <c r="K2418" i="1" s="1"/>
  <c r="I2420" i="1"/>
  <c r="K2420" i="1" s="1"/>
  <c r="I2422" i="1"/>
  <c r="K2422" i="1" s="1"/>
  <c r="D2525" i="1"/>
  <c r="D2524" i="1" s="1"/>
  <c r="H2525" i="1"/>
  <c r="H2524" i="1" s="1"/>
  <c r="D2583" i="1"/>
  <c r="E2608" i="1"/>
  <c r="E2607" i="1" s="1"/>
  <c r="E2583" i="1" s="1"/>
  <c r="F2628" i="1"/>
  <c r="F2627" i="1" s="1"/>
  <c r="I2631" i="1"/>
  <c r="J2632" i="1"/>
  <c r="J2631" i="1" s="1"/>
  <c r="C2636" i="1"/>
  <c r="C2635" i="1" s="1"/>
  <c r="E2636" i="1"/>
  <c r="E2635" i="1" s="1"/>
  <c r="G2636" i="1"/>
  <c r="G2635" i="1" s="1"/>
  <c r="I2680" i="1"/>
  <c r="J2681" i="1"/>
  <c r="J2680" i="1" s="1"/>
  <c r="J2709" i="1"/>
  <c r="J2708" i="1" s="1"/>
  <c r="K2722" i="1"/>
  <c r="I2724" i="1"/>
  <c r="K2724" i="1" s="1"/>
  <c r="I2726" i="1"/>
  <c r="K2726" i="1" s="1"/>
  <c r="J2340" i="1"/>
  <c r="C2347" i="1"/>
  <c r="C2346" i="1" s="1"/>
  <c r="C2766" i="1"/>
  <c r="E2333" i="1"/>
  <c r="E2332" i="1" s="1"/>
  <c r="G2333" i="1"/>
  <c r="G2332" i="1" s="1"/>
  <c r="O2335" i="1" s="1"/>
  <c r="J2335" i="1"/>
  <c r="J2338" i="1"/>
  <c r="J2342" i="1"/>
  <c r="D2351" i="1"/>
  <c r="D2347" i="1" s="1"/>
  <c r="D2346" i="1" s="1"/>
  <c r="F2351" i="1"/>
  <c r="H2351" i="1"/>
  <c r="H2347" i="1" s="1"/>
  <c r="H2346" i="1" s="1"/>
  <c r="I2368" i="1"/>
  <c r="K2368" i="1" s="1"/>
  <c r="J2369" i="1"/>
  <c r="J2368" i="1" s="1"/>
  <c r="C2377" i="1"/>
  <c r="C2376" i="1" s="1"/>
  <c r="C2375" i="1" s="1"/>
  <c r="E2377" i="1"/>
  <c r="E2376" i="1" s="1"/>
  <c r="E2375" i="1" s="1"/>
  <c r="G2377" i="1"/>
  <c r="G2376" i="1" s="1"/>
  <c r="G2375" i="1" s="1"/>
  <c r="I2378" i="1"/>
  <c r="K2378" i="1" s="1"/>
  <c r="J2379" i="1"/>
  <c r="J2378" i="1" s="1"/>
  <c r="J2377" i="1" s="1"/>
  <c r="J2376" i="1" s="1"/>
  <c r="J2375" i="1" s="1"/>
  <c r="K2396" i="1"/>
  <c r="G2347" i="1"/>
  <c r="G2346" i="1" s="1"/>
  <c r="K2349" i="1"/>
  <c r="I2365" i="1"/>
  <c r="K2380" i="1"/>
  <c r="K2395" i="1"/>
  <c r="J2395" i="1"/>
  <c r="J2394" i="1" s="1"/>
  <c r="I2394" i="1"/>
  <c r="K2394" i="1" s="1"/>
  <c r="K2399" i="1"/>
  <c r="J2399" i="1"/>
  <c r="J2398" i="1" s="1"/>
  <c r="I2398" i="1"/>
  <c r="K2398" i="1" s="1"/>
  <c r="I2417" i="1"/>
  <c r="I2416" i="1" s="1"/>
  <c r="K2416" i="1" s="1"/>
  <c r="C2393" i="1"/>
  <c r="C2392" i="1" s="1"/>
  <c r="C2391" i="1" s="1"/>
  <c r="E2393" i="1"/>
  <c r="E2392" i="1" s="1"/>
  <c r="E2391" i="1" s="1"/>
  <c r="G2393" i="1"/>
  <c r="G2392" i="1" s="1"/>
  <c r="G2391" i="1" s="1"/>
  <c r="J2419" i="1"/>
  <c r="J2418" i="1" s="1"/>
  <c r="J2421" i="1"/>
  <c r="J2420" i="1" s="1"/>
  <c r="J2423" i="1"/>
  <c r="J2422" i="1" s="1"/>
  <c r="D2438" i="1"/>
  <c r="D2434" i="1" s="1"/>
  <c r="D2424" i="1" s="1"/>
  <c r="F2438" i="1"/>
  <c r="H2438" i="1"/>
  <c r="J2447" i="1"/>
  <c r="J2456" i="1"/>
  <c r="F2457" i="1"/>
  <c r="F2451" i="1" s="1"/>
  <c r="K2459" i="1"/>
  <c r="J2460" i="1"/>
  <c r="J2459" i="1" s="1"/>
  <c r="J2458" i="1" s="1"/>
  <c r="E2457" i="1"/>
  <c r="E2451" i="1" s="1"/>
  <c r="I2469" i="1"/>
  <c r="J2470" i="1"/>
  <c r="J2469" i="1" s="1"/>
  <c r="J2488" i="1"/>
  <c r="I2497" i="1"/>
  <c r="K2497" i="1" s="1"/>
  <c r="J2498" i="1"/>
  <c r="J2497" i="1" s="1"/>
  <c r="J2496" i="1" s="1"/>
  <c r="J2495" i="1" s="1"/>
  <c r="I2501" i="1"/>
  <c r="K2501" i="1" s="1"/>
  <c r="J2502" i="1"/>
  <c r="J2501" i="1" s="1"/>
  <c r="J2500" i="1" s="1"/>
  <c r="J2499" i="1" s="1"/>
  <c r="I2505" i="1"/>
  <c r="K2505" i="1" s="1"/>
  <c r="J2506" i="1"/>
  <c r="J2505" i="1" s="1"/>
  <c r="J2504" i="1" s="1"/>
  <c r="J2503" i="1" s="1"/>
  <c r="I2515" i="1"/>
  <c r="K2515" i="1" s="1"/>
  <c r="J2516" i="1"/>
  <c r="J2520" i="1"/>
  <c r="I2528" i="1"/>
  <c r="K2528" i="1" s="1"/>
  <c r="J2529" i="1"/>
  <c r="J2528" i="1" s="1"/>
  <c r="I2532" i="1"/>
  <c r="K2532" i="1" s="1"/>
  <c r="J2533" i="1"/>
  <c r="F2546" i="1"/>
  <c r="J2558" i="1"/>
  <c r="K2595" i="1"/>
  <c r="J2595" i="1"/>
  <c r="J2594" i="1" s="1"/>
  <c r="J2593" i="1" s="1"/>
  <c r="I2594" i="1"/>
  <c r="K2594" i="1" s="1"/>
  <c r="H2425" i="1"/>
  <c r="H2434" i="1"/>
  <c r="C2434" i="1"/>
  <c r="G2434" i="1"/>
  <c r="D2451" i="1"/>
  <c r="G2451" i="1"/>
  <c r="K2526" i="1"/>
  <c r="C2539" i="1"/>
  <c r="G2539" i="1"/>
  <c r="K2541" i="1"/>
  <c r="K2551" i="1"/>
  <c r="K2555" i="1"/>
  <c r="K2587" i="1"/>
  <c r="J2587" i="1"/>
  <c r="J2586" i="1" s="1"/>
  <c r="K2591" i="1"/>
  <c r="J2591" i="1"/>
  <c r="J2590" i="1" s="1"/>
  <c r="I2590" i="1"/>
  <c r="K2590" i="1" s="1"/>
  <c r="K2620" i="1"/>
  <c r="K2631" i="1"/>
  <c r="K2656" i="1"/>
  <c r="F2673" i="1"/>
  <c r="K2680" i="1"/>
  <c r="K2688" i="1"/>
  <c r="K2708" i="1"/>
  <c r="H2585" i="1"/>
  <c r="H2584" i="1" s="1"/>
  <c r="H2583" i="1" s="1"/>
  <c r="C2592" i="1"/>
  <c r="C2583" i="1" s="1"/>
  <c r="G2592" i="1"/>
  <c r="C2617" i="1"/>
  <c r="C2616" i="1" s="1"/>
  <c r="E2617" i="1"/>
  <c r="E2616" i="1" s="1"/>
  <c r="G2617" i="1"/>
  <c r="G2616" i="1" s="1"/>
  <c r="I2618" i="1"/>
  <c r="K2618" i="1" s="1"/>
  <c r="J2619" i="1"/>
  <c r="J2618" i="1" s="1"/>
  <c r="I2622" i="1"/>
  <c r="K2622" i="1" s="1"/>
  <c r="J2623" i="1"/>
  <c r="J2622" i="1" s="1"/>
  <c r="C2628" i="1"/>
  <c r="C2627" i="1" s="1"/>
  <c r="E2628" i="1"/>
  <c r="E2627" i="1" s="1"/>
  <c r="G2628" i="1"/>
  <c r="G2627" i="1" s="1"/>
  <c r="I2629" i="1"/>
  <c r="K2629" i="1" s="1"/>
  <c r="J2630" i="1"/>
  <c r="J2629" i="1" s="1"/>
  <c r="I2633" i="1"/>
  <c r="K2633" i="1" s="1"/>
  <c r="J2634" i="1"/>
  <c r="J2633" i="1" s="1"/>
  <c r="C2653" i="1"/>
  <c r="C2652" i="1" s="1"/>
  <c r="C2651" i="1" s="1"/>
  <c r="E2653" i="1"/>
  <c r="E2652" i="1" s="1"/>
  <c r="E2651" i="1" s="1"/>
  <c r="G2653" i="1"/>
  <c r="G2652" i="1" s="1"/>
  <c r="G2651" i="1" s="1"/>
  <c r="I2654" i="1"/>
  <c r="J2655" i="1"/>
  <c r="J2654" i="1" s="1"/>
  <c r="I2658" i="1"/>
  <c r="K2658" i="1" s="1"/>
  <c r="J2659" i="1"/>
  <c r="J2658" i="1" s="1"/>
  <c r="C2677" i="1"/>
  <c r="E2677" i="1"/>
  <c r="E2673" i="1" s="1"/>
  <c r="G2677" i="1"/>
  <c r="I2678" i="1"/>
  <c r="K2678" i="1" s="1"/>
  <c r="J2679" i="1"/>
  <c r="J2678" i="1" s="1"/>
  <c r="I2682" i="1"/>
  <c r="K2682" i="1" s="1"/>
  <c r="J2683" i="1"/>
  <c r="J2682" i="1" s="1"/>
  <c r="C2685" i="1"/>
  <c r="C2684" i="1" s="1"/>
  <c r="E2685" i="1"/>
  <c r="E2684" i="1" s="1"/>
  <c r="G2685" i="1"/>
  <c r="G2684" i="1" s="1"/>
  <c r="I2686" i="1"/>
  <c r="K2686" i="1" s="1"/>
  <c r="J2687" i="1"/>
  <c r="J2686" i="1" s="1"/>
  <c r="I2690" i="1"/>
  <c r="K2690" i="1" s="1"/>
  <c r="J2691" i="1"/>
  <c r="J2690" i="1" s="1"/>
  <c r="I2694" i="1"/>
  <c r="K2694" i="1" s="1"/>
  <c r="J2695" i="1"/>
  <c r="J2694" i="1" s="1"/>
  <c r="J2693" i="1" s="1"/>
  <c r="G2705" i="1"/>
  <c r="G2704" i="1" s="1"/>
  <c r="I2706" i="1"/>
  <c r="K2706" i="1" s="1"/>
  <c r="J2707" i="1"/>
  <c r="J2706" i="1" s="1"/>
  <c r="I2710" i="1"/>
  <c r="K2710" i="1" s="1"/>
  <c r="J2711" i="1"/>
  <c r="J2710" i="1" s="1"/>
  <c r="F2717" i="1"/>
  <c r="F2703" i="1" s="1"/>
  <c r="J2723" i="1"/>
  <c r="J2722" i="1" s="1"/>
  <c r="J2725" i="1"/>
  <c r="J2724" i="1" s="1"/>
  <c r="J2727" i="1"/>
  <c r="J2726" i="1" s="1"/>
  <c r="K2728" i="1"/>
  <c r="D2721" i="1"/>
  <c r="D2717" i="1" s="1"/>
  <c r="H2721" i="1"/>
  <c r="H2717" i="1" s="1"/>
  <c r="I2732" i="1"/>
  <c r="K2732" i="1" s="1"/>
  <c r="J2733" i="1"/>
  <c r="J2732" i="1" s="1"/>
  <c r="H2451" i="1"/>
  <c r="I2473" i="1"/>
  <c r="K2473" i="1" s="1"/>
  <c r="G2585" i="1"/>
  <c r="G2584" i="1" s="1"/>
  <c r="G2583" i="1" s="1"/>
  <c r="I2588" i="1"/>
  <c r="K2588" i="1" s="1"/>
  <c r="J2589" i="1"/>
  <c r="J2588" i="1" s="1"/>
  <c r="J2585" i="1" s="1"/>
  <c r="J2584" i="1" s="1"/>
  <c r="J2336" i="1"/>
  <c r="K2336" i="1"/>
  <c r="I2334" i="1"/>
  <c r="F2347" i="1"/>
  <c r="F2346" i="1" s="1"/>
  <c r="K2365" i="1"/>
  <c r="I2364" i="1"/>
  <c r="J2365" i="1"/>
  <c r="J2364" i="1" s="1"/>
  <c r="J2363" i="1" s="1"/>
  <c r="J2393" i="1"/>
  <c r="J2392" i="1" s="1"/>
  <c r="J2391" i="1" s="1"/>
  <c r="C2424" i="1"/>
  <c r="G2424" i="1"/>
  <c r="K2341" i="1"/>
  <c r="K2355" i="1"/>
  <c r="K2357" i="1"/>
  <c r="K2366" i="1"/>
  <c r="D2766" i="1"/>
  <c r="D2764" i="1" s="1"/>
  <c r="C2333" i="1"/>
  <c r="C2332" i="1" s="1"/>
  <c r="H2334" i="1"/>
  <c r="J2337" i="1"/>
  <c r="J2339" i="1"/>
  <c r="I2348" i="1"/>
  <c r="I2352" i="1"/>
  <c r="J2353" i="1"/>
  <c r="J2352" i="1" s="1"/>
  <c r="J2351" i="1" s="1"/>
  <c r="J2347" i="1" s="1"/>
  <c r="J2346" i="1" s="1"/>
  <c r="I2354" i="1"/>
  <c r="K2354" i="1" s="1"/>
  <c r="I2356" i="1"/>
  <c r="K2356" i="1" s="1"/>
  <c r="I2373" i="1"/>
  <c r="J2374" i="1"/>
  <c r="J2373" i="1" s="1"/>
  <c r="J2372" i="1" s="1"/>
  <c r="J2371" i="1" s="1"/>
  <c r="J2370" i="1" s="1"/>
  <c r="I2377" i="1"/>
  <c r="I2385" i="1"/>
  <c r="J2386" i="1"/>
  <c r="J2385" i="1" s="1"/>
  <c r="I2387" i="1"/>
  <c r="K2387" i="1" s="1"/>
  <c r="J2388" i="1"/>
  <c r="J2387" i="1" s="1"/>
  <c r="I2389" i="1"/>
  <c r="K2389" i="1" s="1"/>
  <c r="J2390" i="1"/>
  <c r="J2389" i="1" s="1"/>
  <c r="I2393" i="1"/>
  <c r="I2410" i="1"/>
  <c r="J2411" i="1"/>
  <c r="J2410" i="1" s="1"/>
  <c r="I2412" i="1"/>
  <c r="K2412" i="1" s="1"/>
  <c r="J2413" i="1"/>
  <c r="J2412" i="1" s="1"/>
  <c r="I2414" i="1"/>
  <c r="K2414" i="1" s="1"/>
  <c r="J2415" i="1"/>
  <c r="J2414" i="1" s="1"/>
  <c r="K2417" i="1"/>
  <c r="J2430" i="1"/>
  <c r="J2429" i="1" s="1"/>
  <c r="I2429" i="1"/>
  <c r="K2431" i="1"/>
  <c r="F2434" i="1"/>
  <c r="F2424" i="1" s="1"/>
  <c r="K2436" i="1"/>
  <c r="J2442" i="1"/>
  <c r="J2441" i="1" s="1"/>
  <c r="I2441" i="1"/>
  <c r="K2441" i="1" s="1"/>
  <c r="J2446" i="1"/>
  <c r="J2445" i="1" s="1"/>
  <c r="I2445" i="1"/>
  <c r="K2445" i="1" s="1"/>
  <c r="K2458" i="1"/>
  <c r="J2463" i="1"/>
  <c r="J2462" i="1" s="1"/>
  <c r="J2461" i="1" s="1"/>
  <c r="J2457" i="1" s="1"/>
  <c r="I2462" i="1"/>
  <c r="J2467" i="1"/>
  <c r="J2466" i="1" s="1"/>
  <c r="J2465" i="1" s="1"/>
  <c r="J2464" i="1" s="1"/>
  <c r="I2466" i="1"/>
  <c r="K2469" i="1"/>
  <c r="G2507" i="1"/>
  <c r="D2507" i="1"/>
  <c r="H2507" i="1"/>
  <c r="J2525" i="1"/>
  <c r="J2524" i="1" s="1"/>
  <c r="F2539" i="1"/>
  <c r="F2507" i="1" s="1"/>
  <c r="F2326" i="1"/>
  <c r="F2751" i="1" s="1"/>
  <c r="K2343" i="1"/>
  <c r="J2428" i="1"/>
  <c r="J2427" i="1" s="1"/>
  <c r="I2427" i="1"/>
  <c r="K2435" i="1"/>
  <c r="J2440" i="1"/>
  <c r="J2439" i="1" s="1"/>
  <c r="I2439" i="1"/>
  <c r="J2444" i="1"/>
  <c r="J2443" i="1" s="1"/>
  <c r="I2443" i="1"/>
  <c r="K2443" i="1" s="1"/>
  <c r="J2455" i="1"/>
  <c r="J2454" i="1" s="1"/>
  <c r="J2453" i="1" s="1"/>
  <c r="J2452" i="1" s="1"/>
  <c r="I2454" i="1"/>
  <c r="C2772" i="1"/>
  <c r="C2530" i="1"/>
  <c r="C2507" i="1" s="1"/>
  <c r="I2472" i="1"/>
  <c r="J2475" i="1"/>
  <c r="J2473" i="1" s="1"/>
  <c r="J2472" i="1" s="1"/>
  <c r="J2471" i="1" s="1"/>
  <c r="I2478" i="1"/>
  <c r="J2479" i="1"/>
  <c r="J2478" i="1" s="1"/>
  <c r="J2477" i="1" s="1"/>
  <c r="J2476" i="1" s="1"/>
  <c r="I2482" i="1"/>
  <c r="J2483" i="1"/>
  <c r="J2482" i="1" s="1"/>
  <c r="J2481" i="1" s="1"/>
  <c r="J2480" i="1" s="1"/>
  <c r="I2486" i="1"/>
  <c r="J2487" i="1"/>
  <c r="J2486" i="1" s="1"/>
  <c r="J2485" i="1" s="1"/>
  <c r="J2484" i="1" s="1"/>
  <c r="I2496" i="1"/>
  <c r="I2500" i="1"/>
  <c r="I2504" i="1"/>
  <c r="I2510" i="1"/>
  <c r="J2511" i="1"/>
  <c r="J2510" i="1" s="1"/>
  <c r="I2512" i="1"/>
  <c r="K2512" i="1" s="1"/>
  <c r="J2513" i="1"/>
  <c r="J2512" i="1" s="1"/>
  <c r="J2517" i="1"/>
  <c r="J2515" i="1" s="1"/>
  <c r="I2518" i="1"/>
  <c r="K2518" i="1" s="1"/>
  <c r="J2519" i="1"/>
  <c r="J2521" i="1"/>
  <c r="I2522" i="1"/>
  <c r="K2522" i="1" s="1"/>
  <c r="I2525" i="1"/>
  <c r="I2531" i="1"/>
  <c r="J2534" i="1"/>
  <c r="J2532" i="1" s="1"/>
  <c r="J2531" i="1" s="1"/>
  <c r="J2530" i="1" s="1"/>
  <c r="I2540" i="1"/>
  <c r="I2544" i="1"/>
  <c r="J2545" i="1"/>
  <c r="J2544" i="1" s="1"/>
  <c r="J2543" i="1" s="1"/>
  <c r="J2539" i="1" s="1"/>
  <c r="I2548" i="1"/>
  <c r="J2549" i="1"/>
  <c r="J2548" i="1" s="1"/>
  <c r="J2547" i="1" s="1"/>
  <c r="J2546" i="1" s="1"/>
  <c r="I2550" i="1"/>
  <c r="K2550" i="1" s="1"/>
  <c r="I2554" i="1"/>
  <c r="J2557" i="1"/>
  <c r="J2559" i="1"/>
  <c r="I2562" i="1"/>
  <c r="J2563" i="1"/>
  <c r="J2562" i="1" s="1"/>
  <c r="J2561" i="1" s="1"/>
  <c r="J2560" i="1" s="1"/>
  <c r="I2566" i="1"/>
  <c r="J2567" i="1"/>
  <c r="J2566" i="1" s="1"/>
  <c r="J2565" i="1" s="1"/>
  <c r="J2564" i="1" s="1"/>
  <c r="J2574" i="1"/>
  <c r="J2573" i="1" s="1"/>
  <c r="I2573" i="1"/>
  <c r="K2573" i="1" s="1"/>
  <c r="J2572" i="1"/>
  <c r="J2571" i="1" s="1"/>
  <c r="J2570" i="1" s="1"/>
  <c r="J2569" i="1" s="1"/>
  <c r="J2568" i="1" s="1"/>
  <c r="I2571" i="1"/>
  <c r="I2585" i="1"/>
  <c r="I2593" i="1"/>
  <c r="I2597" i="1"/>
  <c r="J2598" i="1"/>
  <c r="J2597" i="1" s="1"/>
  <c r="J2596" i="1" s="1"/>
  <c r="J2592" i="1" s="1"/>
  <c r="I2601" i="1"/>
  <c r="J2602" i="1"/>
  <c r="J2601" i="1" s="1"/>
  <c r="I2603" i="1"/>
  <c r="K2603" i="1" s="1"/>
  <c r="J2604" i="1"/>
  <c r="J2603" i="1" s="1"/>
  <c r="I2605" i="1"/>
  <c r="K2605" i="1" s="1"/>
  <c r="J2606" i="1"/>
  <c r="J2605" i="1" s="1"/>
  <c r="I2609" i="1"/>
  <c r="J2610" i="1"/>
  <c r="J2609" i="1" s="1"/>
  <c r="I2611" i="1"/>
  <c r="K2611" i="1" s="1"/>
  <c r="J2612" i="1"/>
  <c r="J2611" i="1" s="1"/>
  <c r="I2613" i="1"/>
  <c r="K2613" i="1" s="1"/>
  <c r="J2614" i="1"/>
  <c r="J2613" i="1" s="1"/>
  <c r="I2617" i="1"/>
  <c r="I2628" i="1"/>
  <c r="H2636" i="1"/>
  <c r="H2635" i="1" s="1"/>
  <c r="J2638" i="1"/>
  <c r="J2637" i="1" s="1"/>
  <c r="I2637" i="1"/>
  <c r="J2642" i="1"/>
  <c r="J2641" i="1" s="1"/>
  <c r="I2641" i="1"/>
  <c r="K2641" i="1" s="1"/>
  <c r="D2644" i="1"/>
  <c r="D2643" i="1" s="1"/>
  <c r="D2615" i="1" s="1"/>
  <c r="F2644" i="1"/>
  <c r="F2643" i="1" s="1"/>
  <c r="F2615" i="1" s="1"/>
  <c r="H2644" i="1"/>
  <c r="H2643" i="1" s="1"/>
  <c r="J2646" i="1"/>
  <c r="J2645" i="1" s="1"/>
  <c r="I2645" i="1"/>
  <c r="J2650" i="1"/>
  <c r="J2649" i="1" s="1"/>
  <c r="I2649" i="1"/>
  <c r="K2649" i="1" s="1"/>
  <c r="K2654" i="1"/>
  <c r="C2673" i="1"/>
  <c r="C2660" i="1" s="1"/>
  <c r="G2673" i="1"/>
  <c r="G2660" i="1" s="1"/>
  <c r="D2703" i="1"/>
  <c r="H2703" i="1"/>
  <c r="J2640" i="1"/>
  <c r="J2639" i="1" s="1"/>
  <c r="I2639" i="1"/>
  <c r="K2639" i="1" s="1"/>
  <c r="J2648" i="1"/>
  <c r="J2647" i="1" s="1"/>
  <c r="I2647" i="1"/>
  <c r="K2647" i="1" s="1"/>
  <c r="I2663" i="1"/>
  <c r="J2664" i="1"/>
  <c r="J2663" i="1" s="1"/>
  <c r="I2665" i="1"/>
  <c r="K2665" i="1" s="1"/>
  <c r="J2666" i="1"/>
  <c r="J2665" i="1" s="1"/>
  <c r="I2667" i="1"/>
  <c r="K2667" i="1" s="1"/>
  <c r="J2668" i="1"/>
  <c r="J2667" i="1" s="1"/>
  <c r="I2675" i="1"/>
  <c r="J2676" i="1"/>
  <c r="J2675" i="1" s="1"/>
  <c r="J2674" i="1" s="1"/>
  <c r="I2677" i="1"/>
  <c r="K2677" i="1" s="1"/>
  <c r="I2685" i="1"/>
  <c r="I2693" i="1"/>
  <c r="I2697" i="1"/>
  <c r="J2698" i="1"/>
  <c r="J2697" i="1" s="1"/>
  <c r="I2699" i="1"/>
  <c r="K2699" i="1" s="1"/>
  <c r="J2700" i="1"/>
  <c r="J2699" i="1" s="1"/>
  <c r="I2701" i="1"/>
  <c r="K2701" i="1" s="1"/>
  <c r="J2702" i="1"/>
  <c r="J2701" i="1" s="1"/>
  <c r="I2705" i="1"/>
  <c r="C2770" i="1"/>
  <c r="J2720" i="1"/>
  <c r="J2719" i="1" s="1"/>
  <c r="J2718" i="1" s="1"/>
  <c r="I2719" i="1"/>
  <c r="C2721" i="1"/>
  <c r="C2717" i="1" s="1"/>
  <c r="C2703" i="1" s="1"/>
  <c r="E2721" i="1"/>
  <c r="E2717" i="1" s="1"/>
  <c r="E2703" i="1" s="1"/>
  <c r="G2721" i="1"/>
  <c r="G2717" i="1" s="1"/>
  <c r="G2703" i="1" s="1"/>
  <c r="J2730" i="1"/>
  <c r="J2729" i="1" s="1"/>
  <c r="J2721" i="1" s="1"/>
  <c r="I2729" i="1"/>
  <c r="K2729" i="1" s="1"/>
  <c r="I2737" i="1"/>
  <c r="J2738" i="1"/>
  <c r="J2737" i="1" s="1"/>
  <c r="I2739" i="1"/>
  <c r="K2739" i="1" s="1"/>
  <c r="J2740" i="1"/>
  <c r="J2739" i="1" s="1"/>
  <c r="I2741" i="1"/>
  <c r="K2741" i="1" s="1"/>
  <c r="J2742" i="1"/>
  <c r="J2741" i="1" s="1"/>
  <c r="C2743" i="1"/>
  <c r="C2734" i="1" s="1"/>
  <c r="I2745" i="1"/>
  <c r="J2746" i="1"/>
  <c r="J2745" i="1" s="1"/>
  <c r="I2747" i="1"/>
  <c r="K2747" i="1" s="1"/>
  <c r="J2748" i="1"/>
  <c r="J2747" i="1" s="1"/>
  <c r="I2749" i="1"/>
  <c r="K2749" i="1" s="1"/>
  <c r="J2750" i="1"/>
  <c r="J2749" i="1" s="1"/>
  <c r="E8" i="18"/>
  <c r="E6" i="18" s="1"/>
  <c r="E5" i="18" s="1"/>
  <c r="E4" i="18" s="1"/>
  <c r="E7" i="18"/>
  <c r="E22" i="18"/>
  <c r="D14" i="18"/>
  <c r="D13" i="18" s="1"/>
  <c r="C14" i="18"/>
  <c r="C13" i="18" s="1"/>
  <c r="D17" i="18"/>
  <c r="D16" i="18" s="1"/>
  <c r="C17" i="18"/>
  <c r="C16" i="18" s="1"/>
  <c r="D20" i="18"/>
  <c r="D19" i="18" s="1"/>
  <c r="C20" i="18"/>
  <c r="E15" i="18"/>
  <c r="E18" i="18"/>
  <c r="E21" i="18"/>
  <c r="C19" i="18"/>
  <c r="D11" i="18"/>
  <c r="D10" i="18" s="1"/>
  <c r="D9" i="18" s="1"/>
  <c r="C11" i="18"/>
  <c r="C10" i="18" s="1"/>
  <c r="C9" i="18" s="1"/>
  <c r="D6" i="18"/>
  <c r="D5" i="18" s="1"/>
  <c r="D4" i="18" s="1"/>
  <c r="C6" i="18"/>
  <c r="C5" i="18"/>
  <c r="C4" i="18" s="1"/>
  <c r="K24" i="17"/>
  <c r="F24" i="17"/>
  <c r="G24" i="17" s="1"/>
  <c r="F23" i="17"/>
  <c r="F22" i="17" s="1"/>
  <c r="D23" i="17"/>
  <c r="D22" i="17" s="1"/>
  <c r="E23" i="17"/>
  <c r="E22" i="17" s="1"/>
  <c r="C23" i="17"/>
  <c r="C22" i="17" s="1"/>
  <c r="S6" i="17"/>
  <c r="T6" i="17" s="1"/>
  <c r="S5" i="17"/>
  <c r="S4" i="17"/>
  <c r="T4" i="17" s="1"/>
  <c r="R3" i="17"/>
  <c r="R2" i="17" s="1"/>
  <c r="R1" i="17" s="1"/>
  <c r="Q3" i="17"/>
  <c r="Q2" i="17" s="1"/>
  <c r="Q1" i="17" s="1"/>
  <c r="P3" i="17"/>
  <c r="P2" i="17" s="1"/>
  <c r="P1" i="17" s="1"/>
  <c r="K20" i="17"/>
  <c r="K17" i="17"/>
  <c r="J10" i="17"/>
  <c r="J9" i="17"/>
  <c r="F20" i="17"/>
  <c r="F17" i="17"/>
  <c r="E16" i="17"/>
  <c r="C16" i="17"/>
  <c r="F14" i="17"/>
  <c r="E13" i="17"/>
  <c r="E12" i="17" s="1"/>
  <c r="E11" i="17" s="1"/>
  <c r="D13" i="17"/>
  <c r="D12" i="17" s="1"/>
  <c r="D11" i="17" s="1"/>
  <c r="C13" i="17"/>
  <c r="C12" i="17" s="1"/>
  <c r="C11" i="17" s="1"/>
  <c r="F10" i="17"/>
  <c r="F9" i="17"/>
  <c r="E8" i="17"/>
  <c r="E7" i="17" s="1"/>
  <c r="E6" i="17" s="1"/>
  <c r="D8" i="17"/>
  <c r="D7" i="17" s="1"/>
  <c r="D6" i="17" s="1"/>
  <c r="C8" i="17"/>
  <c r="C7" i="17" s="1"/>
  <c r="C6" i="17" s="1"/>
  <c r="F2734" i="1" l="1"/>
  <c r="H2734" i="1"/>
  <c r="D2734" i="1"/>
  <c r="H2660" i="1"/>
  <c r="F2660" i="1"/>
  <c r="C2771" i="1"/>
  <c r="C2769" i="1" s="1"/>
  <c r="E2615" i="1"/>
  <c r="H2333" i="1"/>
  <c r="H2332" i="1" s="1"/>
  <c r="O2334" i="1"/>
  <c r="E2660" i="1"/>
  <c r="E2345" i="1" s="1"/>
  <c r="E2330" i="1" s="1"/>
  <c r="J2334" i="1"/>
  <c r="J2333" i="1" s="1"/>
  <c r="J2332" i="1" s="1"/>
  <c r="I2721" i="1"/>
  <c r="K2721" i="1" s="1"/>
  <c r="J2555" i="1"/>
  <c r="J2554" i="1" s="1"/>
  <c r="J2553" i="1" s="1"/>
  <c r="J2518" i="1"/>
  <c r="J2705" i="1"/>
  <c r="J2704" i="1" s="1"/>
  <c r="J2685" i="1"/>
  <c r="J2684" i="1" s="1"/>
  <c r="J2653" i="1"/>
  <c r="J2652" i="1" s="1"/>
  <c r="J2651" i="1" s="1"/>
  <c r="J2617" i="1"/>
  <c r="J2616" i="1" s="1"/>
  <c r="G2615" i="1"/>
  <c r="G2345" i="1" s="1"/>
  <c r="G2330" i="1" s="1"/>
  <c r="G2751" i="1" s="1"/>
  <c r="C2615" i="1"/>
  <c r="C2345" i="1" s="1"/>
  <c r="H2615" i="1"/>
  <c r="J2677" i="1"/>
  <c r="J2673" i="1" s="1"/>
  <c r="I2653" i="1"/>
  <c r="J2628" i="1"/>
  <c r="J2627" i="1" s="1"/>
  <c r="H2424" i="1"/>
  <c r="H2345" i="1" s="1"/>
  <c r="J2417" i="1"/>
  <c r="J2416" i="1" s="1"/>
  <c r="J2426" i="1"/>
  <c r="J2425" i="1" s="1"/>
  <c r="K2429" i="1"/>
  <c r="N2430" i="1"/>
  <c r="D2345" i="1"/>
  <c r="D2330" i="1" s="1"/>
  <c r="J2744" i="1"/>
  <c r="J2743" i="1" s="1"/>
  <c r="J2696" i="1"/>
  <c r="J2692" i="1" s="1"/>
  <c r="K2693" i="1"/>
  <c r="I2674" i="1"/>
  <c r="K2675" i="1"/>
  <c r="J2644" i="1"/>
  <c r="J2643" i="1" s="1"/>
  <c r="K2637" i="1"/>
  <c r="I2636" i="1"/>
  <c r="I2616" i="1"/>
  <c r="K2617" i="1"/>
  <c r="I2608" i="1"/>
  <c r="K2609" i="1"/>
  <c r="I2600" i="1"/>
  <c r="K2601" i="1"/>
  <c r="I2584" i="1"/>
  <c r="K2585" i="1"/>
  <c r="K2571" i="1"/>
  <c r="I2570" i="1"/>
  <c r="I2744" i="1"/>
  <c r="K2745" i="1"/>
  <c r="J2736" i="1"/>
  <c r="J2735" i="1" s="1"/>
  <c r="J2717" i="1"/>
  <c r="J2703" i="1" s="1"/>
  <c r="I2704" i="1"/>
  <c r="K2705" i="1"/>
  <c r="I2696" i="1"/>
  <c r="K2696" i="1" s="1"/>
  <c r="K2697" i="1"/>
  <c r="I2684" i="1"/>
  <c r="K2684" i="1" s="1"/>
  <c r="K2685" i="1"/>
  <c r="J2662" i="1"/>
  <c r="J2661" i="1" s="1"/>
  <c r="K2645" i="1"/>
  <c r="I2644" i="1"/>
  <c r="J2636" i="1"/>
  <c r="J2635" i="1" s="1"/>
  <c r="J2615" i="1" s="1"/>
  <c r="I2627" i="1"/>
  <c r="K2627" i="1" s="1"/>
  <c r="K2628" i="1"/>
  <c r="J2608" i="1"/>
  <c r="J2607" i="1" s="1"/>
  <c r="J2600" i="1"/>
  <c r="J2599" i="1" s="1"/>
  <c r="K2593" i="1"/>
  <c r="I2565" i="1"/>
  <c r="K2566" i="1"/>
  <c r="I2561" i="1"/>
  <c r="K2562" i="1"/>
  <c r="I2547" i="1"/>
  <c r="K2548" i="1"/>
  <c r="I2543" i="1"/>
  <c r="K2543" i="1" s="1"/>
  <c r="K2544" i="1"/>
  <c r="I2524" i="1"/>
  <c r="K2524" i="1" s="1"/>
  <c r="K2525" i="1"/>
  <c r="J2509" i="1"/>
  <c r="J2508" i="1" s="1"/>
  <c r="J2507" i="1" s="1"/>
  <c r="I2503" i="1"/>
  <c r="K2503" i="1" s="1"/>
  <c r="K2504" i="1"/>
  <c r="I2495" i="1"/>
  <c r="K2495" i="1" s="1"/>
  <c r="K2496" i="1"/>
  <c r="I2485" i="1"/>
  <c r="K2486" i="1"/>
  <c r="I2481" i="1"/>
  <c r="K2482" i="1"/>
  <c r="I2477" i="1"/>
  <c r="K2478" i="1"/>
  <c r="I2471" i="1"/>
  <c r="K2471" i="1" s="1"/>
  <c r="K2472" i="1"/>
  <c r="K2454" i="1"/>
  <c r="I2453" i="1"/>
  <c r="K2439" i="1"/>
  <c r="I2438" i="1"/>
  <c r="K2466" i="1"/>
  <c r="I2465" i="1"/>
  <c r="K2462" i="1"/>
  <c r="I2461" i="1"/>
  <c r="J2409" i="1"/>
  <c r="J2408" i="1" s="1"/>
  <c r="J2407" i="1" s="1"/>
  <c r="I2392" i="1"/>
  <c r="K2393" i="1"/>
  <c r="I2384" i="1"/>
  <c r="K2385" i="1"/>
  <c r="K2348" i="1"/>
  <c r="E2767" i="1"/>
  <c r="I2333" i="1"/>
  <c r="K2334" i="1"/>
  <c r="I2736" i="1"/>
  <c r="K2737" i="1"/>
  <c r="K2719" i="1"/>
  <c r="I2718" i="1"/>
  <c r="I2662" i="1"/>
  <c r="K2663" i="1"/>
  <c r="I2596" i="1"/>
  <c r="K2596" i="1" s="1"/>
  <c r="K2597" i="1"/>
  <c r="I2553" i="1"/>
  <c r="K2553" i="1" s="1"/>
  <c r="K2554" i="1"/>
  <c r="I2539" i="1"/>
  <c r="K2539" i="1" s="1"/>
  <c r="K2540" i="1"/>
  <c r="I2530" i="1"/>
  <c r="K2530" i="1" s="1"/>
  <c r="K2531" i="1"/>
  <c r="I2509" i="1"/>
  <c r="K2510" i="1"/>
  <c r="I2499" i="1"/>
  <c r="K2499" i="1" s="1"/>
  <c r="K2500" i="1"/>
  <c r="J2451" i="1"/>
  <c r="J2438" i="1"/>
  <c r="J2434" i="1" s="1"/>
  <c r="J2424" i="1" s="1"/>
  <c r="K2427" i="1"/>
  <c r="I2426" i="1"/>
  <c r="I2409" i="1"/>
  <c r="K2410" i="1"/>
  <c r="J2384" i="1"/>
  <c r="J2383" i="1" s="1"/>
  <c r="J2382" i="1" s="1"/>
  <c r="I2376" i="1"/>
  <c r="K2377" i="1"/>
  <c r="I2372" i="1"/>
  <c r="K2373" i="1"/>
  <c r="K2352" i="1"/>
  <c r="I2351" i="1"/>
  <c r="K2351" i="1" s="1"/>
  <c r="I2363" i="1"/>
  <c r="K2363" i="1" s="1"/>
  <c r="K2364" i="1"/>
  <c r="F2345" i="1"/>
  <c r="F2330" i="1" s="1"/>
  <c r="E20" i="18"/>
  <c r="E19" i="18" s="1"/>
  <c r="E14" i="18"/>
  <c r="E13" i="18" s="1"/>
  <c r="E11" i="18"/>
  <c r="E10" i="18" s="1"/>
  <c r="E9" i="18" s="1"/>
  <c r="E17" i="18"/>
  <c r="E16" i="18" s="1"/>
  <c r="G23" i="17"/>
  <c r="G22" i="17" s="1"/>
  <c r="T5" i="17"/>
  <c r="T3" i="17" s="1"/>
  <c r="T2" i="17" s="1"/>
  <c r="T1" i="17" s="1"/>
  <c r="S3" i="17"/>
  <c r="C15" i="17"/>
  <c r="E15" i="17"/>
  <c r="C19" i="17"/>
  <c r="C18" i="17" s="1"/>
  <c r="E19" i="17"/>
  <c r="D16" i="17"/>
  <c r="D15" i="17" s="1"/>
  <c r="E18" i="17"/>
  <c r="D19" i="17"/>
  <c r="D18" i="17" s="1"/>
  <c r="F8" i="17"/>
  <c r="F7" i="17" s="1"/>
  <c r="G9" i="17"/>
  <c r="G14" i="17"/>
  <c r="G20" i="17"/>
  <c r="F13" i="17"/>
  <c r="G10" i="17"/>
  <c r="G17" i="17"/>
  <c r="J2660" i="1" l="1"/>
  <c r="H2330" i="1"/>
  <c r="H2751" i="1" s="1"/>
  <c r="R2346" i="1"/>
  <c r="I2766" i="1"/>
  <c r="C2330" i="1"/>
  <c r="C2751" i="1" s="1"/>
  <c r="J2583" i="1"/>
  <c r="I2692" i="1"/>
  <c r="K2692" i="1" s="1"/>
  <c r="I2652" i="1"/>
  <c r="K2653" i="1"/>
  <c r="K2409" i="1"/>
  <c r="I2408" i="1"/>
  <c r="K2509" i="1"/>
  <c r="I2508" i="1"/>
  <c r="E2770" i="1"/>
  <c r="I2717" i="1"/>
  <c r="K2717" i="1" s="1"/>
  <c r="K2718" i="1"/>
  <c r="I2347" i="1"/>
  <c r="K2481" i="1"/>
  <c r="I2480" i="1"/>
  <c r="K2480" i="1" s="1"/>
  <c r="K2485" i="1"/>
  <c r="I2484" i="1"/>
  <c r="K2484" i="1" s="1"/>
  <c r="K2570" i="1"/>
  <c r="I2569" i="1"/>
  <c r="K2372" i="1"/>
  <c r="I2371" i="1"/>
  <c r="K2376" i="1"/>
  <c r="I2375" i="1"/>
  <c r="K2375" i="1" s="1"/>
  <c r="I2425" i="1"/>
  <c r="K2426" i="1"/>
  <c r="E2772" i="1"/>
  <c r="K2662" i="1"/>
  <c r="I2661" i="1"/>
  <c r="K2736" i="1"/>
  <c r="I2735" i="1"/>
  <c r="I2332" i="1"/>
  <c r="K2333" i="1"/>
  <c r="K2384" i="1"/>
  <c r="I2383" i="1"/>
  <c r="K2392" i="1"/>
  <c r="I2391" i="1"/>
  <c r="K2391" i="1" s="1"/>
  <c r="K2461" i="1"/>
  <c r="I2457" i="1"/>
  <c r="K2457" i="1" s="1"/>
  <c r="I2464" i="1"/>
  <c r="K2464" i="1" s="1"/>
  <c r="K2465" i="1"/>
  <c r="K2438" i="1"/>
  <c r="I2434" i="1"/>
  <c r="K2434" i="1" s="1"/>
  <c r="I2452" i="1"/>
  <c r="K2453" i="1"/>
  <c r="K2547" i="1"/>
  <c r="I2546" i="1"/>
  <c r="K2546" i="1" s="1"/>
  <c r="K2561" i="1"/>
  <c r="I2560" i="1"/>
  <c r="K2560" i="1" s="1"/>
  <c r="K2565" i="1"/>
  <c r="I2564" i="1"/>
  <c r="K2564" i="1" s="1"/>
  <c r="I2592" i="1"/>
  <c r="K2592" i="1" s="1"/>
  <c r="I2643" i="1"/>
  <c r="K2643" i="1" s="1"/>
  <c r="K2644" i="1"/>
  <c r="K2704" i="1"/>
  <c r="I2703" i="1"/>
  <c r="K2703" i="1" s="1"/>
  <c r="J2734" i="1"/>
  <c r="J2345" i="1" s="1"/>
  <c r="J2330" i="1" s="1"/>
  <c r="J2751" i="1" s="1"/>
  <c r="E2771" i="1"/>
  <c r="K2744" i="1"/>
  <c r="I2743" i="1"/>
  <c r="K2743" i="1" s="1"/>
  <c r="K2584" i="1"/>
  <c r="K2600" i="1"/>
  <c r="I2599" i="1"/>
  <c r="K2599" i="1" s="1"/>
  <c r="K2608" i="1"/>
  <c r="I2607" i="1"/>
  <c r="K2607" i="1" s="1"/>
  <c r="K2616" i="1"/>
  <c r="E2766" i="1"/>
  <c r="F2767" i="1"/>
  <c r="F2766" i="1" s="1"/>
  <c r="K2477" i="1"/>
  <c r="I2476" i="1"/>
  <c r="K2476" i="1" s="1"/>
  <c r="I2635" i="1"/>
  <c r="K2635" i="1" s="1"/>
  <c r="K2636" i="1"/>
  <c r="K2674" i="1"/>
  <c r="I2673" i="1"/>
  <c r="K2673" i="1" s="1"/>
  <c r="S2" i="17"/>
  <c r="K10" i="17"/>
  <c r="K9" i="17"/>
  <c r="G13" i="17"/>
  <c r="G12" i="17" s="1"/>
  <c r="G11" i="17" s="1"/>
  <c r="K14" i="17"/>
  <c r="G8" i="17"/>
  <c r="G7" i="17" s="1"/>
  <c r="G6" i="17" s="1"/>
  <c r="G19" i="17"/>
  <c r="G18" i="17" s="1"/>
  <c r="F12" i="17"/>
  <c r="F19" i="17"/>
  <c r="F18" i="17" s="1"/>
  <c r="F16" i="17"/>
  <c r="F6" i="17"/>
  <c r="G16" i="17"/>
  <c r="G15" i="17" s="1"/>
  <c r="S365" i="1"/>
  <c r="S364" i="1"/>
  <c r="S363" i="1"/>
  <c r="S171" i="1"/>
  <c r="S170" i="1"/>
  <c r="S228" i="1"/>
  <c r="I2615" i="1" l="1"/>
  <c r="K2615" i="1" s="1"/>
  <c r="I2651" i="1"/>
  <c r="K2651" i="1" s="1"/>
  <c r="K2652" i="1"/>
  <c r="I2583" i="1"/>
  <c r="K2583" i="1" s="1"/>
  <c r="K2452" i="1"/>
  <c r="I2451" i="1"/>
  <c r="K2451" i="1" s="1"/>
  <c r="K2332" i="1"/>
  <c r="K2371" i="1"/>
  <c r="I2370" i="1"/>
  <c r="K2370" i="1" s="1"/>
  <c r="K2569" i="1"/>
  <c r="I2568" i="1"/>
  <c r="K2568" i="1" s="1"/>
  <c r="K2347" i="1"/>
  <c r="I2346" i="1"/>
  <c r="I2507" i="1"/>
  <c r="K2507" i="1" s="1"/>
  <c r="K2508" i="1"/>
  <c r="I2407" i="1"/>
  <c r="K2407" i="1" s="1"/>
  <c r="K2408" i="1"/>
  <c r="I2382" i="1"/>
  <c r="K2382" i="1" s="1"/>
  <c r="K2383" i="1"/>
  <c r="K2735" i="1"/>
  <c r="I2734" i="1"/>
  <c r="K2734" i="1" s="1"/>
  <c r="K2661" i="1"/>
  <c r="I2660" i="1"/>
  <c r="K2660" i="1" s="1"/>
  <c r="K2425" i="1"/>
  <c r="I2424" i="1"/>
  <c r="K2424" i="1" s="1"/>
  <c r="E2769" i="1"/>
  <c r="F2769" i="1" s="1"/>
  <c r="S1" i="17"/>
  <c r="F11" i="17"/>
  <c r="F15" i="17"/>
  <c r="S227" i="1"/>
  <c r="S366" i="1"/>
  <c r="I2345" i="1" l="1"/>
  <c r="K2346" i="1"/>
  <c r="E2764" i="1"/>
  <c r="I117" i="3"/>
  <c r="K2345" i="1" l="1"/>
  <c r="I2330" i="1"/>
  <c r="S1225" i="1"/>
  <c r="U1225" i="1" s="1"/>
  <c r="S1223" i="1"/>
  <c r="S1224" i="1"/>
  <c r="U1065" i="1"/>
  <c r="T1073" i="1"/>
  <c r="T1072" i="1"/>
  <c r="T1057" i="1"/>
  <c r="T1058" i="1"/>
  <c r="T1059" i="1"/>
  <c r="T1060" i="1"/>
  <c r="T1061" i="1"/>
  <c r="T1062" i="1"/>
  <c r="T1056" i="1"/>
  <c r="S1068" i="1"/>
  <c r="I2751" i="1" l="1"/>
  <c r="J2752" i="1" s="1"/>
  <c r="E2753" i="1" s="1"/>
  <c r="E2755" i="1" s="1"/>
  <c r="K2330" i="1"/>
  <c r="K2751" i="1" s="1"/>
  <c r="T1063" i="1"/>
  <c r="S1227" i="1"/>
  <c r="T1227" i="1" s="1"/>
  <c r="U1227" i="1" s="1"/>
  <c r="T1074" i="1"/>
  <c r="T1075" i="1" s="1"/>
  <c r="E2756" i="1" l="1"/>
  <c r="T321" i="1"/>
  <c r="T320" i="1"/>
  <c r="T327" i="1"/>
  <c r="T328" i="1"/>
  <c r="T326" i="1"/>
  <c r="T248" i="1"/>
  <c r="H27" i="1"/>
  <c r="S150" i="1"/>
  <c r="I2292" i="1"/>
  <c r="K2292" i="1" s="1"/>
  <c r="H2291" i="1"/>
  <c r="G2291" i="1"/>
  <c r="F2291" i="1"/>
  <c r="E2291" i="1"/>
  <c r="D2291" i="1"/>
  <c r="C2291" i="1"/>
  <c r="I2290" i="1"/>
  <c r="K2290" i="1" s="1"/>
  <c r="H2289" i="1"/>
  <c r="G2289" i="1"/>
  <c r="F2289" i="1"/>
  <c r="E2289" i="1"/>
  <c r="D2289" i="1"/>
  <c r="C2289" i="1"/>
  <c r="I2288" i="1"/>
  <c r="K2288" i="1" s="1"/>
  <c r="H2287" i="1"/>
  <c r="G2287" i="1"/>
  <c r="F2287" i="1"/>
  <c r="E2287" i="1"/>
  <c r="D2287" i="1"/>
  <c r="C2287" i="1"/>
  <c r="I2284" i="1"/>
  <c r="K2284" i="1" s="1"/>
  <c r="H2283" i="1"/>
  <c r="G2283" i="1"/>
  <c r="F2283" i="1"/>
  <c r="E2283" i="1"/>
  <c r="D2283" i="1"/>
  <c r="C2283" i="1"/>
  <c r="I2282" i="1"/>
  <c r="K2282" i="1" s="1"/>
  <c r="H2281" i="1"/>
  <c r="G2281" i="1"/>
  <c r="F2281" i="1"/>
  <c r="E2281" i="1"/>
  <c r="D2281" i="1"/>
  <c r="C2281" i="1"/>
  <c r="I2280" i="1"/>
  <c r="K2280" i="1" s="1"/>
  <c r="H2279" i="1"/>
  <c r="G2279" i="1"/>
  <c r="F2279" i="1"/>
  <c r="E2279" i="1"/>
  <c r="D2279" i="1"/>
  <c r="C2279" i="1"/>
  <c r="I2275" i="1"/>
  <c r="K2275" i="1" s="1"/>
  <c r="H2274" i="1"/>
  <c r="G2274" i="1"/>
  <c r="F2274" i="1"/>
  <c r="E2274" i="1"/>
  <c r="D2274" i="1"/>
  <c r="C2274" i="1"/>
  <c r="I2273" i="1"/>
  <c r="K2273" i="1" s="1"/>
  <c r="I2272" i="1"/>
  <c r="K2272" i="1" s="1"/>
  <c r="H2271" i="1"/>
  <c r="G2271" i="1"/>
  <c r="F2271" i="1"/>
  <c r="E2271" i="1"/>
  <c r="D2271" i="1"/>
  <c r="C2271" i="1"/>
  <c r="I2270" i="1"/>
  <c r="J2270" i="1" s="1"/>
  <c r="I2269" i="1"/>
  <c r="K2269" i="1" s="1"/>
  <c r="H2268" i="1"/>
  <c r="G2268" i="1"/>
  <c r="F2268" i="1"/>
  <c r="E2268" i="1"/>
  <c r="D2268" i="1"/>
  <c r="C2268" i="1"/>
  <c r="I2267" i="1"/>
  <c r="K2267" i="1" s="1"/>
  <c r="H2266" i="1"/>
  <c r="G2266" i="1"/>
  <c r="F2266" i="1"/>
  <c r="E2266" i="1"/>
  <c r="D2266" i="1"/>
  <c r="C2266" i="1"/>
  <c r="I2265" i="1"/>
  <c r="K2265" i="1" s="1"/>
  <c r="H2264" i="1"/>
  <c r="G2264" i="1"/>
  <c r="F2264" i="1"/>
  <c r="E2264" i="1"/>
  <c r="D2264" i="1"/>
  <c r="C2264" i="1"/>
  <c r="I2262" i="1"/>
  <c r="K2262" i="1" s="1"/>
  <c r="H2261" i="1"/>
  <c r="H2260" i="1" s="1"/>
  <c r="G2261" i="1"/>
  <c r="G2260" i="1" s="1"/>
  <c r="F2261" i="1"/>
  <c r="F2260" i="1" s="1"/>
  <c r="E2261" i="1"/>
  <c r="E2260" i="1" s="1"/>
  <c r="D2261" i="1"/>
  <c r="D2260" i="1" s="1"/>
  <c r="C2261" i="1"/>
  <c r="C2260" i="1" s="1"/>
  <c r="I2254" i="1"/>
  <c r="K2254" i="1" s="1"/>
  <c r="H2253" i="1"/>
  <c r="G2253" i="1"/>
  <c r="F2253" i="1"/>
  <c r="E2253" i="1"/>
  <c r="D2253" i="1"/>
  <c r="C2253" i="1"/>
  <c r="I2252" i="1"/>
  <c r="K2252" i="1" s="1"/>
  <c r="H2251" i="1"/>
  <c r="G2251" i="1"/>
  <c r="F2251" i="1"/>
  <c r="E2251" i="1"/>
  <c r="D2251" i="1"/>
  <c r="C2251" i="1"/>
  <c r="I2250" i="1"/>
  <c r="K2250" i="1" s="1"/>
  <c r="H2249" i="1"/>
  <c r="G2249" i="1"/>
  <c r="F2249" i="1"/>
  <c r="E2249" i="1"/>
  <c r="D2249" i="1"/>
  <c r="C2249" i="1"/>
  <c r="I2245" i="1"/>
  <c r="K2245" i="1" s="1"/>
  <c r="H2244" i="1"/>
  <c r="G2244" i="1"/>
  <c r="F2244" i="1"/>
  <c r="E2244" i="1"/>
  <c r="D2244" i="1"/>
  <c r="C2244" i="1"/>
  <c r="I2243" i="1"/>
  <c r="K2243" i="1" s="1"/>
  <c r="H2242" i="1"/>
  <c r="G2242" i="1"/>
  <c r="F2242" i="1"/>
  <c r="E2242" i="1"/>
  <c r="D2242" i="1"/>
  <c r="C2242" i="1"/>
  <c r="I2241" i="1"/>
  <c r="K2241" i="1" s="1"/>
  <c r="H2240" i="1"/>
  <c r="G2240" i="1"/>
  <c r="F2240" i="1"/>
  <c r="E2240" i="1"/>
  <c r="D2240" i="1"/>
  <c r="C2240" i="1"/>
  <c r="I2238" i="1"/>
  <c r="K2238" i="1" s="1"/>
  <c r="H2237" i="1"/>
  <c r="G2237" i="1"/>
  <c r="G2236" i="1" s="1"/>
  <c r="F2237" i="1"/>
  <c r="F2236" i="1" s="1"/>
  <c r="E2237" i="1"/>
  <c r="E2236" i="1" s="1"/>
  <c r="D2237" i="1"/>
  <c r="D2236" i="1" s="1"/>
  <c r="C2237" i="1"/>
  <c r="C2236" i="1" s="1"/>
  <c r="H2236" i="1"/>
  <c r="I2234" i="1"/>
  <c r="K2234" i="1" s="1"/>
  <c r="H2233" i="1"/>
  <c r="G2233" i="1"/>
  <c r="F2233" i="1"/>
  <c r="E2233" i="1"/>
  <c r="D2233" i="1"/>
  <c r="C2233" i="1"/>
  <c r="I2232" i="1"/>
  <c r="K2232" i="1" s="1"/>
  <c r="H2231" i="1"/>
  <c r="G2231" i="1"/>
  <c r="F2231" i="1"/>
  <c r="E2231" i="1"/>
  <c r="D2231" i="1"/>
  <c r="C2231" i="1"/>
  <c r="I2230" i="1"/>
  <c r="K2230" i="1" s="1"/>
  <c r="H2229" i="1"/>
  <c r="G2229" i="1"/>
  <c r="F2229" i="1"/>
  <c r="E2229" i="1"/>
  <c r="D2229" i="1"/>
  <c r="C2229" i="1"/>
  <c r="I2226" i="1"/>
  <c r="K2226" i="1" s="1"/>
  <c r="H2225" i="1"/>
  <c r="G2225" i="1"/>
  <c r="F2225" i="1"/>
  <c r="E2225" i="1"/>
  <c r="D2225" i="1"/>
  <c r="C2225" i="1"/>
  <c r="I2224" i="1"/>
  <c r="K2224" i="1" s="1"/>
  <c r="H2223" i="1"/>
  <c r="G2223" i="1"/>
  <c r="F2223" i="1"/>
  <c r="E2223" i="1"/>
  <c r="D2223" i="1"/>
  <c r="C2223" i="1"/>
  <c r="I2222" i="1"/>
  <c r="K2222" i="1" s="1"/>
  <c r="H2221" i="1"/>
  <c r="G2221" i="1"/>
  <c r="F2221" i="1"/>
  <c r="E2221" i="1"/>
  <c r="D2221" i="1"/>
  <c r="C2221" i="1"/>
  <c r="I2219" i="1"/>
  <c r="K2219" i="1" s="1"/>
  <c r="H2218" i="1"/>
  <c r="H2217" i="1" s="1"/>
  <c r="G2218" i="1"/>
  <c r="G2217" i="1" s="1"/>
  <c r="F2218" i="1"/>
  <c r="F2217" i="1" s="1"/>
  <c r="E2218" i="1"/>
  <c r="E2217" i="1" s="1"/>
  <c r="D2218" i="1"/>
  <c r="D2217" i="1" s="1"/>
  <c r="C2218" i="1"/>
  <c r="C2217" i="1" s="1"/>
  <c r="I2212" i="1"/>
  <c r="K2212" i="1" s="1"/>
  <c r="H2211" i="1"/>
  <c r="G2211" i="1"/>
  <c r="F2211" i="1"/>
  <c r="E2211" i="1"/>
  <c r="D2211" i="1"/>
  <c r="C2211" i="1"/>
  <c r="I2210" i="1"/>
  <c r="K2210" i="1" s="1"/>
  <c r="H2209" i="1"/>
  <c r="G2209" i="1"/>
  <c r="F2209" i="1"/>
  <c r="E2209" i="1"/>
  <c r="D2209" i="1"/>
  <c r="C2209" i="1"/>
  <c r="I2208" i="1"/>
  <c r="K2208" i="1" s="1"/>
  <c r="H2207" i="1"/>
  <c r="G2207" i="1"/>
  <c r="F2207" i="1"/>
  <c r="E2207" i="1"/>
  <c r="D2207" i="1"/>
  <c r="C2207" i="1"/>
  <c r="I2203" i="1"/>
  <c r="K2203" i="1" s="1"/>
  <c r="H2202" i="1"/>
  <c r="G2202" i="1"/>
  <c r="F2202" i="1"/>
  <c r="E2202" i="1"/>
  <c r="D2202" i="1"/>
  <c r="C2202" i="1"/>
  <c r="I2201" i="1"/>
  <c r="K2201" i="1" s="1"/>
  <c r="H2200" i="1"/>
  <c r="G2200" i="1"/>
  <c r="F2200" i="1"/>
  <c r="E2200" i="1"/>
  <c r="D2200" i="1"/>
  <c r="C2200" i="1"/>
  <c r="I2199" i="1"/>
  <c r="K2199" i="1" s="1"/>
  <c r="H2198" i="1"/>
  <c r="G2198" i="1"/>
  <c r="F2198" i="1"/>
  <c r="E2198" i="1"/>
  <c r="D2198" i="1"/>
  <c r="C2198" i="1"/>
  <c r="I2194" i="1"/>
  <c r="K2194" i="1" s="1"/>
  <c r="H2193" i="1"/>
  <c r="G2193" i="1"/>
  <c r="F2193" i="1"/>
  <c r="E2193" i="1"/>
  <c r="D2193" i="1"/>
  <c r="C2193" i="1"/>
  <c r="I2192" i="1"/>
  <c r="K2192" i="1" s="1"/>
  <c r="H2191" i="1"/>
  <c r="G2191" i="1"/>
  <c r="F2191" i="1"/>
  <c r="E2191" i="1"/>
  <c r="D2191" i="1"/>
  <c r="C2191" i="1"/>
  <c r="I2190" i="1"/>
  <c r="K2190" i="1" s="1"/>
  <c r="H2189" i="1"/>
  <c r="G2189" i="1"/>
  <c r="F2189" i="1"/>
  <c r="E2189" i="1"/>
  <c r="D2189" i="1"/>
  <c r="C2189" i="1"/>
  <c r="I2186" i="1"/>
  <c r="K2186" i="1" s="1"/>
  <c r="H2185" i="1"/>
  <c r="G2185" i="1"/>
  <c r="F2185" i="1"/>
  <c r="E2185" i="1"/>
  <c r="D2185" i="1"/>
  <c r="C2185" i="1"/>
  <c r="I2184" i="1"/>
  <c r="K2184" i="1" s="1"/>
  <c r="H2183" i="1"/>
  <c r="G2183" i="1"/>
  <c r="F2183" i="1"/>
  <c r="E2183" i="1"/>
  <c r="D2183" i="1"/>
  <c r="C2183" i="1"/>
  <c r="I2182" i="1"/>
  <c r="K2182" i="1" s="1"/>
  <c r="H2181" i="1"/>
  <c r="G2181" i="1"/>
  <c r="F2181" i="1"/>
  <c r="E2181" i="1"/>
  <c r="D2181" i="1"/>
  <c r="C2181" i="1"/>
  <c r="I2178" i="1"/>
  <c r="K2178" i="1" s="1"/>
  <c r="H2177" i="1"/>
  <c r="G2177" i="1"/>
  <c r="F2177" i="1"/>
  <c r="E2177" i="1"/>
  <c r="D2177" i="1"/>
  <c r="C2177" i="1"/>
  <c r="I2176" i="1"/>
  <c r="K2176" i="1" s="1"/>
  <c r="H2175" i="1"/>
  <c r="G2175" i="1"/>
  <c r="F2175" i="1"/>
  <c r="E2175" i="1"/>
  <c r="D2175" i="1"/>
  <c r="C2175" i="1"/>
  <c r="I2174" i="1"/>
  <c r="K2174" i="1" s="1"/>
  <c r="H2173" i="1"/>
  <c r="G2173" i="1"/>
  <c r="F2173" i="1"/>
  <c r="E2173" i="1"/>
  <c r="D2173" i="1"/>
  <c r="C2173" i="1"/>
  <c r="I2167" i="1"/>
  <c r="K2167" i="1" s="1"/>
  <c r="H2166" i="1"/>
  <c r="G2166" i="1"/>
  <c r="F2166" i="1"/>
  <c r="E2166" i="1"/>
  <c r="D2166" i="1"/>
  <c r="C2166" i="1"/>
  <c r="I2165" i="1"/>
  <c r="K2165" i="1" s="1"/>
  <c r="H2164" i="1"/>
  <c r="G2164" i="1"/>
  <c r="F2164" i="1"/>
  <c r="E2164" i="1"/>
  <c r="D2164" i="1"/>
  <c r="C2164" i="1"/>
  <c r="I2163" i="1"/>
  <c r="K2163" i="1" s="1"/>
  <c r="H2162" i="1"/>
  <c r="G2162" i="1"/>
  <c r="F2162" i="1"/>
  <c r="E2162" i="1"/>
  <c r="D2162" i="1"/>
  <c r="C2162" i="1"/>
  <c r="I2158" i="1"/>
  <c r="K2158" i="1" s="1"/>
  <c r="H2157" i="1"/>
  <c r="G2157" i="1"/>
  <c r="F2157" i="1"/>
  <c r="E2157" i="1"/>
  <c r="D2157" i="1"/>
  <c r="C2157" i="1"/>
  <c r="I2156" i="1"/>
  <c r="K2156" i="1" s="1"/>
  <c r="H2155" i="1"/>
  <c r="G2155" i="1"/>
  <c r="F2155" i="1"/>
  <c r="E2155" i="1"/>
  <c r="D2155" i="1"/>
  <c r="C2155" i="1"/>
  <c r="I2154" i="1"/>
  <c r="K2154" i="1" s="1"/>
  <c r="H2153" i="1"/>
  <c r="G2153" i="1"/>
  <c r="F2153" i="1"/>
  <c r="E2153" i="1"/>
  <c r="D2153" i="1"/>
  <c r="C2153" i="1"/>
  <c r="I2150" i="1"/>
  <c r="K2150" i="1" s="1"/>
  <c r="H2149" i="1"/>
  <c r="G2149" i="1"/>
  <c r="F2149" i="1"/>
  <c r="E2149" i="1"/>
  <c r="D2149" i="1"/>
  <c r="C2149" i="1"/>
  <c r="I2148" i="1"/>
  <c r="K2148" i="1" s="1"/>
  <c r="H2147" i="1"/>
  <c r="G2147" i="1"/>
  <c r="F2147" i="1"/>
  <c r="E2147" i="1"/>
  <c r="D2147" i="1"/>
  <c r="C2147" i="1"/>
  <c r="I2146" i="1"/>
  <c r="K2146" i="1" s="1"/>
  <c r="H2145" i="1"/>
  <c r="G2145" i="1"/>
  <c r="F2145" i="1"/>
  <c r="E2145" i="1"/>
  <c r="D2145" i="1"/>
  <c r="C2145" i="1"/>
  <c r="I2142" i="1"/>
  <c r="K2142" i="1" s="1"/>
  <c r="H2141" i="1"/>
  <c r="G2141" i="1"/>
  <c r="G2140" i="1" s="1"/>
  <c r="F2141" i="1"/>
  <c r="F2140" i="1" s="1"/>
  <c r="E2141" i="1"/>
  <c r="E2140" i="1" s="1"/>
  <c r="D2141" i="1"/>
  <c r="D2140" i="1" s="1"/>
  <c r="C2141" i="1"/>
  <c r="C2140" i="1" s="1"/>
  <c r="H2140" i="1"/>
  <c r="I2139" i="1"/>
  <c r="K2139" i="1" s="1"/>
  <c r="H2138" i="1"/>
  <c r="H2137" i="1" s="1"/>
  <c r="G2138" i="1"/>
  <c r="G2137" i="1" s="1"/>
  <c r="F2138" i="1"/>
  <c r="F2137" i="1" s="1"/>
  <c r="E2138" i="1"/>
  <c r="E2137" i="1" s="1"/>
  <c r="D2138" i="1"/>
  <c r="D2137" i="1" s="1"/>
  <c r="C2138" i="1"/>
  <c r="C2137" i="1" s="1"/>
  <c r="I2135" i="1"/>
  <c r="K2135" i="1" s="1"/>
  <c r="H2134" i="1"/>
  <c r="G2134" i="1"/>
  <c r="F2134" i="1"/>
  <c r="E2134" i="1"/>
  <c r="D2134" i="1"/>
  <c r="C2134" i="1"/>
  <c r="I2133" i="1"/>
  <c r="K2133" i="1" s="1"/>
  <c r="H2132" i="1"/>
  <c r="G2132" i="1"/>
  <c r="F2132" i="1"/>
  <c r="E2132" i="1"/>
  <c r="D2132" i="1"/>
  <c r="C2132" i="1"/>
  <c r="I2131" i="1"/>
  <c r="K2131" i="1" s="1"/>
  <c r="H2130" i="1"/>
  <c r="G2130" i="1"/>
  <c r="F2130" i="1"/>
  <c r="E2130" i="1"/>
  <c r="D2130" i="1"/>
  <c r="C2130" i="1"/>
  <c r="I2119" i="1"/>
  <c r="K2119" i="1" s="1"/>
  <c r="H2118" i="1"/>
  <c r="G2118" i="1"/>
  <c r="F2118" i="1"/>
  <c r="E2118" i="1"/>
  <c r="D2118" i="1"/>
  <c r="C2118" i="1"/>
  <c r="I2117" i="1"/>
  <c r="K2117" i="1" s="1"/>
  <c r="H2116" i="1"/>
  <c r="G2116" i="1"/>
  <c r="F2116" i="1"/>
  <c r="E2116" i="1"/>
  <c r="D2116" i="1"/>
  <c r="C2116" i="1"/>
  <c r="I2112" i="1"/>
  <c r="K2112" i="1" s="1"/>
  <c r="H2111" i="1"/>
  <c r="H2110" i="1" s="1"/>
  <c r="H2109" i="1" s="1"/>
  <c r="G2111" i="1"/>
  <c r="G2110" i="1" s="1"/>
  <c r="G2109" i="1" s="1"/>
  <c r="F2111" i="1"/>
  <c r="F2110" i="1" s="1"/>
  <c r="F2109" i="1" s="1"/>
  <c r="E2111" i="1"/>
  <c r="E2110" i="1" s="1"/>
  <c r="E2109" i="1" s="1"/>
  <c r="D2111" i="1"/>
  <c r="D2110" i="1" s="1"/>
  <c r="D2109" i="1" s="1"/>
  <c r="C2111" i="1"/>
  <c r="C2110" i="1" s="1"/>
  <c r="C2109" i="1" s="1"/>
  <c r="I2108" i="1"/>
  <c r="K2108" i="1" s="1"/>
  <c r="H2107" i="1"/>
  <c r="H2106" i="1" s="1"/>
  <c r="H2105" i="1" s="1"/>
  <c r="G2107" i="1"/>
  <c r="G2106" i="1" s="1"/>
  <c r="G2105" i="1" s="1"/>
  <c r="F2107" i="1"/>
  <c r="F2106" i="1" s="1"/>
  <c r="F2105" i="1" s="1"/>
  <c r="E2107" i="1"/>
  <c r="E2106" i="1" s="1"/>
  <c r="E2105" i="1" s="1"/>
  <c r="D2107" i="1"/>
  <c r="D2106" i="1" s="1"/>
  <c r="D2105" i="1" s="1"/>
  <c r="C2107" i="1"/>
  <c r="C2106" i="1" s="1"/>
  <c r="C2105" i="1" s="1"/>
  <c r="I2104" i="1"/>
  <c r="J2104" i="1" s="1"/>
  <c r="I2103" i="1"/>
  <c r="K2103" i="1" s="1"/>
  <c r="I2102" i="1"/>
  <c r="J2102" i="1" s="1"/>
  <c r="I2101" i="1"/>
  <c r="K2101" i="1" s="1"/>
  <c r="H2100" i="1"/>
  <c r="H2099" i="1" s="1"/>
  <c r="H2098" i="1" s="1"/>
  <c r="G2100" i="1"/>
  <c r="G2099" i="1" s="1"/>
  <c r="G2098" i="1" s="1"/>
  <c r="F2100" i="1"/>
  <c r="F2099" i="1" s="1"/>
  <c r="F2098" i="1" s="1"/>
  <c r="E2100" i="1"/>
  <c r="E2099" i="1" s="1"/>
  <c r="E2098" i="1" s="1"/>
  <c r="D2100" i="1"/>
  <c r="D2099" i="1" s="1"/>
  <c r="D2098" i="1" s="1"/>
  <c r="C2100" i="1"/>
  <c r="C2099" i="1" s="1"/>
  <c r="C2098" i="1" s="1"/>
  <c r="I2097" i="1"/>
  <c r="K2097" i="1" s="1"/>
  <c r="H2096" i="1"/>
  <c r="G2096" i="1"/>
  <c r="G2095" i="1" s="1"/>
  <c r="F2096" i="1"/>
  <c r="F2095" i="1" s="1"/>
  <c r="E2096" i="1"/>
  <c r="E2095" i="1" s="1"/>
  <c r="D2096" i="1"/>
  <c r="D2095" i="1" s="1"/>
  <c r="C2096" i="1"/>
  <c r="C2095" i="1" s="1"/>
  <c r="H2095" i="1"/>
  <c r="I2094" i="1"/>
  <c r="K2094" i="1" s="1"/>
  <c r="H2093" i="1"/>
  <c r="H2092" i="1" s="1"/>
  <c r="G2093" i="1"/>
  <c r="G2092" i="1" s="1"/>
  <c r="G2091" i="1" s="1"/>
  <c r="F2093" i="1"/>
  <c r="F2092" i="1" s="1"/>
  <c r="E2093" i="1"/>
  <c r="E2092" i="1" s="1"/>
  <c r="D2093" i="1"/>
  <c r="D2092" i="1" s="1"/>
  <c r="C2093" i="1"/>
  <c r="C2092" i="1" s="1"/>
  <c r="C2091" i="1" s="1"/>
  <c r="I2090" i="1"/>
  <c r="K2090" i="1" s="1"/>
  <c r="H2089" i="1"/>
  <c r="H2088" i="1" s="1"/>
  <c r="G2089" i="1"/>
  <c r="G2088" i="1" s="1"/>
  <c r="F2089" i="1"/>
  <c r="F2088" i="1" s="1"/>
  <c r="E2089" i="1"/>
  <c r="E2088" i="1" s="1"/>
  <c r="D2089" i="1"/>
  <c r="D2088" i="1" s="1"/>
  <c r="C2089" i="1"/>
  <c r="C2088" i="1" s="1"/>
  <c r="I2087" i="1"/>
  <c r="K2087" i="1" s="1"/>
  <c r="H2086" i="1"/>
  <c r="H2085" i="1" s="1"/>
  <c r="G2086" i="1"/>
  <c r="G2085" i="1" s="1"/>
  <c r="F2086" i="1"/>
  <c r="E2086" i="1"/>
  <c r="E2085" i="1" s="1"/>
  <c r="D2086" i="1"/>
  <c r="D2085" i="1" s="1"/>
  <c r="C2086" i="1"/>
  <c r="C2085" i="1" s="1"/>
  <c r="F2085" i="1"/>
  <c r="I2080" i="1"/>
  <c r="K2080" i="1" s="1"/>
  <c r="I2079" i="1"/>
  <c r="J2079" i="1" s="1"/>
  <c r="I2078" i="1"/>
  <c r="H2077" i="1"/>
  <c r="G2077" i="1"/>
  <c r="G2076" i="1" s="1"/>
  <c r="F2077" i="1"/>
  <c r="F2076" i="1" s="1"/>
  <c r="F2075" i="1" s="1"/>
  <c r="E2077" i="1"/>
  <c r="E2076" i="1" s="1"/>
  <c r="E2075" i="1" s="1"/>
  <c r="D2077" i="1"/>
  <c r="D2076" i="1" s="1"/>
  <c r="D2075" i="1" s="1"/>
  <c r="C2077" i="1"/>
  <c r="C2076" i="1" s="1"/>
  <c r="C2075" i="1" s="1"/>
  <c r="H2076" i="1"/>
  <c r="H2075" i="1" s="1"/>
  <c r="G2075" i="1"/>
  <c r="I2074" i="1"/>
  <c r="K2074" i="1" s="1"/>
  <c r="H2073" i="1"/>
  <c r="G2073" i="1"/>
  <c r="F2073" i="1"/>
  <c r="E2073" i="1"/>
  <c r="D2073" i="1"/>
  <c r="C2073" i="1"/>
  <c r="I2072" i="1"/>
  <c r="K2072" i="1" s="1"/>
  <c r="H2071" i="1"/>
  <c r="G2071" i="1"/>
  <c r="F2071" i="1"/>
  <c r="E2071" i="1"/>
  <c r="D2071" i="1"/>
  <c r="C2071" i="1"/>
  <c r="I2068" i="1"/>
  <c r="K2068" i="1" s="1"/>
  <c r="J2067" i="1"/>
  <c r="H2067" i="1"/>
  <c r="G2067" i="1"/>
  <c r="F2067" i="1"/>
  <c r="E2067" i="1"/>
  <c r="D2067" i="1"/>
  <c r="C2067" i="1"/>
  <c r="I2066" i="1"/>
  <c r="K2066" i="1" s="1"/>
  <c r="I2065" i="1"/>
  <c r="K2065" i="1" s="1"/>
  <c r="I2064" i="1"/>
  <c r="K2064" i="1" s="1"/>
  <c r="H2063" i="1"/>
  <c r="G2063" i="1"/>
  <c r="F2063" i="1"/>
  <c r="E2063" i="1"/>
  <c r="D2063" i="1"/>
  <c r="C2063" i="1"/>
  <c r="I2062" i="1"/>
  <c r="K2062" i="1" s="1"/>
  <c r="I2061" i="1"/>
  <c r="K2061" i="1" s="1"/>
  <c r="H2060" i="1"/>
  <c r="G2060" i="1"/>
  <c r="F2060" i="1"/>
  <c r="E2060" i="1"/>
  <c r="D2060" i="1"/>
  <c r="C2060" i="1"/>
  <c r="I2059" i="1"/>
  <c r="I2058" i="1"/>
  <c r="K2058" i="1" s="1"/>
  <c r="H2057" i="1"/>
  <c r="G2057" i="1"/>
  <c r="F2057" i="1"/>
  <c r="E2057" i="1"/>
  <c r="D2057" i="1"/>
  <c r="C2057" i="1"/>
  <c r="I2056" i="1"/>
  <c r="K2056" i="1" s="1"/>
  <c r="H2055" i="1"/>
  <c r="G2055" i="1"/>
  <c r="F2055" i="1"/>
  <c r="E2055" i="1"/>
  <c r="D2055" i="1"/>
  <c r="C2055" i="1"/>
  <c r="I2051" i="1"/>
  <c r="K2051" i="1" s="1"/>
  <c r="H2050" i="1"/>
  <c r="G2050" i="1"/>
  <c r="G2049" i="1" s="1"/>
  <c r="G2048" i="1" s="1"/>
  <c r="F2050" i="1"/>
  <c r="F2049" i="1" s="1"/>
  <c r="F2048" i="1" s="1"/>
  <c r="E2050" i="1"/>
  <c r="E2049" i="1" s="1"/>
  <c r="E2048" i="1" s="1"/>
  <c r="D2050" i="1"/>
  <c r="D2049" i="1" s="1"/>
  <c r="D2048" i="1" s="1"/>
  <c r="C2050" i="1"/>
  <c r="C2049" i="1" s="1"/>
  <c r="C2048" i="1" s="1"/>
  <c r="H2049" i="1"/>
  <c r="H2048" i="1" s="1"/>
  <c r="I2047" i="1"/>
  <c r="K2047" i="1" s="1"/>
  <c r="H2046" i="1"/>
  <c r="G2046" i="1"/>
  <c r="G2045" i="1" s="1"/>
  <c r="G2044" i="1" s="1"/>
  <c r="F2046" i="1"/>
  <c r="F2045" i="1" s="1"/>
  <c r="F2044" i="1" s="1"/>
  <c r="E2046" i="1"/>
  <c r="E2045" i="1" s="1"/>
  <c r="E2044" i="1" s="1"/>
  <c r="D2046" i="1"/>
  <c r="D2045" i="1" s="1"/>
  <c r="D2044" i="1" s="1"/>
  <c r="C2046" i="1"/>
  <c r="C2045" i="1" s="1"/>
  <c r="C2044" i="1" s="1"/>
  <c r="H2045" i="1"/>
  <c r="H2044" i="1" s="1"/>
  <c r="I2043" i="1"/>
  <c r="K2043" i="1" s="1"/>
  <c r="H2042" i="1"/>
  <c r="G2042" i="1"/>
  <c r="G2041" i="1" s="1"/>
  <c r="G2040" i="1" s="1"/>
  <c r="F2042" i="1"/>
  <c r="F2041" i="1" s="1"/>
  <c r="F2040" i="1" s="1"/>
  <c r="E2042" i="1"/>
  <c r="E2041" i="1" s="1"/>
  <c r="E2040" i="1" s="1"/>
  <c r="D2042" i="1"/>
  <c r="D2041" i="1" s="1"/>
  <c r="D2040" i="1" s="1"/>
  <c r="C2042" i="1"/>
  <c r="C2041" i="1" s="1"/>
  <c r="C2040" i="1" s="1"/>
  <c r="H2041" i="1"/>
  <c r="H2040" i="1" s="1"/>
  <c r="I2034" i="1"/>
  <c r="K2034" i="1" s="1"/>
  <c r="I2033" i="1"/>
  <c r="K2033" i="1" s="1"/>
  <c r="H2032" i="1"/>
  <c r="H2031" i="1" s="1"/>
  <c r="H2030" i="1" s="1"/>
  <c r="G2032" i="1"/>
  <c r="G2031" i="1" s="1"/>
  <c r="G2030" i="1" s="1"/>
  <c r="F2032" i="1"/>
  <c r="F2031" i="1" s="1"/>
  <c r="F2030" i="1" s="1"/>
  <c r="E2032" i="1"/>
  <c r="E2031" i="1" s="1"/>
  <c r="E2030" i="1" s="1"/>
  <c r="D2032" i="1"/>
  <c r="D2031" i="1" s="1"/>
  <c r="D2030" i="1" s="1"/>
  <c r="C2032" i="1"/>
  <c r="C2031" i="1" s="1"/>
  <c r="C2030" i="1" s="1"/>
  <c r="I2029" i="1"/>
  <c r="K2029" i="1" s="1"/>
  <c r="H2028" i="1"/>
  <c r="H2027" i="1" s="1"/>
  <c r="H2026" i="1" s="1"/>
  <c r="G2028" i="1"/>
  <c r="G2027" i="1" s="1"/>
  <c r="G2026" i="1" s="1"/>
  <c r="F2028" i="1"/>
  <c r="F2027" i="1" s="1"/>
  <c r="F2026" i="1" s="1"/>
  <c r="E2028" i="1"/>
  <c r="E2027" i="1" s="1"/>
  <c r="E2026" i="1" s="1"/>
  <c r="D2028" i="1"/>
  <c r="D2027" i="1" s="1"/>
  <c r="D2026" i="1" s="1"/>
  <c r="C2028" i="1"/>
  <c r="C2027" i="1" s="1"/>
  <c r="C2026" i="1" s="1"/>
  <c r="I2025" i="1"/>
  <c r="K2025" i="1" s="1"/>
  <c r="H2024" i="1"/>
  <c r="H2023" i="1" s="1"/>
  <c r="H2022" i="1" s="1"/>
  <c r="G2024" i="1"/>
  <c r="G2023" i="1" s="1"/>
  <c r="G2022" i="1" s="1"/>
  <c r="F2024" i="1"/>
  <c r="F2023" i="1" s="1"/>
  <c r="F2022" i="1" s="1"/>
  <c r="E2024" i="1"/>
  <c r="E2023" i="1" s="1"/>
  <c r="E2022" i="1" s="1"/>
  <c r="D2024" i="1"/>
  <c r="D2023" i="1" s="1"/>
  <c r="D2022" i="1" s="1"/>
  <c r="C2024" i="1"/>
  <c r="C2023" i="1" s="1"/>
  <c r="C2022" i="1" s="1"/>
  <c r="I2021" i="1"/>
  <c r="K2021" i="1" s="1"/>
  <c r="I2020" i="1"/>
  <c r="K2020" i="1" s="1"/>
  <c r="H2019" i="1"/>
  <c r="G2019" i="1"/>
  <c r="G2018" i="1" s="1"/>
  <c r="G2017" i="1" s="1"/>
  <c r="F2019" i="1"/>
  <c r="F2018" i="1" s="1"/>
  <c r="F2017" i="1" s="1"/>
  <c r="E2019" i="1"/>
  <c r="E2018" i="1" s="1"/>
  <c r="E2017" i="1" s="1"/>
  <c r="D2019" i="1"/>
  <c r="D2018" i="1" s="1"/>
  <c r="D2017" i="1" s="1"/>
  <c r="C2019" i="1"/>
  <c r="C2018" i="1" s="1"/>
  <c r="C2017" i="1" s="1"/>
  <c r="H2018" i="1"/>
  <c r="H2017" i="1" s="1"/>
  <c r="I2016" i="1"/>
  <c r="K2016" i="1" s="1"/>
  <c r="H2015" i="1"/>
  <c r="G2015" i="1"/>
  <c r="F2015" i="1"/>
  <c r="E2015" i="1"/>
  <c r="D2015" i="1"/>
  <c r="C2015" i="1"/>
  <c r="I2014" i="1"/>
  <c r="K2014" i="1" s="1"/>
  <c r="I2013" i="1"/>
  <c r="K2013" i="1" s="1"/>
  <c r="H2012" i="1"/>
  <c r="H2011" i="1" s="1"/>
  <c r="H2010" i="1" s="1"/>
  <c r="G2012" i="1"/>
  <c r="G2011" i="1" s="1"/>
  <c r="G2010" i="1" s="1"/>
  <c r="F2012" i="1"/>
  <c r="F2011" i="1" s="1"/>
  <c r="F2010" i="1" s="1"/>
  <c r="E2012" i="1"/>
  <c r="D2012" i="1"/>
  <c r="D2011" i="1" s="1"/>
  <c r="D2010" i="1" s="1"/>
  <c r="C2012" i="1"/>
  <c r="C2011" i="1" s="1"/>
  <c r="C2010" i="1" s="1"/>
  <c r="I2009" i="1"/>
  <c r="K2009" i="1" s="1"/>
  <c r="H2008" i="1"/>
  <c r="H2007" i="1" s="1"/>
  <c r="G2008" i="1"/>
  <c r="G2007" i="1" s="1"/>
  <c r="F2008" i="1"/>
  <c r="F2007" i="1" s="1"/>
  <c r="E2008" i="1"/>
  <c r="E2007" i="1" s="1"/>
  <c r="D2008" i="1"/>
  <c r="D2007" i="1" s="1"/>
  <c r="C2008" i="1"/>
  <c r="C2007" i="1" s="1"/>
  <c r="I2006" i="1"/>
  <c r="K2006" i="1" s="1"/>
  <c r="H2005" i="1"/>
  <c r="H2004" i="1" s="1"/>
  <c r="G2005" i="1"/>
  <c r="G2004" i="1" s="1"/>
  <c r="F2005" i="1"/>
  <c r="E2005" i="1"/>
  <c r="E2004" i="1" s="1"/>
  <c r="D2005" i="1"/>
  <c r="D2004" i="1" s="1"/>
  <c r="C2005" i="1"/>
  <c r="C2004" i="1" s="1"/>
  <c r="F2004" i="1"/>
  <c r="I2002" i="1"/>
  <c r="K2002" i="1" s="1"/>
  <c r="I2001" i="1"/>
  <c r="K2001" i="1" s="1"/>
  <c r="H2000" i="1"/>
  <c r="H1999" i="1" s="1"/>
  <c r="G2000" i="1"/>
  <c r="G1999" i="1" s="1"/>
  <c r="G1998" i="1" s="1"/>
  <c r="F2000" i="1"/>
  <c r="F1999" i="1" s="1"/>
  <c r="F1998" i="1" s="1"/>
  <c r="E2000" i="1"/>
  <c r="E1999" i="1" s="1"/>
  <c r="E1998" i="1" s="1"/>
  <c r="D2000" i="1"/>
  <c r="D1999" i="1" s="1"/>
  <c r="D1998" i="1" s="1"/>
  <c r="C2000" i="1"/>
  <c r="C1999" i="1" s="1"/>
  <c r="C1998" i="1" s="1"/>
  <c r="H1998" i="1"/>
  <c r="I1991" i="1"/>
  <c r="K1991" i="1" s="1"/>
  <c r="I1990" i="1"/>
  <c r="K1990" i="1" s="1"/>
  <c r="H1989" i="1"/>
  <c r="G1989" i="1"/>
  <c r="F1989" i="1"/>
  <c r="E1989" i="1"/>
  <c r="D1989" i="1"/>
  <c r="C1989" i="1"/>
  <c r="I1988" i="1"/>
  <c r="K1988" i="1" s="1"/>
  <c r="H1987" i="1"/>
  <c r="G1987" i="1"/>
  <c r="F1987" i="1"/>
  <c r="E1987" i="1"/>
  <c r="D1987" i="1"/>
  <c r="C1987" i="1"/>
  <c r="I1986" i="1"/>
  <c r="K1986" i="1" s="1"/>
  <c r="H1985" i="1"/>
  <c r="G1985" i="1"/>
  <c r="F1985" i="1"/>
  <c r="E1985" i="1"/>
  <c r="D1985" i="1"/>
  <c r="C1985" i="1"/>
  <c r="I1984" i="1"/>
  <c r="K1984" i="1" s="1"/>
  <c r="H1983" i="1"/>
  <c r="G1983" i="1"/>
  <c r="F1983" i="1"/>
  <c r="E1983" i="1"/>
  <c r="D1983" i="1"/>
  <c r="C1983" i="1"/>
  <c r="I1981" i="1"/>
  <c r="K1981" i="1" s="1"/>
  <c r="H1980" i="1"/>
  <c r="H1979" i="1" s="1"/>
  <c r="G1980" i="1"/>
  <c r="G1979" i="1" s="1"/>
  <c r="F1980" i="1"/>
  <c r="F1979" i="1" s="1"/>
  <c r="E1980" i="1"/>
  <c r="E1979" i="1" s="1"/>
  <c r="D1980" i="1"/>
  <c r="D1979" i="1" s="1"/>
  <c r="C1980" i="1"/>
  <c r="C1979" i="1" s="1"/>
  <c r="I1977" i="1"/>
  <c r="K1977" i="1" s="1"/>
  <c r="H1976" i="1"/>
  <c r="G1976" i="1"/>
  <c r="G1975" i="1" s="1"/>
  <c r="F1976" i="1"/>
  <c r="F1975" i="1" s="1"/>
  <c r="E1976" i="1"/>
  <c r="E1975" i="1" s="1"/>
  <c r="D1976" i="1"/>
  <c r="D1975" i="1" s="1"/>
  <c r="C1976" i="1"/>
  <c r="C1975" i="1" s="1"/>
  <c r="H1975" i="1"/>
  <c r="I1974" i="1"/>
  <c r="K1974" i="1" s="1"/>
  <c r="H1973" i="1"/>
  <c r="G1973" i="1"/>
  <c r="F1973" i="1"/>
  <c r="E1973" i="1"/>
  <c r="D1973" i="1"/>
  <c r="C1973" i="1"/>
  <c r="I1972" i="1"/>
  <c r="K1972" i="1" s="1"/>
  <c r="H1971" i="1"/>
  <c r="G1971" i="1"/>
  <c r="F1971" i="1"/>
  <c r="E1971" i="1"/>
  <c r="E1970" i="1" s="1"/>
  <c r="D1971" i="1"/>
  <c r="C1971" i="1"/>
  <c r="I1967" i="1"/>
  <c r="H1966" i="1"/>
  <c r="G1966" i="1"/>
  <c r="F1966" i="1"/>
  <c r="E1966" i="1"/>
  <c r="D1966" i="1"/>
  <c r="C1966" i="1"/>
  <c r="I1965" i="1"/>
  <c r="K1965" i="1" s="1"/>
  <c r="H1964" i="1"/>
  <c r="G1964" i="1"/>
  <c r="F1964" i="1"/>
  <c r="E1964" i="1"/>
  <c r="D1964" i="1"/>
  <c r="C1964" i="1"/>
  <c r="I1963" i="1"/>
  <c r="H1962" i="1"/>
  <c r="G1962" i="1"/>
  <c r="F1962" i="1"/>
  <c r="E1962" i="1"/>
  <c r="D1962" i="1"/>
  <c r="C1962" i="1"/>
  <c r="I1959" i="1"/>
  <c r="K1959" i="1" s="1"/>
  <c r="H1958" i="1"/>
  <c r="G1958" i="1"/>
  <c r="F1958" i="1"/>
  <c r="E1958" i="1"/>
  <c r="D1958" i="1"/>
  <c r="C1958" i="1"/>
  <c r="I1957" i="1"/>
  <c r="K1957" i="1" s="1"/>
  <c r="H1956" i="1"/>
  <c r="G1956" i="1"/>
  <c r="F1956" i="1"/>
  <c r="E1956" i="1"/>
  <c r="D1956" i="1"/>
  <c r="C1956" i="1"/>
  <c r="I1955" i="1"/>
  <c r="K1955" i="1" s="1"/>
  <c r="H1954" i="1"/>
  <c r="G1954" i="1"/>
  <c r="F1954" i="1"/>
  <c r="E1954" i="1"/>
  <c r="D1954" i="1"/>
  <c r="C1954" i="1"/>
  <c r="I1944" i="1"/>
  <c r="K1944" i="1" s="1"/>
  <c r="H1943" i="1"/>
  <c r="G1943" i="1"/>
  <c r="F1943" i="1"/>
  <c r="E1943" i="1"/>
  <c r="D1943" i="1"/>
  <c r="C1943" i="1"/>
  <c r="I1942" i="1"/>
  <c r="K1942" i="1" s="1"/>
  <c r="H1941" i="1"/>
  <c r="G1941" i="1"/>
  <c r="F1941" i="1"/>
  <c r="E1941" i="1"/>
  <c r="D1941" i="1"/>
  <c r="C1941" i="1"/>
  <c r="I1940" i="1"/>
  <c r="K1940" i="1" s="1"/>
  <c r="H1939" i="1"/>
  <c r="G1939" i="1"/>
  <c r="F1939" i="1"/>
  <c r="E1939" i="1"/>
  <c r="D1939" i="1"/>
  <c r="C1939" i="1"/>
  <c r="I1935" i="1"/>
  <c r="K1935" i="1" s="1"/>
  <c r="H1934" i="1"/>
  <c r="G1934" i="1"/>
  <c r="F1934" i="1"/>
  <c r="E1934" i="1"/>
  <c r="D1934" i="1"/>
  <c r="C1934" i="1"/>
  <c r="I1933" i="1"/>
  <c r="K1933" i="1" s="1"/>
  <c r="H1932" i="1"/>
  <c r="G1932" i="1"/>
  <c r="F1932" i="1"/>
  <c r="E1932" i="1"/>
  <c r="D1932" i="1"/>
  <c r="C1932" i="1"/>
  <c r="I1931" i="1"/>
  <c r="K1931" i="1" s="1"/>
  <c r="H1930" i="1"/>
  <c r="G1930" i="1"/>
  <c r="G1929" i="1" s="1"/>
  <c r="G1928" i="1" s="1"/>
  <c r="G1927" i="1" s="1"/>
  <c r="F1930" i="1"/>
  <c r="E1930" i="1"/>
  <c r="E1929" i="1" s="1"/>
  <c r="E1928" i="1" s="1"/>
  <c r="E1927" i="1" s="1"/>
  <c r="D1930" i="1"/>
  <c r="C1930" i="1"/>
  <c r="C1929" i="1" s="1"/>
  <c r="C1928" i="1" s="1"/>
  <c r="I1926" i="1"/>
  <c r="K1926" i="1" s="1"/>
  <c r="H1925" i="1"/>
  <c r="G1925" i="1"/>
  <c r="F1925" i="1"/>
  <c r="E1925" i="1"/>
  <c r="D1925" i="1"/>
  <c r="C1925" i="1"/>
  <c r="I1924" i="1"/>
  <c r="J1924" i="1" s="1"/>
  <c r="J1923" i="1" s="1"/>
  <c r="H1923" i="1"/>
  <c r="G1923" i="1"/>
  <c r="G1922" i="1" s="1"/>
  <c r="G1921" i="1" s="1"/>
  <c r="G1920" i="1" s="1"/>
  <c r="F1923" i="1"/>
  <c r="E1923" i="1"/>
  <c r="D1923" i="1"/>
  <c r="C1923" i="1"/>
  <c r="I1919" i="1"/>
  <c r="K1919" i="1" s="1"/>
  <c r="H1918" i="1"/>
  <c r="G1918" i="1"/>
  <c r="G1917" i="1" s="1"/>
  <c r="G1916" i="1" s="1"/>
  <c r="G1915" i="1" s="1"/>
  <c r="F1918" i="1"/>
  <c r="F1917" i="1" s="1"/>
  <c r="F1916" i="1" s="1"/>
  <c r="F1915" i="1" s="1"/>
  <c r="E1918" i="1"/>
  <c r="E1917" i="1" s="1"/>
  <c r="E1916" i="1" s="1"/>
  <c r="E1915" i="1" s="1"/>
  <c r="D1918" i="1"/>
  <c r="D1917" i="1" s="1"/>
  <c r="D1916" i="1" s="1"/>
  <c r="D1915" i="1" s="1"/>
  <c r="C1918" i="1"/>
  <c r="C1917" i="1" s="1"/>
  <c r="C1916" i="1" s="1"/>
  <c r="C1915" i="1" s="1"/>
  <c r="H1917" i="1"/>
  <c r="H1916" i="1" s="1"/>
  <c r="H1915" i="1" s="1"/>
  <c r="I1914" i="1"/>
  <c r="K1914" i="1" s="1"/>
  <c r="H1913" i="1"/>
  <c r="G1913" i="1"/>
  <c r="F1913" i="1"/>
  <c r="E1913" i="1"/>
  <c r="D1913" i="1"/>
  <c r="C1913" i="1"/>
  <c r="I1912" i="1"/>
  <c r="J1912" i="1" s="1"/>
  <c r="J1911" i="1" s="1"/>
  <c r="H1911" i="1"/>
  <c r="G1911" i="1"/>
  <c r="F1911" i="1"/>
  <c r="E1911" i="1"/>
  <c r="D1911" i="1"/>
  <c r="C1911" i="1"/>
  <c r="I1904" i="1"/>
  <c r="K1904" i="1" s="1"/>
  <c r="H1903" i="1"/>
  <c r="G1903" i="1"/>
  <c r="F1903" i="1"/>
  <c r="E1903" i="1"/>
  <c r="D1903" i="1"/>
  <c r="C1903" i="1"/>
  <c r="I1902" i="1"/>
  <c r="K1902" i="1" s="1"/>
  <c r="H1901" i="1"/>
  <c r="G1901" i="1"/>
  <c r="F1901" i="1"/>
  <c r="E1901" i="1"/>
  <c r="D1901" i="1"/>
  <c r="C1901" i="1"/>
  <c r="I1900" i="1"/>
  <c r="K1900" i="1" s="1"/>
  <c r="H1899" i="1"/>
  <c r="G1899" i="1"/>
  <c r="F1899" i="1"/>
  <c r="E1899" i="1"/>
  <c r="D1899" i="1"/>
  <c r="C1899" i="1"/>
  <c r="I1897" i="1"/>
  <c r="J1897" i="1" s="1"/>
  <c r="J1896" i="1" s="1"/>
  <c r="J1895" i="1" s="1"/>
  <c r="H1896" i="1"/>
  <c r="H1895" i="1" s="1"/>
  <c r="G1896" i="1"/>
  <c r="G1895" i="1" s="1"/>
  <c r="F1896" i="1"/>
  <c r="F1895" i="1" s="1"/>
  <c r="E1896" i="1"/>
  <c r="E1895" i="1" s="1"/>
  <c r="D1896" i="1"/>
  <c r="D1895" i="1" s="1"/>
  <c r="C1896" i="1"/>
  <c r="C1895" i="1" s="1"/>
  <c r="I1891" i="1"/>
  <c r="K1891" i="1" s="1"/>
  <c r="H1890" i="1"/>
  <c r="G1890" i="1"/>
  <c r="F1890" i="1"/>
  <c r="E1890" i="1"/>
  <c r="D1890" i="1"/>
  <c r="C1890" i="1"/>
  <c r="C2310" i="1" s="1"/>
  <c r="I1889" i="1"/>
  <c r="K1889" i="1" s="1"/>
  <c r="I1888" i="1"/>
  <c r="K1888" i="1" s="1"/>
  <c r="I1887" i="1"/>
  <c r="J1887" i="1" s="1"/>
  <c r="I1886" i="1"/>
  <c r="K1886" i="1" s="1"/>
  <c r="I1885" i="1"/>
  <c r="K1885" i="1" s="1"/>
  <c r="I1884" i="1"/>
  <c r="K1884" i="1" s="1"/>
  <c r="H1883" i="1"/>
  <c r="I1883" i="1" s="1"/>
  <c r="J1883" i="1" s="1"/>
  <c r="I1882" i="1"/>
  <c r="K1882" i="1" s="1"/>
  <c r="H1881" i="1"/>
  <c r="G1881" i="1"/>
  <c r="F1881" i="1"/>
  <c r="F1880" i="1" s="1"/>
  <c r="F1879" i="1" s="1"/>
  <c r="E1881" i="1"/>
  <c r="E1880" i="1" s="1"/>
  <c r="E1879" i="1" s="1"/>
  <c r="D1881" i="1"/>
  <c r="D1880" i="1" s="1"/>
  <c r="D1879" i="1" s="1"/>
  <c r="C1881" i="1"/>
  <c r="C2309" i="1" s="1"/>
  <c r="F1875" i="1"/>
  <c r="D2311" i="1" s="1"/>
  <c r="F1874" i="1"/>
  <c r="D2309" i="1" s="1"/>
  <c r="E1873" i="1"/>
  <c r="E2293" i="1" s="1"/>
  <c r="D1873" i="1"/>
  <c r="D2293" i="1" s="1"/>
  <c r="H1880" i="1" l="1"/>
  <c r="H1879" i="1" s="1"/>
  <c r="O1880" i="1"/>
  <c r="D2084" i="1"/>
  <c r="H2084" i="1"/>
  <c r="E2084" i="1"/>
  <c r="H2228" i="1"/>
  <c r="H2227" i="1" s="1"/>
  <c r="D2248" i="1"/>
  <c r="D2247" i="1" s="1"/>
  <c r="F2263" i="1"/>
  <c r="F2259" i="1" s="1"/>
  <c r="C2286" i="1"/>
  <c r="G2286" i="1"/>
  <c r="G2285" i="1" s="1"/>
  <c r="T322" i="1"/>
  <c r="C1898" i="1"/>
  <c r="E1898" i="1"/>
  <c r="G1898" i="1"/>
  <c r="D2091" i="1"/>
  <c r="E2206" i="1"/>
  <c r="E2205" i="1" s="1"/>
  <c r="I1899" i="1"/>
  <c r="D1929" i="1"/>
  <c r="D1928" i="1" s="1"/>
  <c r="D1927" i="1" s="1"/>
  <c r="F1929" i="1"/>
  <c r="F1928" i="1" s="1"/>
  <c r="F1927" i="1" s="1"/>
  <c r="H1929" i="1"/>
  <c r="H1928" i="1" s="1"/>
  <c r="H1927" i="1" s="1"/>
  <c r="C1938" i="1"/>
  <c r="C1937" i="1" s="1"/>
  <c r="C1936" i="1" s="1"/>
  <c r="D1953" i="1"/>
  <c r="D1952" i="1" s="1"/>
  <c r="F1953" i="1"/>
  <c r="F1952" i="1" s="1"/>
  <c r="H1953" i="1"/>
  <c r="H1952" i="1" s="1"/>
  <c r="I1980" i="1"/>
  <c r="I1979" i="1" s="1"/>
  <c r="C1982" i="1"/>
  <c r="C1978" i="1" s="1"/>
  <c r="E1982" i="1"/>
  <c r="E1978" i="1" s="1"/>
  <c r="G1982" i="1"/>
  <c r="F2003" i="1"/>
  <c r="D2003" i="1"/>
  <c r="H2003" i="1"/>
  <c r="G2054" i="1"/>
  <c r="G2053" i="1" s="1"/>
  <c r="C2070" i="1"/>
  <c r="C2069" i="1" s="1"/>
  <c r="H2091" i="1"/>
  <c r="E2129" i="1"/>
  <c r="E2128" i="1" s="1"/>
  <c r="F2197" i="1"/>
  <c r="F2196" i="1" s="1"/>
  <c r="F2195" i="1" s="1"/>
  <c r="D2220" i="1"/>
  <c r="G2239" i="1"/>
  <c r="G2235" i="1" s="1"/>
  <c r="J1900" i="1"/>
  <c r="J1899" i="1" s="1"/>
  <c r="I1956" i="1"/>
  <c r="K1956" i="1" s="1"/>
  <c r="I1958" i="1"/>
  <c r="K1958" i="1" s="1"/>
  <c r="E2003" i="1"/>
  <c r="I2100" i="1"/>
  <c r="I2099" i="1" s="1"/>
  <c r="I2098" i="1" s="1"/>
  <c r="H2144" i="1"/>
  <c r="H2143" i="1" s="1"/>
  <c r="G2161" i="1"/>
  <c r="G2160" i="1" s="1"/>
  <c r="C2180" i="1"/>
  <c r="C2179" i="1" s="1"/>
  <c r="E2180" i="1"/>
  <c r="E2179" i="1" s="1"/>
  <c r="G2180" i="1"/>
  <c r="G2179" i="1" s="1"/>
  <c r="D2197" i="1"/>
  <c r="D2196" i="1" s="1"/>
  <c r="D2195" i="1" s="1"/>
  <c r="H2197" i="1"/>
  <c r="H2196" i="1" s="1"/>
  <c r="H2195" i="1" s="1"/>
  <c r="D2216" i="1"/>
  <c r="D2228" i="1"/>
  <c r="D2227" i="1" s="1"/>
  <c r="F2228" i="1"/>
  <c r="F2227" i="1" s="1"/>
  <c r="D2239" i="1"/>
  <c r="D2235" i="1" s="1"/>
  <c r="F2239" i="1"/>
  <c r="H2239" i="1"/>
  <c r="C2239" i="1"/>
  <c r="E2278" i="1"/>
  <c r="E2277" i="1" s="1"/>
  <c r="I1930" i="1"/>
  <c r="K1930" i="1" s="1"/>
  <c r="I1932" i="1"/>
  <c r="K1932" i="1" s="1"/>
  <c r="I1934" i="1"/>
  <c r="C1894" i="1"/>
  <c r="C1893" i="1" s="1"/>
  <c r="E1894" i="1"/>
  <c r="E1893" i="1" s="1"/>
  <c r="G1894" i="1"/>
  <c r="G1893" i="1" s="1"/>
  <c r="C1910" i="1"/>
  <c r="C1909" i="1" s="1"/>
  <c r="C1908" i="1" s="1"/>
  <c r="E1910" i="1"/>
  <c r="E1909" i="1" s="1"/>
  <c r="E1908" i="1" s="1"/>
  <c r="G1910" i="1"/>
  <c r="G1909" i="1" s="1"/>
  <c r="G1908" i="1" s="1"/>
  <c r="D1922" i="1"/>
  <c r="D1921" i="1" s="1"/>
  <c r="D1920" i="1" s="1"/>
  <c r="F1922" i="1"/>
  <c r="F1921" i="1" s="1"/>
  <c r="F1920" i="1" s="1"/>
  <c r="H1922" i="1"/>
  <c r="H1921" i="1" s="1"/>
  <c r="H1920" i="1" s="1"/>
  <c r="C1953" i="1"/>
  <c r="C1952" i="1" s="1"/>
  <c r="E1953" i="1"/>
  <c r="E1952" i="1" s="1"/>
  <c r="G1953" i="1"/>
  <c r="G1952" i="1" s="1"/>
  <c r="I1954" i="1"/>
  <c r="J1955" i="1"/>
  <c r="J1954" i="1" s="1"/>
  <c r="J1957" i="1"/>
  <c r="J1956" i="1" s="1"/>
  <c r="J1959" i="1"/>
  <c r="J1958" i="1" s="1"/>
  <c r="I1976" i="1"/>
  <c r="I1975" i="1" s="1"/>
  <c r="K1975" i="1" s="1"/>
  <c r="J1977" i="1"/>
  <c r="J1976" i="1" s="1"/>
  <c r="J1975" i="1" s="1"/>
  <c r="D2054" i="1"/>
  <c r="D2053" i="1" s="1"/>
  <c r="F2054" i="1"/>
  <c r="F2053" i="1" s="1"/>
  <c r="H2054" i="1"/>
  <c r="H2053" i="1" s="1"/>
  <c r="C2054" i="1"/>
  <c r="C2053" i="1" s="1"/>
  <c r="E2054" i="1"/>
  <c r="E2053" i="1" s="1"/>
  <c r="I2096" i="1"/>
  <c r="I2095" i="1" s="1"/>
  <c r="J2097" i="1"/>
  <c r="J2096" i="1" s="1"/>
  <c r="J2095" i="1" s="1"/>
  <c r="D2136" i="1"/>
  <c r="H2136" i="1"/>
  <c r="D2152" i="1"/>
  <c r="D2151" i="1" s="1"/>
  <c r="H2152" i="1"/>
  <c r="H2151" i="1" s="1"/>
  <c r="C2172" i="1"/>
  <c r="C2171" i="1" s="1"/>
  <c r="G2172" i="1"/>
  <c r="G2171" i="1" s="1"/>
  <c r="C2188" i="1"/>
  <c r="C2187" i="1" s="1"/>
  <c r="E2188" i="1"/>
  <c r="E2187" i="1" s="1"/>
  <c r="G2188" i="1"/>
  <c r="G2187" i="1" s="1"/>
  <c r="J2273" i="1"/>
  <c r="K1934" i="1"/>
  <c r="J1888" i="1"/>
  <c r="D1898" i="1"/>
  <c r="D1894" i="1" s="1"/>
  <c r="D1893" i="1" s="1"/>
  <c r="F1898" i="1"/>
  <c r="F1894" i="1" s="1"/>
  <c r="F1893" i="1" s="1"/>
  <c r="H1898" i="1"/>
  <c r="H1894" i="1" s="1"/>
  <c r="H1893" i="1" s="1"/>
  <c r="I1903" i="1"/>
  <c r="J1904" i="1"/>
  <c r="J1903" i="1" s="1"/>
  <c r="C1922" i="1"/>
  <c r="C1921" i="1" s="1"/>
  <c r="C1920" i="1" s="1"/>
  <c r="E1922" i="1"/>
  <c r="E1921" i="1" s="1"/>
  <c r="E1920" i="1" s="1"/>
  <c r="J1931" i="1"/>
  <c r="J1930" i="1" s="1"/>
  <c r="J1933" i="1"/>
  <c r="J1932" i="1" s="1"/>
  <c r="J1935" i="1"/>
  <c r="J1934" i="1" s="1"/>
  <c r="G1938" i="1"/>
  <c r="G1937" i="1" s="1"/>
  <c r="G1936" i="1" s="1"/>
  <c r="F1961" i="1"/>
  <c r="F1960" i="1" s="1"/>
  <c r="C1970" i="1"/>
  <c r="G1970" i="1"/>
  <c r="G1969" i="1" s="1"/>
  <c r="J1981" i="1"/>
  <c r="J1980" i="1" s="1"/>
  <c r="J1979" i="1" s="1"/>
  <c r="F2115" i="1"/>
  <c r="F2114" i="1" s="1"/>
  <c r="F2113" i="1" s="1"/>
  <c r="H2220" i="1"/>
  <c r="H2216" i="1" s="1"/>
  <c r="E2239" i="1"/>
  <c r="G1978" i="1"/>
  <c r="E2070" i="1"/>
  <c r="E2069" i="1" s="1"/>
  <c r="G2070" i="1"/>
  <c r="G2069" i="1" s="1"/>
  <c r="I2071" i="1"/>
  <c r="K2071" i="1" s="1"/>
  <c r="J2072" i="1"/>
  <c r="J2071" i="1" s="1"/>
  <c r="D2070" i="1"/>
  <c r="D2069" i="1" s="1"/>
  <c r="F2070" i="1"/>
  <c r="F2069" i="1" s="1"/>
  <c r="H2070" i="1"/>
  <c r="H2069" i="1" s="1"/>
  <c r="J2101" i="1"/>
  <c r="K2102" i="1"/>
  <c r="J2103" i="1"/>
  <c r="K2104" i="1"/>
  <c r="D2144" i="1"/>
  <c r="D2143" i="1" s="1"/>
  <c r="F2144" i="1"/>
  <c r="F2143" i="1" s="1"/>
  <c r="I2147" i="1"/>
  <c r="K2147" i="1" s="1"/>
  <c r="J2148" i="1"/>
  <c r="J2147" i="1" s="1"/>
  <c r="D2161" i="1"/>
  <c r="D2160" i="1" s="1"/>
  <c r="F2161" i="1"/>
  <c r="F2160" i="1" s="1"/>
  <c r="H2161" i="1"/>
  <c r="H2160" i="1" s="1"/>
  <c r="C2161" i="1"/>
  <c r="C2160" i="1" s="1"/>
  <c r="E2161" i="1"/>
  <c r="E2160" i="1" s="1"/>
  <c r="I2200" i="1"/>
  <c r="K2200" i="1" s="1"/>
  <c r="I2202" i="1"/>
  <c r="K2202" i="1" s="1"/>
  <c r="I2231" i="1"/>
  <c r="J2232" i="1"/>
  <c r="J2231" i="1" s="1"/>
  <c r="H2248" i="1"/>
  <c r="H2247" i="1" s="1"/>
  <c r="F1951" i="1"/>
  <c r="C2308" i="1"/>
  <c r="G1880" i="1"/>
  <c r="J1884" i="1"/>
  <c r="D1938" i="1"/>
  <c r="D1937" i="1" s="1"/>
  <c r="D1936" i="1" s="1"/>
  <c r="F1938" i="1"/>
  <c r="F1937" i="1" s="1"/>
  <c r="F1936" i="1" s="1"/>
  <c r="H1938" i="1"/>
  <c r="H1937" i="1" s="1"/>
  <c r="H1936" i="1" s="1"/>
  <c r="E1938" i="1"/>
  <c r="E1937" i="1" s="1"/>
  <c r="E1936" i="1" s="1"/>
  <c r="D1961" i="1"/>
  <c r="D1960" i="1" s="1"/>
  <c r="D1951" i="1" s="1"/>
  <c r="H1961" i="1"/>
  <c r="H1960" i="1" s="1"/>
  <c r="I1964" i="1"/>
  <c r="K1964" i="1" s="1"/>
  <c r="J1965" i="1"/>
  <c r="J1964" i="1" s="1"/>
  <c r="E2011" i="1"/>
  <c r="E2010" i="1" s="1"/>
  <c r="I2015" i="1"/>
  <c r="J2016" i="1"/>
  <c r="J2015" i="1" s="1"/>
  <c r="I2019" i="1"/>
  <c r="J2020" i="1"/>
  <c r="K2059" i="1"/>
  <c r="J2059" i="1"/>
  <c r="K2078" i="1"/>
  <c r="I2077" i="1"/>
  <c r="I2076" i="1" s="1"/>
  <c r="I2075" i="1" s="1"/>
  <c r="K2075" i="1" s="1"/>
  <c r="F2091" i="1"/>
  <c r="D2115" i="1"/>
  <c r="D2114" i="1" s="1"/>
  <c r="D2113" i="1" s="1"/>
  <c r="H2115" i="1"/>
  <c r="H2114" i="1" s="1"/>
  <c r="H2113" i="1" s="1"/>
  <c r="I2118" i="1"/>
  <c r="J2119" i="1"/>
  <c r="J2118" i="1" s="1"/>
  <c r="C2129" i="1"/>
  <c r="C2128" i="1" s="1"/>
  <c r="G2129" i="1"/>
  <c r="G2128" i="1" s="1"/>
  <c r="E2136" i="1"/>
  <c r="F2152" i="1"/>
  <c r="F2151" i="1" s="1"/>
  <c r="I2155" i="1"/>
  <c r="J2156" i="1"/>
  <c r="J2155" i="1" s="1"/>
  <c r="D2172" i="1"/>
  <c r="D2171" i="1" s="1"/>
  <c r="F2172" i="1"/>
  <c r="F2171" i="1" s="1"/>
  <c r="H2172" i="1"/>
  <c r="H2171" i="1" s="1"/>
  <c r="E2172" i="1"/>
  <c r="E2171" i="1" s="1"/>
  <c r="D2180" i="1"/>
  <c r="D2179" i="1" s="1"/>
  <c r="F2180" i="1"/>
  <c r="F2179" i="1" s="1"/>
  <c r="H2180" i="1"/>
  <c r="H2179" i="1" s="1"/>
  <c r="D2188" i="1"/>
  <c r="D2187" i="1" s="1"/>
  <c r="F2188" i="1"/>
  <c r="F2187" i="1" s="1"/>
  <c r="H2188" i="1"/>
  <c r="H2187" i="1" s="1"/>
  <c r="C2197" i="1"/>
  <c r="C2196" i="1" s="1"/>
  <c r="C2195" i="1" s="1"/>
  <c r="E2197" i="1"/>
  <c r="E2196" i="1" s="1"/>
  <c r="E2195" i="1" s="1"/>
  <c r="G2197" i="1"/>
  <c r="G2196" i="1" s="1"/>
  <c r="G2195" i="1" s="1"/>
  <c r="I2198" i="1"/>
  <c r="J2199" i="1"/>
  <c r="J2198" i="1" s="1"/>
  <c r="J2201" i="1"/>
  <c r="J2200" i="1" s="1"/>
  <c r="J2203" i="1"/>
  <c r="J2202" i="1" s="1"/>
  <c r="C2206" i="1"/>
  <c r="C2205" i="1" s="1"/>
  <c r="G2206" i="1"/>
  <c r="G2205" i="1" s="1"/>
  <c r="F2220" i="1"/>
  <c r="I2223" i="1"/>
  <c r="K2223" i="1" s="1"/>
  <c r="J2224" i="1"/>
  <c r="J2223" i="1" s="1"/>
  <c r="H2235" i="1"/>
  <c r="F2235" i="1"/>
  <c r="F2248" i="1"/>
  <c r="F2247" i="1" s="1"/>
  <c r="I2251" i="1"/>
  <c r="J2252" i="1"/>
  <c r="J2251" i="1" s="1"/>
  <c r="I2264" i="1"/>
  <c r="K2264" i="1" s="1"/>
  <c r="I2266" i="1"/>
  <c r="K2266" i="1" s="1"/>
  <c r="I2268" i="1"/>
  <c r="K2268" i="1" s="1"/>
  <c r="C2278" i="1"/>
  <c r="C2277" i="1" s="1"/>
  <c r="G2278" i="1"/>
  <c r="G2277" i="1" s="1"/>
  <c r="D2286" i="1"/>
  <c r="D2285" i="1" s="1"/>
  <c r="F2286" i="1"/>
  <c r="F2285" i="1" s="1"/>
  <c r="H2286" i="1"/>
  <c r="H2285" i="1" s="1"/>
  <c r="E2286" i="1"/>
  <c r="E2285" i="1" s="1"/>
  <c r="T329" i="1"/>
  <c r="U330" i="1" s="1"/>
  <c r="K1899" i="1"/>
  <c r="K1903" i="1"/>
  <c r="K1963" i="1"/>
  <c r="J1963" i="1"/>
  <c r="J1962" i="1" s="1"/>
  <c r="I1962" i="1"/>
  <c r="K1962" i="1" s="1"/>
  <c r="K1967" i="1"/>
  <c r="J1967" i="1"/>
  <c r="J1966" i="1" s="1"/>
  <c r="I1966" i="1"/>
  <c r="K1966" i="1" s="1"/>
  <c r="C1880" i="1"/>
  <c r="C1879" i="1" s="1"/>
  <c r="J1886" i="1"/>
  <c r="I1901" i="1"/>
  <c r="K1901" i="1" s="1"/>
  <c r="J1902" i="1"/>
  <c r="J1901" i="1" s="1"/>
  <c r="D1910" i="1"/>
  <c r="D1909" i="1" s="1"/>
  <c r="D1908" i="1" s="1"/>
  <c r="F1910" i="1"/>
  <c r="F1909" i="1" s="1"/>
  <c r="F1908" i="1" s="1"/>
  <c r="H1910" i="1"/>
  <c r="H1909" i="1" s="1"/>
  <c r="H1908" i="1" s="1"/>
  <c r="I1918" i="1"/>
  <c r="K1918" i="1" s="1"/>
  <c r="J1919" i="1"/>
  <c r="J1918" i="1" s="1"/>
  <c r="J1917" i="1" s="1"/>
  <c r="J1916" i="1" s="1"/>
  <c r="J1915" i="1" s="1"/>
  <c r="K2015" i="1"/>
  <c r="K2019" i="1"/>
  <c r="K2118" i="1"/>
  <c r="F2136" i="1"/>
  <c r="K2155" i="1"/>
  <c r="F2216" i="1"/>
  <c r="K2231" i="1"/>
  <c r="K2251" i="1"/>
  <c r="C1961" i="1"/>
  <c r="C1960" i="1" s="1"/>
  <c r="C1951" i="1" s="1"/>
  <c r="E1961" i="1"/>
  <c r="E1960" i="1" s="1"/>
  <c r="G1961" i="1"/>
  <c r="G1960" i="1" s="1"/>
  <c r="G1951" i="1" s="1"/>
  <c r="E1969" i="1"/>
  <c r="J1991" i="1"/>
  <c r="F1997" i="1"/>
  <c r="J2002" i="1"/>
  <c r="C2003" i="1"/>
  <c r="C1997" i="1" s="1"/>
  <c r="G2003" i="1"/>
  <c r="G1997" i="1" s="1"/>
  <c r="I2005" i="1"/>
  <c r="I2004" i="1" s="1"/>
  <c r="J2006" i="1"/>
  <c r="J2005" i="1" s="1"/>
  <c r="J2004" i="1" s="1"/>
  <c r="J2014" i="1"/>
  <c r="J2034" i="1"/>
  <c r="I2042" i="1"/>
  <c r="K2042" i="1" s="1"/>
  <c r="J2043" i="1"/>
  <c r="J2042" i="1" s="1"/>
  <c r="J2041" i="1" s="1"/>
  <c r="J2040" i="1" s="1"/>
  <c r="I2046" i="1"/>
  <c r="K2046" i="1" s="1"/>
  <c r="J2047" i="1"/>
  <c r="J2046" i="1" s="1"/>
  <c r="J2045" i="1" s="1"/>
  <c r="J2044" i="1" s="1"/>
  <c r="I2050" i="1"/>
  <c r="K2050" i="1" s="1"/>
  <c r="J2051" i="1"/>
  <c r="J2050" i="1" s="1"/>
  <c r="J2049" i="1" s="1"/>
  <c r="J2048" i="1" s="1"/>
  <c r="I2060" i="1"/>
  <c r="K2060" i="1" s="1"/>
  <c r="J2061" i="1"/>
  <c r="J2065" i="1"/>
  <c r="I2073" i="1"/>
  <c r="K2073" i="1" s="1"/>
  <c r="J2074" i="1"/>
  <c r="J2073" i="1" s="1"/>
  <c r="K2077" i="1"/>
  <c r="J2078" i="1"/>
  <c r="K2079" i="1"/>
  <c r="J2080" i="1"/>
  <c r="C2084" i="1"/>
  <c r="C2052" i="1" s="1"/>
  <c r="G2084" i="1"/>
  <c r="I2086" i="1"/>
  <c r="I2085" i="1" s="1"/>
  <c r="J2087" i="1"/>
  <c r="J2086" i="1" s="1"/>
  <c r="J2085" i="1" s="1"/>
  <c r="K2098" i="1"/>
  <c r="C2115" i="1"/>
  <c r="C2114" i="1" s="1"/>
  <c r="C2113" i="1" s="1"/>
  <c r="E2115" i="1"/>
  <c r="E2114" i="1" s="1"/>
  <c r="E2113" i="1" s="1"/>
  <c r="G2115" i="1"/>
  <c r="G2114" i="1" s="1"/>
  <c r="G2113" i="1" s="1"/>
  <c r="I2116" i="1"/>
  <c r="I2115" i="1" s="1"/>
  <c r="I2114" i="1" s="1"/>
  <c r="I2113" i="1" s="1"/>
  <c r="J2117" i="1"/>
  <c r="J2116" i="1" s="1"/>
  <c r="I2141" i="1"/>
  <c r="K2141" i="1" s="1"/>
  <c r="J2142" i="1"/>
  <c r="J2141" i="1" s="1"/>
  <c r="J2140" i="1" s="1"/>
  <c r="C2144" i="1"/>
  <c r="C2143" i="1" s="1"/>
  <c r="E2144" i="1"/>
  <c r="E2143" i="1" s="1"/>
  <c r="G2144" i="1"/>
  <c r="G2143" i="1" s="1"/>
  <c r="I2145" i="1"/>
  <c r="K2145" i="1" s="1"/>
  <c r="J2146" i="1"/>
  <c r="J2145" i="1" s="1"/>
  <c r="I2149" i="1"/>
  <c r="K2149" i="1" s="1"/>
  <c r="J2150" i="1"/>
  <c r="J2149" i="1" s="1"/>
  <c r="C2152" i="1"/>
  <c r="C2151" i="1" s="1"/>
  <c r="E2152" i="1"/>
  <c r="E2151" i="1" s="1"/>
  <c r="G2152" i="1"/>
  <c r="G2151" i="1" s="1"/>
  <c r="I2153" i="1"/>
  <c r="K2153" i="1" s="1"/>
  <c r="J2154" i="1"/>
  <c r="J2153" i="1" s="1"/>
  <c r="I2157" i="1"/>
  <c r="K2157" i="1" s="1"/>
  <c r="J2158" i="1"/>
  <c r="J2157" i="1" s="1"/>
  <c r="D2206" i="1"/>
  <c r="D2205" i="1" s="1"/>
  <c r="F2206" i="1"/>
  <c r="F2205" i="1" s="1"/>
  <c r="H2206" i="1"/>
  <c r="H2205" i="1" s="1"/>
  <c r="C2220" i="1"/>
  <c r="C2216" i="1" s="1"/>
  <c r="E2220" i="1"/>
  <c r="E2216" i="1" s="1"/>
  <c r="G2220" i="1"/>
  <c r="G2216" i="1" s="1"/>
  <c r="I2221" i="1"/>
  <c r="K2221" i="1" s="1"/>
  <c r="J2222" i="1"/>
  <c r="J2221" i="1" s="1"/>
  <c r="I2225" i="1"/>
  <c r="K2225" i="1" s="1"/>
  <c r="J2226" i="1"/>
  <c r="J2225" i="1" s="1"/>
  <c r="C2228" i="1"/>
  <c r="C2227" i="1" s="1"/>
  <c r="E2228" i="1"/>
  <c r="E2227" i="1" s="1"/>
  <c r="G2228" i="1"/>
  <c r="G2227" i="1" s="1"/>
  <c r="I2229" i="1"/>
  <c r="K2229" i="1" s="1"/>
  <c r="J2230" i="1"/>
  <c r="J2229" i="1" s="1"/>
  <c r="I2233" i="1"/>
  <c r="K2233" i="1" s="1"/>
  <c r="J2234" i="1"/>
  <c r="J2233" i="1" s="1"/>
  <c r="C2235" i="1"/>
  <c r="E2235" i="1"/>
  <c r="I2237" i="1"/>
  <c r="K2237" i="1" s="1"/>
  <c r="J2238" i="1"/>
  <c r="J2237" i="1" s="1"/>
  <c r="J2236" i="1" s="1"/>
  <c r="C2248" i="1"/>
  <c r="C2247" i="1" s="1"/>
  <c r="E2248" i="1"/>
  <c r="E2247" i="1" s="1"/>
  <c r="G2248" i="1"/>
  <c r="G2247" i="1" s="1"/>
  <c r="I2249" i="1"/>
  <c r="K2249" i="1" s="1"/>
  <c r="J2250" i="1"/>
  <c r="J2249" i="1" s="1"/>
  <c r="I2253" i="1"/>
  <c r="K2253" i="1" s="1"/>
  <c r="J2254" i="1"/>
  <c r="J2253" i="1" s="1"/>
  <c r="J2265" i="1"/>
  <c r="J2264" i="1" s="1"/>
  <c r="J2267" i="1"/>
  <c r="J2266" i="1" s="1"/>
  <c r="J2269" i="1"/>
  <c r="J2268" i="1" s="1"/>
  <c r="K2270" i="1"/>
  <c r="D2263" i="1"/>
  <c r="D2259" i="1" s="1"/>
  <c r="D2246" i="1" s="1"/>
  <c r="H2263" i="1"/>
  <c r="H2259" i="1" s="1"/>
  <c r="H2246" i="1" s="1"/>
  <c r="I2274" i="1"/>
  <c r="K2274" i="1" s="1"/>
  <c r="J2275" i="1"/>
  <c r="J2274" i="1" s="1"/>
  <c r="J1898" i="1"/>
  <c r="J1894" i="1" s="1"/>
  <c r="J1893" i="1" s="1"/>
  <c r="D2308" i="1"/>
  <c r="D2306" i="1" s="1"/>
  <c r="K1883" i="1"/>
  <c r="K1887" i="1"/>
  <c r="K1897" i="1"/>
  <c r="K1912" i="1"/>
  <c r="K1924" i="1"/>
  <c r="I1881" i="1"/>
  <c r="J1882" i="1"/>
  <c r="J1885" i="1"/>
  <c r="J1889" i="1"/>
  <c r="I1890" i="1"/>
  <c r="J1891" i="1"/>
  <c r="J1890" i="1" s="1"/>
  <c r="I1896" i="1"/>
  <c r="I1898" i="1"/>
  <c r="K1898" i="1" s="1"/>
  <c r="I1911" i="1"/>
  <c r="I1913" i="1"/>
  <c r="K1913" i="1" s="1"/>
  <c r="J1914" i="1"/>
  <c r="J1913" i="1" s="1"/>
  <c r="J1910" i="1" s="1"/>
  <c r="J1909" i="1" s="1"/>
  <c r="J1908" i="1" s="1"/>
  <c r="I1917" i="1"/>
  <c r="I1923" i="1"/>
  <c r="I1925" i="1"/>
  <c r="K1925" i="1" s="1"/>
  <c r="J1926" i="1"/>
  <c r="J1925" i="1" s="1"/>
  <c r="J1922" i="1" s="1"/>
  <c r="J1921" i="1" s="1"/>
  <c r="J1920" i="1" s="1"/>
  <c r="C1927" i="1"/>
  <c r="J1942" i="1"/>
  <c r="J1941" i="1" s="1"/>
  <c r="I1941" i="1"/>
  <c r="K1941" i="1" s="1"/>
  <c r="C1969" i="1"/>
  <c r="D1970" i="1"/>
  <c r="D1969" i="1" s="1"/>
  <c r="F1970" i="1"/>
  <c r="F1969" i="1" s="1"/>
  <c r="H1970" i="1"/>
  <c r="H1969" i="1" s="1"/>
  <c r="J1972" i="1"/>
  <c r="J1971" i="1" s="1"/>
  <c r="I1971" i="1"/>
  <c r="K1979" i="1"/>
  <c r="D1982" i="1"/>
  <c r="D1978" i="1" s="1"/>
  <c r="F1982" i="1"/>
  <c r="H1982" i="1"/>
  <c r="H1978" i="1" s="1"/>
  <c r="J1984" i="1"/>
  <c r="J1983" i="1" s="1"/>
  <c r="I1983" i="1"/>
  <c r="J1988" i="1"/>
  <c r="J1987" i="1" s="1"/>
  <c r="I1987" i="1"/>
  <c r="K1987" i="1" s="1"/>
  <c r="D1997" i="1"/>
  <c r="H1997" i="1"/>
  <c r="J2001" i="1"/>
  <c r="I2000" i="1"/>
  <c r="K2005" i="1"/>
  <c r="D2052" i="1"/>
  <c r="F1873" i="1"/>
  <c r="F2293" i="1" s="1"/>
  <c r="J1940" i="1"/>
  <c r="J1939" i="1" s="1"/>
  <c r="I1939" i="1"/>
  <c r="J1944" i="1"/>
  <c r="J1943" i="1" s="1"/>
  <c r="I1943" i="1"/>
  <c r="K1943" i="1" s="1"/>
  <c r="J1974" i="1"/>
  <c r="J1973" i="1" s="1"/>
  <c r="I1973" i="1"/>
  <c r="K1973" i="1" s="1"/>
  <c r="F1978" i="1"/>
  <c r="J1986" i="1"/>
  <c r="J1985" i="1" s="1"/>
  <c r="I1985" i="1"/>
  <c r="K1985" i="1" s="1"/>
  <c r="J1990" i="1"/>
  <c r="I1989" i="1"/>
  <c r="K1989" i="1" s="1"/>
  <c r="K2004" i="1"/>
  <c r="I2008" i="1"/>
  <c r="J2009" i="1"/>
  <c r="J2008" i="1" s="1"/>
  <c r="J2007" i="1" s="1"/>
  <c r="I2012" i="1"/>
  <c r="J2013" i="1"/>
  <c r="J2012" i="1" s="1"/>
  <c r="I2018" i="1"/>
  <c r="J2021" i="1"/>
  <c r="I2024" i="1"/>
  <c r="J2025" i="1"/>
  <c r="J2024" i="1" s="1"/>
  <c r="J2023" i="1" s="1"/>
  <c r="J2022" i="1" s="1"/>
  <c r="I2028" i="1"/>
  <c r="J2029" i="1"/>
  <c r="J2028" i="1" s="1"/>
  <c r="J2027" i="1" s="1"/>
  <c r="J2026" i="1" s="1"/>
  <c r="I2032" i="1"/>
  <c r="J2033" i="1"/>
  <c r="I2055" i="1"/>
  <c r="J2056" i="1"/>
  <c r="J2055" i="1" s="1"/>
  <c r="I2057" i="1"/>
  <c r="K2057" i="1" s="1"/>
  <c r="J2058" i="1"/>
  <c r="J2057" i="1" s="1"/>
  <c r="J2062" i="1"/>
  <c r="I2063" i="1"/>
  <c r="K2063" i="1" s="1"/>
  <c r="J2064" i="1"/>
  <c r="J2066" i="1"/>
  <c r="I2067" i="1"/>
  <c r="K2067" i="1" s="1"/>
  <c r="I2070" i="1"/>
  <c r="C2314" i="1"/>
  <c r="K2076" i="1"/>
  <c r="F2084" i="1"/>
  <c r="K2086" i="1"/>
  <c r="E2091" i="1"/>
  <c r="K2096" i="1"/>
  <c r="K2099" i="1"/>
  <c r="J2108" i="1"/>
  <c r="J2107" i="1" s="1"/>
  <c r="J2106" i="1" s="1"/>
  <c r="J2105" i="1" s="1"/>
  <c r="I2107" i="1"/>
  <c r="J2112" i="1"/>
  <c r="J2111" i="1" s="1"/>
  <c r="J2110" i="1" s="1"/>
  <c r="J2109" i="1" s="1"/>
  <c r="I2111" i="1"/>
  <c r="K2114" i="1"/>
  <c r="D2129" i="1"/>
  <c r="D2128" i="1" s="1"/>
  <c r="F2129" i="1"/>
  <c r="F2128" i="1" s="1"/>
  <c r="H2129" i="1"/>
  <c r="H2128" i="1" s="1"/>
  <c r="J2131" i="1"/>
  <c r="J2130" i="1" s="1"/>
  <c r="I2130" i="1"/>
  <c r="C2136" i="1"/>
  <c r="G2136" i="1"/>
  <c r="K2085" i="1"/>
  <c r="J2090" i="1"/>
  <c r="J2089" i="1" s="1"/>
  <c r="J2088" i="1" s="1"/>
  <c r="J2084" i="1" s="1"/>
  <c r="I2089" i="1"/>
  <c r="J2094" i="1"/>
  <c r="J2093" i="1" s="1"/>
  <c r="J2092" i="1" s="1"/>
  <c r="I2093" i="1"/>
  <c r="K2095" i="1"/>
  <c r="K2115" i="1"/>
  <c r="J2133" i="1"/>
  <c r="J2132" i="1" s="1"/>
  <c r="I2132" i="1"/>
  <c r="K2132" i="1" s="1"/>
  <c r="I2134" i="1"/>
  <c r="K2134" i="1" s="1"/>
  <c r="J2135" i="1"/>
  <c r="J2134" i="1" s="1"/>
  <c r="I2138" i="1"/>
  <c r="J2139" i="1"/>
  <c r="J2138" i="1" s="1"/>
  <c r="J2137" i="1" s="1"/>
  <c r="I2144" i="1"/>
  <c r="I2162" i="1"/>
  <c r="J2163" i="1"/>
  <c r="J2162" i="1" s="1"/>
  <c r="I2164" i="1"/>
  <c r="K2164" i="1" s="1"/>
  <c r="J2165" i="1"/>
  <c r="J2164" i="1" s="1"/>
  <c r="I2166" i="1"/>
  <c r="K2166" i="1" s="1"/>
  <c r="J2167" i="1"/>
  <c r="J2166" i="1" s="1"/>
  <c r="I2173" i="1"/>
  <c r="J2174" i="1"/>
  <c r="J2173" i="1" s="1"/>
  <c r="I2175" i="1"/>
  <c r="K2175" i="1" s="1"/>
  <c r="J2176" i="1"/>
  <c r="J2175" i="1" s="1"/>
  <c r="I2177" i="1"/>
  <c r="K2177" i="1" s="1"/>
  <c r="J2178" i="1"/>
  <c r="J2177" i="1" s="1"/>
  <c r="I2181" i="1"/>
  <c r="J2182" i="1"/>
  <c r="J2181" i="1" s="1"/>
  <c r="I2183" i="1"/>
  <c r="K2183" i="1" s="1"/>
  <c r="J2184" i="1"/>
  <c r="J2183" i="1" s="1"/>
  <c r="J2192" i="1"/>
  <c r="J2191" i="1" s="1"/>
  <c r="I2191" i="1"/>
  <c r="K2191" i="1" s="1"/>
  <c r="J2210" i="1"/>
  <c r="J2209" i="1" s="1"/>
  <c r="I2209" i="1"/>
  <c r="K2209" i="1" s="1"/>
  <c r="J2186" i="1"/>
  <c r="J2185" i="1" s="1"/>
  <c r="I2185" i="1"/>
  <c r="K2185" i="1" s="1"/>
  <c r="J2190" i="1"/>
  <c r="J2189" i="1" s="1"/>
  <c r="I2189" i="1"/>
  <c r="J2194" i="1"/>
  <c r="J2193" i="1" s="1"/>
  <c r="I2193" i="1"/>
  <c r="K2193" i="1" s="1"/>
  <c r="J2208" i="1"/>
  <c r="J2207" i="1" s="1"/>
  <c r="I2207" i="1"/>
  <c r="J2212" i="1"/>
  <c r="J2211" i="1" s="1"/>
  <c r="I2211" i="1"/>
  <c r="K2211" i="1" s="1"/>
  <c r="J2219" i="1"/>
  <c r="J2218" i="1" s="1"/>
  <c r="J2217" i="1" s="1"/>
  <c r="I2218" i="1"/>
  <c r="I2220" i="1"/>
  <c r="K2220" i="1" s="1"/>
  <c r="I2228" i="1"/>
  <c r="I2240" i="1"/>
  <c r="J2241" i="1"/>
  <c r="J2240" i="1" s="1"/>
  <c r="I2242" i="1"/>
  <c r="K2242" i="1" s="1"/>
  <c r="J2243" i="1"/>
  <c r="J2242" i="1" s="1"/>
  <c r="I2244" i="1"/>
  <c r="K2244" i="1" s="1"/>
  <c r="J2245" i="1"/>
  <c r="J2244" i="1" s="1"/>
  <c r="I2248" i="1"/>
  <c r="C2312" i="1"/>
  <c r="J2262" i="1"/>
  <c r="J2261" i="1" s="1"/>
  <c r="J2260" i="1" s="1"/>
  <c r="I2261" i="1"/>
  <c r="C2263" i="1"/>
  <c r="C2259" i="1" s="1"/>
  <c r="E2263" i="1"/>
  <c r="E2259" i="1" s="1"/>
  <c r="E2246" i="1" s="1"/>
  <c r="G2263" i="1"/>
  <c r="G2259" i="1" s="1"/>
  <c r="D2278" i="1"/>
  <c r="D2277" i="1" s="1"/>
  <c r="D2276" i="1" s="1"/>
  <c r="F2278" i="1"/>
  <c r="F2277" i="1" s="1"/>
  <c r="F2276" i="1" s="1"/>
  <c r="H2278" i="1"/>
  <c r="H2277" i="1" s="1"/>
  <c r="H2276" i="1" s="1"/>
  <c r="J2280" i="1"/>
  <c r="J2279" i="1" s="1"/>
  <c r="I2279" i="1"/>
  <c r="J2284" i="1"/>
  <c r="J2283" i="1" s="1"/>
  <c r="I2283" i="1"/>
  <c r="K2283" i="1" s="1"/>
  <c r="C2285" i="1"/>
  <c r="C2276" i="1" s="1"/>
  <c r="J2272" i="1"/>
  <c r="I2271" i="1"/>
  <c r="K2271" i="1" s="1"/>
  <c r="J2282" i="1"/>
  <c r="J2281" i="1" s="1"/>
  <c r="I2281" i="1"/>
  <c r="K2281" i="1" s="1"/>
  <c r="I2287" i="1"/>
  <c r="J2288" i="1"/>
  <c r="J2287" i="1" s="1"/>
  <c r="I2289" i="1"/>
  <c r="K2289" i="1" s="1"/>
  <c r="J2290" i="1"/>
  <c r="J2289" i="1" s="1"/>
  <c r="I2291" i="1"/>
  <c r="K2291" i="1" s="1"/>
  <c r="J2292" i="1"/>
  <c r="J2291" i="1" s="1"/>
  <c r="K2113" i="1" l="1"/>
  <c r="G1879" i="1"/>
  <c r="O1881" i="1"/>
  <c r="I2236" i="1"/>
  <c r="I2045" i="1"/>
  <c r="I2044" i="1" s="1"/>
  <c r="K2044" i="1" s="1"/>
  <c r="J2136" i="1"/>
  <c r="F2127" i="1"/>
  <c r="I2049" i="1"/>
  <c r="I2041" i="1"/>
  <c r="I2040" i="1" s="1"/>
  <c r="K2040" i="1" s="1"/>
  <c r="E1997" i="1"/>
  <c r="G1968" i="1"/>
  <c r="H2052" i="1"/>
  <c r="E1951" i="1"/>
  <c r="G2052" i="1"/>
  <c r="C1968" i="1"/>
  <c r="J2271" i="1"/>
  <c r="J2263" i="1" s="1"/>
  <c r="C2313" i="1"/>
  <c r="C2311" i="1" s="1"/>
  <c r="G2246" i="1"/>
  <c r="C2246" i="1"/>
  <c r="I2140" i="1"/>
  <c r="K2140" i="1" s="1"/>
  <c r="J2091" i="1"/>
  <c r="H2127" i="1"/>
  <c r="D2127" i="1"/>
  <c r="E2052" i="1"/>
  <c r="F2052" i="1"/>
  <c r="J2019" i="1"/>
  <c r="J2018" i="1" s="1"/>
  <c r="J2017" i="1" s="1"/>
  <c r="J2011" i="1"/>
  <c r="J2010" i="1" s="1"/>
  <c r="K1976" i="1"/>
  <c r="G2276" i="1"/>
  <c r="E2159" i="1"/>
  <c r="E2204" i="1"/>
  <c r="G2127" i="1"/>
  <c r="K1980" i="1"/>
  <c r="G2159" i="1"/>
  <c r="I1953" i="1"/>
  <c r="H2204" i="1"/>
  <c r="I2152" i="1"/>
  <c r="I2151" i="1" s="1"/>
  <c r="K2151" i="1" s="1"/>
  <c r="C2127" i="1"/>
  <c r="K2116" i="1"/>
  <c r="J2060" i="1"/>
  <c r="J2032" i="1"/>
  <c r="J2031" i="1" s="1"/>
  <c r="J2030" i="1" s="1"/>
  <c r="J2003" i="1"/>
  <c r="J1989" i="1"/>
  <c r="J1982" i="1" s="1"/>
  <c r="J1978" i="1" s="1"/>
  <c r="F2246" i="1"/>
  <c r="J2070" i="1"/>
  <c r="J2069" i="1" s="1"/>
  <c r="E2276" i="1"/>
  <c r="I2197" i="1"/>
  <c r="H1951" i="1"/>
  <c r="C2159" i="1"/>
  <c r="K1954" i="1"/>
  <c r="D2159" i="1"/>
  <c r="J2000" i="1"/>
  <c r="J1999" i="1" s="1"/>
  <c r="J1998" i="1" s="1"/>
  <c r="F2204" i="1"/>
  <c r="J2115" i="1"/>
  <c r="J2114" i="1" s="1"/>
  <c r="J2113" i="1" s="1"/>
  <c r="E1968" i="1"/>
  <c r="K2198" i="1"/>
  <c r="F2159" i="1"/>
  <c r="H2159" i="1"/>
  <c r="K2100" i="1"/>
  <c r="I1929" i="1"/>
  <c r="D2204" i="1"/>
  <c r="J1953" i="1"/>
  <c r="J1952" i="1" s="1"/>
  <c r="J2100" i="1"/>
  <c r="J2099" i="1" s="1"/>
  <c r="J2098" i="1" s="1"/>
  <c r="J1929" i="1"/>
  <c r="J1928" i="1" s="1"/>
  <c r="J1927" i="1" s="1"/>
  <c r="G2204" i="1"/>
  <c r="C2204" i="1"/>
  <c r="E2127" i="1"/>
  <c r="J2197" i="1"/>
  <c r="J2196" i="1" s="1"/>
  <c r="J2195" i="1" s="1"/>
  <c r="J2206" i="1"/>
  <c r="J2205" i="1" s="1"/>
  <c r="J2220" i="1"/>
  <c r="J2216" i="1" s="1"/>
  <c r="J2152" i="1"/>
  <c r="J2151" i="1" s="1"/>
  <c r="J2077" i="1"/>
  <c r="J2076" i="1" s="1"/>
  <c r="J2075" i="1" s="1"/>
  <c r="I1961" i="1"/>
  <c r="I2263" i="1"/>
  <c r="K2263" i="1" s="1"/>
  <c r="F1968" i="1"/>
  <c r="J2248" i="1"/>
  <c r="J2247" i="1" s="1"/>
  <c r="J2228" i="1"/>
  <c r="J2227" i="1" s="1"/>
  <c r="J2144" i="1"/>
  <c r="J2143" i="1" s="1"/>
  <c r="J1961" i="1"/>
  <c r="J1960" i="1" s="1"/>
  <c r="I2286" i="1"/>
  <c r="K2287" i="1"/>
  <c r="J2239" i="1"/>
  <c r="J2235" i="1" s="1"/>
  <c r="K2236" i="1"/>
  <c r="K2189" i="1"/>
  <c r="I2188" i="1"/>
  <c r="I2180" i="1"/>
  <c r="K2181" i="1"/>
  <c r="I2172" i="1"/>
  <c r="K2173" i="1"/>
  <c r="I2161" i="1"/>
  <c r="K2162" i="1"/>
  <c r="I2143" i="1"/>
  <c r="K2143" i="1" s="1"/>
  <c r="K2144" i="1"/>
  <c r="J2286" i="1"/>
  <c r="J2285" i="1" s="1"/>
  <c r="K2279" i="1"/>
  <c r="I2278" i="1"/>
  <c r="J2259" i="1"/>
  <c r="J2246" i="1" s="1"/>
  <c r="I2247" i="1"/>
  <c r="K2248" i="1"/>
  <c r="I2239" i="1"/>
  <c r="K2239" i="1" s="1"/>
  <c r="K2240" i="1"/>
  <c r="I2227" i="1"/>
  <c r="K2227" i="1" s="1"/>
  <c r="K2228" i="1"/>
  <c r="K2218" i="1"/>
  <c r="I2217" i="1"/>
  <c r="K2207" i="1"/>
  <c r="I2206" i="1"/>
  <c r="J2188" i="1"/>
  <c r="J2187" i="1" s="1"/>
  <c r="J2180" i="1"/>
  <c r="J2179" i="1" s="1"/>
  <c r="J2172" i="1"/>
  <c r="J2171" i="1" s="1"/>
  <c r="J2161" i="1"/>
  <c r="J2160" i="1" s="1"/>
  <c r="I2137" i="1"/>
  <c r="K2138" i="1"/>
  <c r="K2093" i="1"/>
  <c r="I2092" i="1"/>
  <c r="K2089" i="1"/>
  <c r="I2088" i="1"/>
  <c r="J2129" i="1"/>
  <c r="J2128" i="1" s="1"/>
  <c r="K2111" i="1"/>
  <c r="I2110" i="1"/>
  <c r="K2107" i="1"/>
  <c r="I2106" i="1"/>
  <c r="J2063" i="1"/>
  <c r="I2054" i="1"/>
  <c r="K2055" i="1"/>
  <c r="K2045" i="1"/>
  <c r="K1939" i="1"/>
  <c r="I1938" i="1"/>
  <c r="K1971" i="1"/>
  <c r="I1970" i="1"/>
  <c r="H1968" i="1"/>
  <c r="D1968" i="1"/>
  <c r="K1917" i="1"/>
  <c r="I1916" i="1"/>
  <c r="J1881" i="1"/>
  <c r="J1880" i="1" s="1"/>
  <c r="J1879" i="1" s="1"/>
  <c r="J2278" i="1"/>
  <c r="J2277" i="1" s="1"/>
  <c r="J2276" i="1" s="1"/>
  <c r="K2261" i="1"/>
  <c r="I2260" i="1"/>
  <c r="K2130" i="1"/>
  <c r="I2129" i="1"/>
  <c r="I2069" i="1"/>
  <c r="K2069" i="1" s="1"/>
  <c r="K2070" i="1"/>
  <c r="I2048" i="1"/>
  <c r="K2048" i="1" s="1"/>
  <c r="K2049" i="1"/>
  <c r="I2031" i="1"/>
  <c r="K2032" i="1"/>
  <c r="I2027" i="1"/>
  <c r="K2028" i="1"/>
  <c r="I2023" i="1"/>
  <c r="K2024" i="1"/>
  <c r="I2017" i="1"/>
  <c r="K2017" i="1" s="1"/>
  <c r="K2018" i="1"/>
  <c r="I2011" i="1"/>
  <c r="K2012" i="1"/>
  <c r="K2008" i="1"/>
  <c r="I2007" i="1"/>
  <c r="J1938" i="1"/>
  <c r="J1937" i="1" s="1"/>
  <c r="J1936" i="1" s="1"/>
  <c r="K2000" i="1"/>
  <c r="I1999" i="1"/>
  <c r="K1983" i="1"/>
  <c r="I1982" i="1"/>
  <c r="J1970" i="1"/>
  <c r="J1969" i="1" s="1"/>
  <c r="K1923" i="1"/>
  <c r="I1922" i="1"/>
  <c r="I1910" i="1"/>
  <c r="K1911" i="1"/>
  <c r="I1895" i="1"/>
  <c r="K1896" i="1"/>
  <c r="E2310" i="1"/>
  <c r="K1890" i="1"/>
  <c r="E2309" i="1"/>
  <c r="K1881" i="1"/>
  <c r="I1880" i="1"/>
  <c r="R1649" i="1"/>
  <c r="K2152" i="1" l="1"/>
  <c r="K2041" i="1"/>
  <c r="J2054" i="1"/>
  <c r="J2053" i="1" s="1"/>
  <c r="J2052" i="1" s="1"/>
  <c r="J1951" i="1"/>
  <c r="E1892" i="1"/>
  <c r="E1877" i="1" s="1"/>
  <c r="G1892" i="1"/>
  <c r="G1877" i="1" s="1"/>
  <c r="G2293" i="1" s="1"/>
  <c r="C1892" i="1"/>
  <c r="C1877" i="1" s="1"/>
  <c r="C2293" i="1" s="1"/>
  <c r="I1952" i="1"/>
  <c r="K1952" i="1" s="1"/>
  <c r="K1953" i="1"/>
  <c r="J1968" i="1"/>
  <c r="I2308" i="1"/>
  <c r="D1892" i="1"/>
  <c r="D1877" i="1" s="1"/>
  <c r="F1892" i="1"/>
  <c r="F1877" i="1" s="1"/>
  <c r="J1997" i="1"/>
  <c r="I2196" i="1"/>
  <c r="K2197" i="1"/>
  <c r="H1892" i="1"/>
  <c r="H1877" i="1" s="1"/>
  <c r="H2293" i="1" s="1"/>
  <c r="I1928" i="1"/>
  <c r="K1929" i="1"/>
  <c r="J2127" i="1"/>
  <c r="J2204" i="1"/>
  <c r="I1960" i="1"/>
  <c r="K1961" i="1"/>
  <c r="J2159" i="1"/>
  <c r="I1879" i="1"/>
  <c r="K1880" i="1"/>
  <c r="I1894" i="1"/>
  <c r="K1895" i="1"/>
  <c r="I1909" i="1"/>
  <c r="K1910" i="1"/>
  <c r="K2007" i="1"/>
  <c r="I2003" i="1"/>
  <c r="K2003" i="1" s="1"/>
  <c r="E2312" i="1"/>
  <c r="I2259" i="1"/>
  <c r="K2259" i="1" s="1"/>
  <c r="K2260" i="1"/>
  <c r="K2088" i="1"/>
  <c r="I2084" i="1"/>
  <c r="K2084" i="1" s="1"/>
  <c r="I2216" i="1"/>
  <c r="K2216" i="1" s="1"/>
  <c r="K2217" i="1"/>
  <c r="I2187" i="1"/>
  <c r="K2187" i="1" s="1"/>
  <c r="K2188" i="1"/>
  <c r="K1922" i="1"/>
  <c r="I1921" i="1"/>
  <c r="K1982" i="1"/>
  <c r="I1978" i="1"/>
  <c r="K1978" i="1" s="1"/>
  <c r="I1998" i="1"/>
  <c r="K1999" i="1"/>
  <c r="K2011" i="1"/>
  <c r="I2010" i="1"/>
  <c r="K2010" i="1" s="1"/>
  <c r="K2023" i="1"/>
  <c r="I2022" i="1"/>
  <c r="K2022" i="1" s="1"/>
  <c r="K2027" i="1"/>
  <c r="I2026" i="1"/>
  <c r="K2026" i="1" s="1"/>
  <c r="K2031" i="1"/>
  <c r="I2030" i="1"/>
  <c r="K2030" i="1" s="1"/>
  <c r="I2128" i="1"/>
  <c r="K2129" i="1"/>
  <c r="K1916" i="1"/>
  <c r="I1915" i="1"/>
  <c r="K1915" i="1" s="1"/>
  <c r="I1969" i="1"/>
  <c r="K1970" i="1"/>
  <c r="K2054" i="1"/>
  <c r="I2053" i="1"/>
  <c r="E2314" i="1"/>
  <c r="I2105" i="1"/>
  <c r="K2105" i="1" s="1"/>
  <c r="K2106" i="1"/>
  <c r="I2109" i="1"/>
  <c r="K2109" i="1" s="1"/>
  <c r="K2110" i="1"/>
  <c r="K2137" i="1"/>
  <c r="I2136" i="1"/>
  <c r="K2136" i="1" s="1"/>
  <c r="K2247" i="1"/>
  <c r="I2246" i="1"/>
  <c r="K2246" i="1" s="1"/>
  <c r="I2277" i="1"/>
  <c r="K2278" i="1"/>
  <c r="K2161" i="1"/>
  <c r="I2160" i="1"/>
  <c r="K2172" i="1"/>
  <c r="I2171" i="1"/>
  <c r="K2171" i="1" s="1"/>
  <c r="K2180" i="1"/>
  <c r="I2179" i="1"/>
  <c r="K2179" i="1" s="1"/>
  <c r="I2235" i="1"/>
  <c r="K2235" i="1" s="1"/>
  <c r="E2313" i="1"/>
  <c r="K2286" i="1"/>
  <c r="I2285" i="1"/>
  <c r="K2285" i="1" s="1"/>
  <c r="E2308" i="1"/>
  <c r="F2309" i="1"/>
  <c r="F2308" i="1" s="1"/>
  <c r="I1937" i="1"/>
  <c r="K1938" i="1"/>
  <c r="I2091" i="1"/>
  <c r="K2091" i="1" s="1"/>
  <c r="K2092" i="1"/>
  <c r="I2205" i="1"/>
  <c r="K2206" i="1"/>
  <c r="S1440" i="1"/>
  <c r="I2195" i="1" l="1"/>
  <c r="K2195" i="1" s="1"/>
  <c r="K2196" i="1"/>
  <c r="I1927" i="1"/>
  <c r="K1927" i="1" s="1"/>
  <c r="K1928" i="1"/>
  <c r="J1892" i="1"/>
  <c r="J1877" i="1" s="1"/>
  <c r="J2293" i="1" s="1"/>
  <c r="I1951" i="1"/>
  <c r="K1951" i="1" s="1"/>
  <c r="K1960" i="1"/>
  <c r="K1969" i="1"/>
  <c r="I1968" i="1"/>
  <c r="K1968" i="1" s="1"/>
  <c r="K2128" i="1"/>
  <c r="I2127" i="1"/>
  <c r="K2127" i="1" s="1"/>
  <c r="K1998" i="1"/>
  <c r="I1997" i="1"/>
  <c r="K1997" i="1" s="1"/>
  <c r="K2277" i="1"/>
  <c r="I2276" i="1"/>
  <c r="K2276" i="1" s="1"/>
  <c r="I2052" i="1"/>
  <c r="K2052" i="1" s="1"/>
  <c r="K2053" i="1"/>
  <c r="K1921" i="1"/>
  <c r="I1920" i="1"/>
  <c r="K1920" i="1" s="1"/>
  <c r="E2311" i="1"/>
  <c r="F2311" i="1" s="1"/>
  <c r="I1908" i="1"/>
  <c r="K1908" i="1" s="1"/>
  <c r="K1909" i="1"/>
  <c r="I1893" i="1"/>
  <c r="K1894" i="1"/>
  <c r="K1879" i="1"/>
  <c r="K2205" i="1"/>
  <c r="I2204" i="1"/>
  <c r="K2204" i="1" s="1"/>
  <c r="K1937" i="1"/>
  <c r="I1936" i="1"/>
  <c r="K1936" i="1" s="1"/>
  <c r="I2159" i="1"/>
  <c r="K2159" i="1" s="1"/>
  <c r="K2160" i="1"/>
  <c r="E2306" i="1" l="1"/>
  <c r="I1892" i="1"/>
  <c r="K1893" i="1"/>
  <c r="W37" i="16"/>
  <c r="W38" i="16"/>
  <c r="W39" i="16"/>
  <c r="W36" i="16"/>
  <c r="W29" i="16"/>
  <c r="W30" i="16"/>
  <c r="W31" i="16"/>
  <c r="W28" i="16"/>
  <c r="W47" i="16"/>
  <c r="K1892" i="1" l="1"/>
  <c r="I1877" i="1"/>
  <c r="W46" i="16"/>
  <c r="W32" i="16"/>
  <c r="W45" i="16"/>
  <c r="W40" i="16"/>
  <c r="W44" i="16"/>
  <c r="AU7" i="4"/>
  <c r="I29" i="3"/>
  <c r="I1838" i="1"/>
  <c r="J1838" i="1" s="1"/>
  <c r="J1837" i="1" s="1"/>
  <c r="H1837" i="1"/>
  <c r="G1837" i="1"/>
  <c r="F1837" i="1"/>
  <c r="E1837" i="1"/>
  <c r="D1837" i="1"/>
  <c r="C1837" i="1"/>
  <c r="I1836" i="1"/>
  <c r="J1836" i="1" s="1"/>
  <c r="J1835" i="1" s="1"/>
  <c r="H1835" i="1"/>
  <c r="G1835" i="1"/>
  <c r="F1835" i="1"/>
  <c r="E1835" i="1"/>
  <c r="D1835" i="1"/>
  <c r="C1835" i="1"/>
  <c r="I1834" i="1"/>
  <c r="J1834" i="1" s="1"/>
  <c r="J1833" i="1" s="1"/>
  <c r="H1833" i="1"/>
  <c r="G1833" i="1"/>
  <c r="F1833" i="1"/>
  <c r="E1833" i="1"/>
  <c r="D1833" i="1"/>
  <c r="C1833" i="1"/>
  <c r="I1830" i="1"/>
  <c r="J1830" i="1" s="1"/>
  <c r="J1829" i="1" s="1"/>
  <c r="H1829" i="1"/>
  <c r="G1829" i="1"/>
  <c r="F1829" i="1"/>
  <c r="E1829" i="1"/>
  <c r="D1829" i="1"/>
  <c r="C1829" i="1"/>
  <c r="I1828" i="1"/>
  <c r="J1828" i="1" s="1"/>
  <c r="J1827" i="1" s="1"/>
  <c r="H1827" i="1"/>
  <c r="G1827" i="1"/>
  <c r="F1827" i="1"/>
  <c r="E1827" i="1"/>
  <c r="D1827" i="1"/>
  <c r="C1827" i="1"/>
  <c r="I1826" i="1"/>
  <c r="J1826" i="1" s="1"/>
  <c r="J1825" i="1" s="1"/>
  <c r="H1825" i="1"/>
  <c r="G1825" i="1"/>
  <c r="F1825" i="1"/>
  <c r="E1825" i="1"/>
  <c r="D1825" i="1"/>
  <c r="C1825" i="1"/>
  <c r="I1821" i="1"/>
  <c r="H1820" i="1"/>
  <c r="G1820" i="1"/>
  <c r="F1820" i="1"/>
  <c r="E1820" i="1"/>
  <c r="D1820" i="1"/>
  <c r="C1820" i="1"/>
  <c r="I1819" i="1"/>
  <c r="K1819" i="1" s="1"/>
  <c r="I1818" i="1"/>
  <c r="J1818" i="1" s="1"/>
  <c r="H1817" i="1"/>
  <c r="G1817" i="1"/>
  <c r="F1817" i="1"/>
  <c r="E1817" i="1"/>
  <c r="D1817" i="1"/>
  <c r="C1817" i="1"/>
  <c r="I1816" i="1"/>
  <c r="J1816" i="1" s="1"/>
  <c r="I1815" i="1"/>
  <c r="K1815" i="1" s="1"/>
  <c r="H1814" i="1"/>
  <c r="G1814" i="1"/>
  <c r="F1814" i="1"/>
  <c r="E1814" i="1"/>
  <c r="D1814" i="1"/>
  <c r="C1814" i="1"/>
  <c r="I1813" i="1"/>
  <c r="H1812" i="1"/>
  <c r="G1812" i="1"/>
  <c r="F1812" i="1"/>
  <c r="E1812" i="1"/>
  <c r="D1812" i="1"/>
  <c r="C1812" i="1"/>
  <c r="I1811" i="1"/>
  <c r="K1811" i="1" s="1"/>
  <c r="H1810" i="1"/>
  <c r="G1810" i="1"/>
  <c r="F1810" i="1"/>
  <c r="E1810" i="1"/>
  <c r="D1810" i="1"/>
  <c r="C1810" i="1"/>
  <c r="I1808" i="1"/>
  <c r="H1807" i="1"/>
  <c r="H1806" i="1" s="1"/>
  <c r="G1807" i="1"/>
  <c r="G1806" i="1" s="1"/>
  <c r="F1807" i="1"/>
  <c r="F1806" i="1" s="1"/>
  <c r="E1807" i="1"/>
  <c r="E1806" i="1" s="1"/>
  <c r="D1807" i="1"/>
  <c r="D1806" i="1" s="1"/>
  <c r="C1807" i="1"/>
  <c r="C1806" i="1" s="1"/>
  <c r="I1800" i="1"/>
  <c r="K1800" i="1" s="1"/>
  <c r="H1799" i="1"/>
  <c r="G1799" i="1"/>
  <c r="F1799" i="1"/>
  <c r="E1799" i="1"/>
  <c r="D1799" i="1"/>
  <c r="C1799" i="1"/>
  <c r="I1798" i="1"/>
  <c r="H1797" i="1"/>
  <c r="G1797" i="1"/>
  <c r="F1797" i="1"/>
  <c r="E1797" i="1"/>
  <c r="D1797" i="1"/>
  <c r="C1797" i="1"/>
  <c r="I1796" i="1"/>
  <c r="K1796" i="1" s="1"/>
  <c r="H1795" i="1"/>
  <c r="G1795" i="1"/>
  <c r="F1795" i="1"/>
  <c r="E1795" i="1"/>
  <c r="D1795" i="1"/>
  <c r="C1795" i="1"/>
  <c r="I1791" i="1"/>
  <c r="J1791" i="1" s="1"/>
  <c r="J1790" i="1" s="1"/>
  <c r="H1790" i="1"/>
  <c r="G1790" i="1"/>
  <c r="F1790" i="1"/>
  <c r="E1790" i="1"/>
  <c r="D1790" i="1"/>
  <c r="C1790" i="1"/>
  <c r="I1789" i="1"/>
  <c r="J1789" i="1" s="1"/>
  <c r="J1788" i="1" s="1"/>
  <c r="H1788" i="1"/>
  <c r="G1788" i="1"/>
  <c r="F1788" i="1"/>
  <c r="E1788" i="1"/>
  <c r="D1788" i="1"/>
  <c r="C1788" i="1"/>
  <c r="I1787" i="1"/>
  <c r="J1787" i="1" s="1"/>
  <c r="J1786" i="1" s="1"/>
  <c r="H1786" i="1"/>
  <c r="G1786" i="1"/>
  <c r="F1786" i="1"/>
  <c r="E1786" i="1"/>
  <c r="D1786" i="1"/>
  <c r="C1786" i="1"/>
  <c r="I1784" i="1"/>
  <c r="K1784" i="1" s="1"/>
  <c r="H1783" i="1"/>
  <c r="G1783" i="1"/>
  <c r="G1782" i="1" s="1"/>
  <c r="F1783" i="1"/>
  <c r="F1782" i="1" s="1"/>
  <c r="E1783" i="1"/>
  <c r="E1782" i="1" s="1"/>
  <c r="D1783" i="1"/>
  <c r="D1782" i="1" s="1"/>
  <c r="C1783" i="1"/>
  <c r="C1782" i="1" s="1"/>
  <c r="H1782" i="1"/>
  <c r="I1780" i="1"/>
  <c r="K1780" i="1" s="1"/>
  <c r="H1779" i="1"/>
  <c r="G1779" i="1"/>
  <c r="F1779" i="1"/>
  <c r="E1779" i="1"/>
  <c r="D1779" i="1"/>
  <c r="C1779" i="1"/>
  <c r="I1778" i="1"/>
  <c r="H1777" i="1"/>
  <c r="G1777" i="1"/>
  <c r="F1777" i="1"/>
  <c r="E1777" i="1"/>
  <c r="D1777" i="1"/>
  <c r="C1777" i="1"/>
  <c r="I1776" i="1"/>
  <c r="K1776" i="1" s="1"/>
  <c r="H1775" i="1"/>
  <c r="G1775" i="1"/>
  <c r="F1775" i="1"/>
  <c r="E1775" i="1"/>
  <c r="D1775" i="1"/>
  <c r="C1775" i="1"/>
  <c r="I1772" i="1"/>
  <c r="K1772" i="1" s="1"/>
  <c r="H1771" i="1"/>
  <c r="G1771" i="1"/>
  <c r="F1771" i="1"/>
  <c r="E1771" i="1"/>
  <c r="D1771" i="1"/>
  <c r="C1771" i="1"/>
  <c r="I1770" i="1"/>
  <c r="H1769" i="1"/>
  <c r="G1769" i="1"/>
  <c r="F1769" i="1"/>
  <c r="E1769" i="1"/>
  <c r="D1769" i="1"/>
  <c r="C1769" i="1"/>
  <c r="I1768" i="1"/>
  <c r="K1768" i="1" s="1"/>
  <c r="H1767" i="1"/>
  <c r="G1767" i="1"/>
  <c r="F1767" i="1"/>
  <c r="E1767" i="1"/>
  <c r="D1767" i="1"/>
  <c r="C1767" i="1"/>
  <c r="I1765" i="1"/>
  <c r="J1765" i="1" s="1"/>
  <c r="J1764" i="1" s="1"/>
  <c r="J1763" i="1" s="1"/>
  <c r="H1764" i="1"/>
  <c r="H1763" i="1" s="1"/>
  <c r="G1764" i="1"/>
  <c r="G1763" i="1" s="1"/>
  <c r="F1764" i="1"/>
  <c r="F1763" i="1" s="1"/>
  <c r="E1764" i="1"/>
  <c r="E1763" i="1" s="1"/>
  <c r="D1764" i="1"/>
  <c r="D1763" i="1" s="1"/>
  <c r="C1764" i="1"/>
  <c r="C1763" i="1" s="1"/>
  <c r="I1758" i="1"/>
  <c r="J1758" i="1" s="1"/>
  <c r="J1757" i="1" s="1"/>
  <c r="H1757" i="1"/>
  <c r="G1757" i="1"/>
  <c r="F1757" i="1"/>
  <c r="E1757" i="1"/>
  <c r="D1757" i="1"/>
  <c r="C1757" i="1"/>
  <c r="I1756" i="1"/>
  <c r="J1756" i="1" s="1"/>
  <c r="J1755" i="1" s="1"/>
  <c r="H1755" i="1"/>
  <c r="G1755" i="1"/>
  <c r="F1755" i="1"/>
  <c r="E1755" i="1"/>
  <c r="D1755" i="1"/>
  <c r="C1755" i="1"/>
  <c r="I1754" i="1"/>
  <c r="J1754" i="1" s="1"/>
  <c r="J1753" i="1" s="1"/>
  <c r="H1753" i="1"/>
  <c r="G1753" i="1"/>
  <c r="F1753" i="1"/>
  <c r="E1753" i="1"/>
  <c r="D1753" i="1"/>
  <c r="C1753" i="1"/>
  <c r="I1749" i="1"/>
  <c r="K1749" i="1" s="1"/>
  <c r="H1748" i="1"/>
  <c r="G1748" i="1"/>
  <c r="F1748" i="1"/>
  <c r="E1748" i="1"/>
  <c r="D1748" i="1"/>
  <c r="C1748" i="1"/>
  <c r="I1747" i="1"/>
  <c r="H1746" i="1"/>
  <c r="G1746" i="1"/>
  <c r="F1746" i="1"/>
  <c r="E1746" i="1"/>
  <c r="D1746" i="1"/>
  <c r="C1746" i="1"/>
  <c r="I1745" i="1"/>
  <c r="K1745" i="1" s="1"/>
  <c r="H1744" i="1"/>
  <c r="G1744" i="1"/>
  <c r="F1744" i="1"/>
  <c r="E1744" i="1"/>
  <c r="D1744" i="1"/>
  <c r="C1744" i="1"/>
  <c r="I1740" i="1"/>
  <c r="H1739" i="1"/>
  <c r="G1739" i="1"/>
  <c r="F1739" i="1"/>
  <c r="E1739" i="1"/>
  <c r="D1739" i="1"/>
  <c r="C1739" i="1"/>
  <c r="I1738" i="1"/>
  <c r="K1738" i="1" s="1"/>
  <c r="H1737" i="1"/>
  <c r="G1737" i="1"/>
  <c r="F1737" i="1"/>
  <c r="E1737" i="1"/>
  <c r="D1737" i="1"/>
  <c r="C1737" i="1"/>
  <c r="I1736" i="1"/>
  <c r="H1735" i="1"/>
  <c r="G1735" i="1"/>
  <c r="F1735" i="1"/>
  <c r="E1735" i="1"/>
  <c r="D1735" i="1"/>
  <c r="C1735" i="1"/>
  <c r="I1732" i="1"/>
  <c r="J1732" i="1" s="1"/>
  <c r="J1731" i="1" s="1"/>
  <c r="H1731" i="1"/>
  <c r="G1731" i="1"/>
  <c r="F1731" i="1"/>
  <c r="E1731" i="1"/>
  <c r="D1731" i="1"/>
  <c r="C1731" i="1"/>
  <c r="I1730" i="1"/>
  <c r="J1730" i="1" s="1"/>
  <c r="J1729" i="1" s="1"/>
  <c r="H1729" i="1"/>
  <c r="G1729" i="1"/>
  <c r="F1729" i="1"/>
  <c r="E1729" i="1"/>
  <c r="D1729" i="1"/>
  <c r="C1729" i="1"/>
  <c r="I1728" i="1"/>
  <c r="J1728" i="1" s="1"/>
  <c r="J1727" i="1" s="1"/>
  <c r="H1727" i="1"/>
  <c r="G1727" i="1"/>
  <c r="F1727" i="1"/>
  <c r="E1727" i="1"/>
  <c r="D1727" i="1"/>
  <c r="C1727" i="1"/>
  <c r="I1724" i="1"/>
  <c r="J1724" i="1" s="1"/>
  <c r="J1723" i="1" s="1"/>
  <c r="H1723" i="1"/>
  <c r="G1723" i="1"/>
  <c r="F1723" i="1"/>
  <c r="E1723" i="1"/>
  <c r="D1723" i="1"/>
  <c r="C1723" i="1"/>
  <c r="I1722" i="1"/>
  <c r="J1722" i="1" s="1"/>
  <c r="J1721" i="1" s="1"/>
  <c r="H1721" i="1"/>
  <c r="G1721" i="1"/>
  <c r="F1721" i="1"/>
  <c r="E1721" i="1"/>
  <c r="D1721" i="1"/>
  <c r="C1721" i="1"/>
  <c r="I1720" i="1"/>
  <c r="J1720" i="1" s="1"/>
  <c r="J1719" i="1" s="1"/>
  <c r="H1719" i="1"/>
  <c r="G1719" i="1"/>
  <c r="F1719" i="1"/>
  <c r="E1719" i="1"/>
  <c r="D1719" i="1"/>
  <c r="C1719" i="1"/>
  <c r="C1718" i="1" s="1"/>
  <c r="C1717" i="1" s="1"/>
  <c r="I1713" i="1"/>
  <c r="J1713" i="1" s="1"/>
  <c r="J1712" i="1" s="1"/>
  <c r="H1712" i="1"/>
  <c r="G1712" i="1"/>
  <c r="F1712" i="1"/>
  <c r="E1712" i="1"/>
  <c r="D1712" i="1"/>
  <c r="C1712" i="1"/>
  <c r="I1711" i="1"/>
  <c r="J1711" i="1" s="1"/>
  <c r="J1710" i="1" s="1"/>
  <c r="H1710" i="1"/>
  <c r="G1710" i="1"/>
  <c r="F1710" i="1"/>
  <c r="E1710" i="1"/>
  <c r="D1710" i="1"/>
  <c r="C1710" i="1"/>
  <c r="I1709" i="1"/>
  <c r="J1709" i="1" s="1"/>
  <c r="J1708" i="1" s="1"/>
  <c r="H1708" i="1"/>
  <c r="G1708" i="1"/>
  <c r="F1708" i="1"/>
  <c r="E1708" i="1"/>
  <c r="D1708" i="1"/>
  <c r="C1708" i="1"/>
  <c r="I1704" i="1"/>
  <c r="H1703" i="1"/>
  <c r="G1703" i="1"/>
  <c r="F1703" i="1"/>
  <c r="E1703" i="1"/>
  <c r="D1703" i="1"/>
  <c r="C1703" i="1"/>
  <c r="I1702" i="1"/>
  <c r="K1702" i="1" s="1"/>
  <c r="H1701" i="1"/>
  <c r="G1701" i="1"/>
  <c r="F1701" i="1"/>
  <c r="E1701" i="1"/>
  <c r="D1701" i="1"/>
  <c r="C1701" i="1"/>
  <c r="I1700" i="1"/>
  <c r="H1699" i="1"/>
  <c r="G1699" i="1"/>
  <c r="F1699" i="1"/>
  <c r="E1699" i="1"/>
  <c r="D1699" i="1"/>
  <c r="C1699" i="1"/>
  <c r="I1696" i="1"/>
  <c r="H1695" i="1"/>
  <c r="G1695" i="1"/>
  <c r="F1695" i="1"/>
  <c r="E1695" i="1"/>
  <c r="D1695" i="1"/>
  <c r="C1695" i="1"/>
  <c r="I1694" i="1"/>
  <c r="K1694" i="1" s="1"/>
  <c r="H1693" i="1"/>
  <c r="G1693" i="1"/>
  <c r="F1693" i="1"/>
  <c r="E1693" i="1"/>
  <c r="D1693" i="1"/>
  <c r="C1693" i="1"/>
  <c r="I1692" i="1"/>
  <c r="H1691" i="1"/>
  <c r="G1691" i="1"/>
  <c r="F1691" i="1"/>
  <c r="E1691" i="1"/>
  <c r="D1691" i="1"/>
  <c r="C1691" i="1"/>
  <c r="I1688" i="1"/>
  <c r="I1687" i="1" s="1"/>
  <c r="H1687" i="1"/>
  <c r="G1687" i="1"/>
  <c r="G1686" i="1" s="1"/>
  <c r="F1687" i="1"/>
  <c r="F1686" i="1" s="1"/>
  <c r="E1687" i="1"/>
  <c r="E1686" i="1" s="1"/>
  <c r="D1687" i="1"/>
  <c r="D1686" i="1" s="1"/>
  <c r="C1687" i="1"/>
  <c r="C1686" i="1" s="1"/>
  <c r="H1686" i="1"/>
  <c r="I1685" i="1"/>
  <c r="K1685" i="1" s="1"/>
  <c r="H1684" i="1"/>
  <c r="H1683" i="1" s="1"/>
  <c r="G1684" i="1"/>
  <c r="G1683" i="1" s="1"/>
  <c r="G1682" i="1" s="1"/>
  <c r="F1684" i="1"/>
  <c r="F1683" i="1" s="1"/>
  <c r="E1684" i="1"/>
  <c r="E1683" i="1" s="1"/>
  <c r="E1682" i="1" s="1"/>
  <c r="D1684" i="1"/>
  <c r="D1683" i="1" s="1"/>
  <c r="C1684" i="1"/>
  <c r="C1683" i="1" s="1"/>
  <c r="C1682" i="1" s="1"/>
  <c r="I1681" i="1"/>
  <c r="K1681" i="1" s="1"/>
  <c r="H1680" i="1"/>
  <c r="G1680" i="1"/>
  <c r="F1680" i="1"/>
  <c r="E1680" i="1"/>
  <c r="D1680" i="1"/>
  <c r="C1680" i="1"/>
  <c r="I1679" i="1"/>
  <c r="H1678" i="1"/>
  <c r="G1678" i="1"/>
  <c r="F1678" i="1"/>
  <c r="E1678" i="1"/>
  <c r="D1678" i="1"/>
  <c r="C1678" i="1"/>
  <c r="I1677" i="1"/>
  <c r="K1677" i="1" s="1"/>
  <c r="H1676" i="1"/>
  <c r="G1676" i="1"/>
  <c r="F1676" i="1"/>
  <c r="E1676" i="1"/>
  <c r="D1676" i="1"/>
  <c r="C1676" i="1"/>
  <c r="I1665" i="1"/>
  <c r="H1664" i="1"/>
  <c r="G1664" i="1"/>
  <c r="F1664" i="1"/>
  <c r="E1664" i="1"/>
  <c r="D1664" i="1"/>
  <c r="C1664" i="1"/>
  <c r="I1663" i="1"/>
  <c r="K1663" i="1" s="1"/>
  <c r="H1662" i="1"/>
  <c r="G1662" i="1"/>
  <c r="F1662" i="1"/>
  <c r="E1662" i="1"/>
  <c r="D1662" i="1"/>
  <c r="C1662" i="1"/>
  <c r="I1658" i="1"/>
  <c r="K1658" i="1" s="1"/>
  <c r="H1657" i="1"/>
  <c r="H1656" i="1" s="1"/>
  <c r="H1655" i="1" s="1"/>
  <c r="G1657" i="1"/>
  <c r="G1656" i="1" s="1"/>
  <c r="G1655" i="1" s="1"/>
  <c r="F1657" i="1"/>
  <c r="F1656" i="1" s="1"/>
  <c r="F1655" i="1" s="1"/>
  <c r="E1657" i="1"/>
  <c r="E1656" i="1" s="1"/>
  <c r="E1655" i="1" s="1"/>
  <c r="D1657" i="1"/>
  <c r="C1657" i="1"/>
  <c r="C1656" i="1" s="1"/>
  <c r="C1655" i="1" s="1"/>
  <c r="D1656" i="1"/>
  <c r="D1655" i="1" s="1"/>
  <c r="I1654" i="1"/>
  <c r="J1654" i="1" s="1"/>
  <c r="J1653" i="1" s="1"/>
  <c r="J1652" i="1" s="1"/>
  <c r="J1651" i="1" s="1"/>
  <c r="H1653" i="1"/>
  <c r="H1652" i="1" s="1"/>
  <c r="H1651" i="1" s="1"/>
  <c r="G1653" i="1"/>
  <c r="G1652" i="1" s="1"/>
  <c r="G1651" i="1" s="1"/>
  <c r="F1653" i="1"/>
  <c r="F1652" i="1" s="1"/>
  <c r="F1651" i="1" s="1"/>
  <c r="E1653" i="1"/>
  <c r="E1652" i="1" s="1"/>
  <c r="E1651" i="1" s="1"/>
  <c r="D1653" i="1"/>
  <c r="D1652" i="1" s="1"/>
  <c r="D1651" i="1" s="1"/>
  <c r="C1653" i="1"/>
  <c r="C1652" i="1" s="1"/>
  <c r="C1651" i="1" s="1"/>
  <c r="I1650" i="1"/>
  <c r="J1650" i="1" s="1"/>
  <c r="I1649" i="1"/>
  <c r="I1648" i="1"/>
  <c r="K1648" i="1" s="1"/>
  <c r="I1647" i="1"/>
  <c r="J1647" i="1" s="1"/>
  <c r="H1646" i="1"/>
  <c r="H1645" i="1" s="1"/>
  <c r="H1644" i="1" s="1"/>
  <c r="G1646" i="1"/>
  <c r="G1645" i="1" s="1"/>
  <c r="G1644" i="1" s="1"/>
  <c r="F1646" i="1"/>
  <c r="F1645" i="1" s="1"/>
  <c r="F1644" i="1" s="1"/>
  <c r="E1646" i="1"/>
  <c r="E1645" i="1" s="1"/>
  <c r="E1644" i="1" s="1"/>
  <c r="D1646" i="1"/>
  <c r="D1645" i="1" s="1"/>
  <c r="D1644" i="1" s="1"/>
  <c r="C1646" i="1"/>
  <c r="C1645" i="1" s="1"/>
  <c r="C1644" i="1" s="1"/>
  <c r="I1643" i="1"/>
  <c r="J1643" i="1" s="1"/>
  <c r="J1642" i="1" s="1"/>
  <c r="J1641" i="1" s="1"/>
  <c r="H1642" i="1"/>
  <c r="H1641" i="1" s="1"/>
  <c r="G1642" i="1"/>
  <c r="G1641" i="1" s="1"/>
  <c r="F1642" i="1"/>
  <c r="F1641" i="1" s="1"/>
  <c r="E1642" i="1"/>
  <c r="E1641" i="1" s="1"/>
  <c r="D1642" i="1"/>
  <c r="D1641" i="1" s="1"/>
  <c r="C1642" i="1"/>
  <c r="C1641" i="1" s="1"/>
  <c r="I1640" i="1"/>
  <c r="K1640" i="1" s="1"/>
  <c r="H1639" i="1"/>
  <c r="G1639" i="1"/>
  <c r="G1638" i="1" s="1"/>
  <c r="F1639" i="1"/>
  <c r="F1638" i="1" s="1"/>
  <c r="E1639" i="1"/>
  <c r="E1638" i="1" s="1"/>
  <c r="D1639" i="1"/>
  <c r="D1638" i="1" s="1"/>
  <c r="C1639" i="1"/>
  <c r="C1638" i="1" s="1"/>
  <c r="H1638" i="1"/>
  <c r="I1636" i="1"/>
  <c r="K1636" i="1" s="1"/>
  <c r="H1635" i="1"/>
  <c r="G1635" i="1"/>
  <c r="G1634" i="1" s="1"/>
  <c r="F1635" i="1"/>
  <c r="F1634" i="1" s="1"/>
  <c r="E1635" i="1"/>
  <c r="E1634" i="1" s="1"/>
  <c r="D1635" i="1"/>
  <c r="D1634" i="1" s="1"/>
  <c r="C1635" i="1"/>
  <c r="C1634" i="1" s="1"/>
  <c r="H1634" i="1"/>
  <c r="I1633" i="1"/>
  <c r="J1633" i="1" s="1"/>
  <c r="J1632" i="1" s="1"/>
  <c r="J1631" i="1" s="1"/>
  <c r="H1632" i="1"/>
  <c r="H1631" i="1" s="1"/>
  <c r="H1630" i="1" s="1"/>
  <c r="G1632" i="1"/>
  <c r="G1631" i="1" s="1"/>
  <c r="F1632" i="1"/>
  <c r="F1631" i="1" s="1"/>
  <c r="E1632" i="1"/>
  <c r="E1631" i="1" s="1"/>
  <c r="D1632" i="1"/>
  <c r="D1631" i="1" s="1"/>
  <c r="C1632" i="1"/>
  <c r="C1631" i="1" s="1"/>
  <c r="I1626" i="1"/>
  <c r="J1626" i="1" s="1"/>
  <c r="I1625" i="1"/>
  <c r="K1625" i="1" s="1"/>
  <c r="I1624" i="1"/>
  <c r="J1624" i="1" s="1"/>
  <c r="H1623" i="1"/>
  <c r="H1622" i="1" s="1"/>
  <c r="H1621" i="1" s="1"/>
  <c r="G1623" i="1"/>
  <c r="G1622" i="1" s="1"/>
  <c r="G1621" i="1" s="1"/>
  <c r="F1623" i="1"/>
  <c r="F1622" i="1" s="1"/>
  <c r="F1621" i="1" s="1"/>
  <c r="E1623" i="1"/>
  <c r="E1622" i="1" s="1"/>
  <c r="E1621" i="1" s="1"/>
  <c r="D1623" i="1"/>
  <c r="D1622" i="1" s="1"/>
  <c r="D1621" i="1" s="1"/>
  <c r="C1623" i="1"/>
  <c r="C1622" i="1" s="1"/>
  <c r="I1620" i="1"/>
  <c r="J1620" i="1" s="1"/>
  <c r="J1619" i="1" s="1"/>
  <c r="H1619" i="1"/>
  <c r="G1619" i="1"/>
  <c r="F1619" i="1"/>
  <c r="E1619" i="1"/>
  <c r="D1619" i="1"/>
  <c r="C1619" i="1"/>
  <c r="I1618" i="1"/>
  <c r="J1618" i="1" s="1"/>
  <c r="J1617" i="1" s="1"/>
  <c r="H1617" i="1"/>
  <c r="G1617" i="1"/>
  <c r="F1617" i="1"/>
  <c r="E1617" i="1"/>
  <c r="D1617" i="1"/>
  <c r="C1617" i="1"/>
  <c r="I1614" i="1"/>
  <c r="K1614" i="1" s="1"/>
  <c r="J1613" i="1"/>
  <c r="I1613" i="1"/>
  <c r="H1613" i="1"/>
  <c r="G1613" i="1"/>
  <c r="F1613" i="1"/>
  <c r="E1613" i="1"/>
  <c r="D1613" i="1"/>
  <c r="C1613" i="1"/>
  <c r="I1612" i="1"/>
  <c r="K1612" i="1" s="1"/>
  <c r="I1611" i="1"/>
  <c r="J1611" i="1" s="1"/>
  <c r="I1610" i="1"/>
  <c r="K1610" i="1" s="1"/>
  <c r="H1609" i="1"/>
  <c r="G1609" i="1"/>
  <c r="F1609" i="1"/>
  <c r="E1609" i="1"/>
  <c r="D1609" i="1"/>
  <c r="C1609" i="1"/>
  <c r="I1608" i="1"/>
  <c r="K1608" i="1" s="1"/>
  <c r="I1607" i="1"/>
  <c r="J1607" i="1" s="1"/>
  <c r="H1606" i="1"/>
  <c r="G1606" i="1"/>
  <c r="F1606" i="1"/>
  <c r="E1606" i="1"/>
  <c r="D1606" i="1"/>
  <c r="C1606" i="1"/>
  <c r="I1605" i="1"/>
  <c r="J1605" i="1" s="1"/>
  <c r="I1604" i="1"/>
  <c r="K1604" i="1" s="1"/>
  <c r="H1603" i="1"/>
  <c r="G1603" i="1"/>
  <c r="F1603" i="1"/>
  <c r="E1603" i="1"/>
  <c r="D1603" i="1"/>
  <c r="C1603" i="1"/>
  <c r="I1602" i="1"/>
  <c r="K1602" i="1" s="1"/>
  <c r="H1601" i="1"/>
  <c r="G1601" i="1"/>
  <c r="F1601" i="1"/>
  <c r="E1601" i="1"/>
  <c r="D1601" i="1"/>
  <c r="C1601" i="1"/>
  <c r="I1597" i="1"/>
  <c r="J1597" i="1" s="1"/>
  <c r="J1596" i="1" s="1"/>
  <c r="J1595" i="1" s="1"/>
  <c r="J1594" i="1" s="1"/>
  <c r="H1596" i="1"/>
  <c r="H1595" i="1" s="1"/>
  <c r="H1594" i="1" s="1"/>
  <c r="G1596" i="1"/>
  <c r="G1595" i="1" s="1"/>
  <c r="G1594" i="1" s="1"/>
  <c r="F1596" i="1"/>
  <c r="F1595" i="1" s="1"/>
  <c r="F1594" i="1" s="1"/>
  <c r="E1596" i="1"/>
  <c r="E1595" i="1" s="1"/>
  <c r="E1594" i="1" s="1"/>
  <c r="D1596" i="1"/>
  <c r="D1595" i="1" s="1"/>
  <c r="D1594" i="1" s="1"/>
  <c r="C1596" i="1"/>
  <c r="C1595" i="1" s="1"/>
  <c r="C1594" i="1" s="1"/>
  <c r="I1593" i="1"/>
  <c r="J1593" i="1" s="1"/>
  <c r="J1592" i="1" s="1"/>
  <c r="J1591" i="1" s="1"/>
  <c r="J1590" i="1" s="1"/>
  <c r="H1592" i="1"/>
  <c r="H1591" i="1" s="1"/>
  <c r="H1590" i="1" s="1"/>
  <c r="G1592" i="1"/>
  <c r="G1591" i="1" s="1"/>
  <c r="G1590" i="1" s="1"/>
  <c r="F1592" i="1"/>
  <c r="F1591" i="1" s="1"/>
  <c r="F1590" i="1" s="1"/>
  <c r="E1592" i="1"/>
  <c r="E1591" i="1" s="1"/>
  <c r="E1590" i="1" s="1"/>
  <c r="D1592" i="1"/>
  <c r="D1591" i="1" s="1"/>
  <c r="D1590" i="1" s="1"/>
  <c r="C1592" i="1"/>
  <c r="C1591" i="1" s="1"/>
  <c r="C1590" i="1" s="1"/>
  <c r="I1589" i="1"/>
  <c r="J1589" i="1" s="1"/>
  <c r="J1588" i="1" s="1"/>
  <c r="J1587" i="1" s="1"/>
  <c r="J1586" i="1" s="1"/>
  <c r="H1588" i="1"/>
  <c r="H1587" i="1" s="1"/>
  <c r="H1586" i="1" s="1"/>
  <c r="G1588" i="1"/>
  <c r="G1587" i="1" s="1"/>
  <c r="G1586" i="1" s="1"/>
  <c r="F1588" i="1"/>
  <c r="F1587" i="1" s="1"/>
  <c r="F1586" i="1" s="1"/>
  <c r="E1588" i="1"/>
  <c r="E1587" i="1" s="1"/>
  <c r="E1586" i="1" s="1"/>
  <c r="D1588" i="1"/>
  <c r="D1587" i="1" s="1"/>
  <c r="D1586" i="1" s="1"/>
  <c r="C1588" i="1"/>
  <c r="C1587" i="1" s="1"/>
  <c r="C1586" i="1" s="1"/>
  <c r="I1580" i="1"/>
  <c r="J1580" i="1" s="1"/>
  <c r="I1579" i="1"/>
  <c r="K1579" i="1" s="1"/>
  <c r="H1578" i="1"/>
  <c r="G1578" i="1"/>
  <c r="G1577" i="1" s="1"/>
  <c r="G1576" i="1" s="1"/>
  <c r="F1578" i="1"/>
  <c r="F1577" i="1" s="1"/>
  <c r="F1576" i="1" s="1"/>
  <c r="E1578" i="1"/>
  <c r="E1577" i="1" s="1"/>
  <c r="E1576" i="1" s="1"/>
  <c r="D1578" i="1"/>
  <c r="D1577" i="1" s="1"/>
  <c r="D1576" i="1" s="1"/>
  <c r="C1578" i="1"/>
  <c r="C1577" i="1" s="1"/>
  <c r="C1576" i="1" s="1"/>
  <c r="H1577" i="1"/>
  <c r="H1576" i="1" s="1"/>
  <c r="I1575" i="1"/>
  <c r="K1575" i="1" s="1"/>
  <c r="H1574" i="1"/>
  <c r="G1574" i="1"/>
  <c r="G1573" i="1" s="1"/>
  <c r="G1572" i="1" s="1"/>
  <c r="F1574" i="1"/>
  <c r="F1573" i="1" s="1"/>
  <c r="F1572" i="1" s="1"/>
  <c r="E1574" i="1"/>
  <c r="E1573" i="1" s="1"/>
  <c r="E1572" i="1" s="1"/>
  <c r="D1574" i="1"/>
  <c r="D1573" i="1" s="1"/>
  <c r="D1572" i="1" s="1"/>
  <c r="C1574" i="1"/>
  <c r="C1573" i="1" s="1"/>
  <c r="C1572" i="1" s="1"/>
  <c r="H1573" i="1"/>
  <c r="H1572" i="1" s="1"/>
  <c r="I1571" i="1"/>
  <c r="K1571" i="1" s="1"/>
  <c r="H1570" i="1"/>
  <c r="G1570" i="1"/>
  <c r="G1569" i="1" s="1"/>
  <c r="G1568" i="1" s="1"/>
  <c r="F1570" i="1"/>
  <c r="F1569" i="1" s="1"/>
  <c r="F1568" i="1" s="1"/>
  <c r="E1570" i="1"/>
  <c r="E1569" i="1" s="1"/>
  <c r="E1568" i="1" s="1"/>
  <c r="D1570" i="1"/>
  <c r="D1569" i="1" s="1"/>
  <c r="D1568" i="1" s="1"/>
  <c r="C1570" i="1"/>
  <c r="C1569" i="1" s="1"/>
  <c r="C1568" i="1" s="1"/>
  <c r="H1569" i="1"/>
  <c r="H1568" i="1" s="1"/>
  <c r="I1567" i="1"/>
  <c r="K1567" i="1" s="1"/>
  <c r="I1566" i="1"/>
  <c r="J1566" i="1" s="1"/>
  <c r="H1565" i="1"/>
  <c r="H1564" i="1" s="1"/>
  <c r="H1563" i="1" s="1"/>
  <c r="G1565" i="1"/>
  <c r="G1564" i="1" s="1"/>
  <c r="G1563" i="1" s="1"/>
  <c r="F1565" i="1"/>
  <c r="F1564" i="1" s="1"/>
  <c r="F1563" i="1" s="1"/>
  <c r="E1565" i="1"/>
  <c r="E1564" i="1" s="1"/>
  <c r="E1563" i="1" s="1"/>
  <c r="D1565" i="1"/>
  <c r="D1564" i="1" s="1"/>
  <c r="D1563" i="1" s="1"/>
  <c r="C1565" i="1"/>
  <c r="C1564" i="1" s="1"/>
  <c r="C1563" i="1" s="1"/>
  <c r="I1562" i="1"/>
  <c r="J1562" i="1" s="1"/>
  <c r="J1561" i="1" s="1"/>
  <c r="H1561" i="1"/>
  <c r="G1561" i="1"/>
  <c r="F1561" i="1"/>
  <c r="E1561" i="1"/>
  <c r="D1561" i="1"/>
  <c r="C1561" i="1"/>
  <c r="I1560" i="1"/>
  <c r="J1560" i="1" s="1"/>
  <c r="I1559" i="1"/>
  <c r="K1559" i="1" s="1"/>
  <c r="H1558" i="1"/>
  <c r="G1558" i="1"/>
  <c r="G1557" i="1" s="1"/>
  <c r="G1556" i="1" s="1"/>
  <c r="F1558" i="1"/>
  <c r="F1557" i="1" s="1"/>
  <c r="F1556" i="1" s="1"/>
  <c r="E1558" i="1"/>
  <c r="E1557" i="1" s="1"/>
  <c r="E1556" i="1" s="1"/>
  <c r="D1558" i="1"/>
  <c r="D1557" i="1" s="1"/>
  <c r="D1556" i="1" s="1"/>
  <c r="C1558" i="1"/>
  <c r="C1557" i="1" s="1"/>
  <c r="C1556" i="1" s="1"/>
  <c r="H1557" i="1"/>
  <c r="H1556" i="1" s="1"/>
  <c r="I1555" i="1"/>
  <c r="K1555" i="1" s="1"/>
  <c r="H1554" i="1"/>
  <c r="G1554" i="1"/>
  <c r="G1553" i="1" s="1"/>
  <c r="F1554" i="1"/>
  <c r="F1553" i="1" s="1"/>
  <c r="E1554" i="1"/>
  <c r="E1553" i="1" s="1"/>
  <c r="D1554" i="1"/>
  <c r="D1553" i="1" s="1"/>
  <c r="C1554" i="1"/>
  <c r="C1553" i="1" s="1"/>
  <c r="H1553" i="1"/>
  <c r="I1552" i="1"/>
  <c r="J1552" i="1" s="1"/>
  <c r="J1551" i="1" s="1"/>
  <c r="J1550" i="1" s="1"/>
  <c r="H1551" i="1"/>
  <c r="H1550" i="1" s="1"/>
  <c r="G1551" i="1"/>
  <c r="G1550" i="1" s="1"/>
  <c r="F1551" i="1"/>
  <c r="F1550" i="1" s="1"/>
  <c r="E1551" i="1"/>
  <c r="E1550" i="1" s="1"/>
  <c r="D1551" i="1"/>
  <c r="D1550" i="1" s="1"/>
  <c r="C1551" i="1"/>
  <c r="C1550" i="1" s="1"/>
  <c r="I1548" i="1"/>
  <c r="I1547" i="1"/>
  <c r="K1547" i="1" s="1"/>
  <c r="H1546" i="1"/>
  <c r="G1546" i="1"/>
  <c r="G1545" i="1" s="1"/>
  <c r="G1544" i="1" s="1"/>
  <c r="F1546" i="1"/>
  <c r="F1545" i="1" s="1"/>
  <c r="F1544" i="1" s="1"/>
  <c r="E1546" i="1"/>
  <c r="E1545" i="1" s="1"/>
  <c r="D1546" i="1"/>
  <c r="D1545" i="1" s="1"/>
  <c r="D1544" i="1" s="1"/>
  <c r="C1546" i="1"/>
  <c r="C1545" i="1" s="1"/>
  <c r="C1544" i="1" s="1"/>
  <c r="H1545" i="1"/>
  <c r="H1544" i="1" s="1"/>
  <c r="E1544" i="1"/>
  <c r="I1537" i="1"/>
  <c r="J1537" i="1" s="1"/>
  <c r="I1536" i="1"/>
  <c r="K1536" i="1" s="1"/>
  <c r="H1535" i="1"/>
  <c r="G1535" i="1"/>
  <c r="F1535" i="1"/>
  <c r="E1535" i="1"/>
  <c r="D1535" i="1"/>
  <c r="C1535" i="1"/>
  <c r="I1534" i="1"/>
  <c r="K1534" i="1" s="1"/>
  <c r="H1533" i="1"/>
  <c r="G1533" i="1"/>
  <c r="F1533" i="1"/>
  <c r="E1533" i="1"/>
  <c r="D1533" i="1"/>
  <c r="C1533" i="1"/>
  <c r="I1532" i="1"/>
  <c r="K1532" i="1" s="1"/>
  <c r="H1531" i="1"/>
  <c r="G1531" i="1"/>
  <c r="F1531" i="1"/>
  <c r="E1531" i="1"/>
  <c r="D1531" i="1"/>
  <c r="C1531" i="1"/>
  <c r="I1530" i="1"/>
  <c r="K1530" i="1" s="1"/>
  <c r="H1529" i="1"/>
  <c r="G1529" i="1"/>
  <c r="F1529" i="1"/>
  <c r="E1529" i="1"/>
  <c r="D1529" i="1"/>
  <c r="C1529" i="1"/>
  <c r="I1527" i="1"/>
  <c r="H1526" i="1"/>
  <c r="H1525" i="1" s="1"/>
  <c r="G1526" i="1"/>
  <c r="G1525" i="1" s="1"/>
  <c r="F1526" i="1"/>
  <c r="F1525" i="1" s="1"/>
  <c r="E1526" i="1"/>
  <c r="E1525" i="1" s="1"/>
  <c r="D1526" i="1"/>
  <c r="D1525" i="1" s="1"/>
  <c r="C1526" i="1"/>
  <c r="C1525" i="1" s="1"/>
  <c r="I1523" i="1"/>
  <c r="K1523" i="1" s="1"/>
  <c r="H1522" i="1"/>
  <c r="G1522" i="1"/>
  <c r="G1521" i="1" s="1"/>
  <c r="F1522" i="1"/>
  <c r="F1521" i="1" s="1"/>
  <c r="E1522" i="1"/>
  <c r="E1521" i="1" s="1"/>
  <c r="D1522" i="1"/>
  <c r="D1521" i="1" s="1"/>
  <c r="C1522" i="1"/>
  <c r="C1521" i="1" s="1"/>
  <c r="H1521" i="1"/>
  <c r="I1520" i="1"/>
  <c r="J1520" i="1" s="1"/>
  <c r="J1519" i="1" s="1"/>
  <c r="H1519" i="1"/>
  <c r="G1519" i="1"/>
  <c r="F1519" i="1"/>
  <c r="E1519" i="1"/>
  <c r="D1519" i="1"/>
  <c r="C1519" i="1"/>
  <c r="I1518" i="1"/>
  <c r="J1518" i="1" s="1"/>
  <c r="J1517" i="1" s="1"/>
  <c r="H1517" i="1"/>
  <c r="G1517" i="1"/>
  <c r="F1517" i="1"/>
  <c r="E1517" i="1"/>
  <c r="D1517" i="1"/>
  <c r="C1517" i="1"/>
  <c r="I1513" i="1"/>
  <c r="K1513" i="1" s="1"/>
  <c r="H1512" i="1"/>
  <c r="G1512" i="1"/>
  <c r="F1512" i="1"/>
  <c r="E1512" i="1"/>
  <c r="D1512" i="1"/>
  <c r="C1512" i="1"/>
  <c r="I1511" i="1"/>
  <c r="K1511" i="1" s="1"/>
  <c r="H1510" i="1"/>
  <c r="G1510" i="1"/>
  <c r="F1510" i="1"/>
  <c r="E1510" i="1"/>
  <c r="D1510" i="1"/>
  <c r="C1510" i="1"/>
  <c r="I1509" i="1"/>
  <c r="K1509" i="1" s="1"/>
  <c r="H1508" i="1"/>
  <c r="G1508" i="1"/>
  <c r="F1508" i="1"/>
  <c r="E1508" i="1"/>
  <c r="D1508" i="1"/>
  <c r="C1508" i="1"/>
  <c r="I1505" i="1"/>
  <c r="K1505" i="1" s="1"/>
  <c r="H1504" i="1"/>
  <c r="G1504" i="1"/>
  <c r="F1504" i="1"/>
  <c r="E1504" i="1"/>
  <c r="D1504" i="1"/>
  <c r="C1504" i="1"/>
  <c r="I1503" i="1"/>
  <c r="K1503" i="1" s="1"/>
  <c r="H1502" i="1"/>
  <c r="G1502" i="1"/>
  <c r="F1502" i="1"/>
  <c r="E1502" i="1"/>
  <c r="D1502" i="1"/>
  <c r="C1502" i="1"/>
  <c r="I1501" i="1"/>
  <c r="K1501" i="1" s="1"/>
  <c r="H1500" i="1"/>
  <c r="G1500" i="1"/>
  <c r="F1500" i="1"/>
  <c r="E1500" i="1"/>
  <c r="D1500" i="1"/>
  <c r="C1500" i="1"/>
  <c r="I1490" i="1"/>
  <c r="J1490" i="1" s="1"/>
  <c r="J1489" i="1" s="1"/>
  <c r="H1489" i="1"/>
  <c r="G1489" i="1"/>
  <c r="F1489" i="1"/>
  <c r="E1489" i="1"/>
  <c r="D1489" i="1"/>
  <c r="C1489" i="1"/>
  <c r="I1488" i="1"/>
  <c r="J1488" i="1" s="1"/>
  <c r="J1487" i="1" s="1"/>
  <c r="H1487" i="1"/>
  <c r="G1487" i="1"/>
  <c r="F1487" i="1"/>
  <c r="E1487" i="1"/>
  <c r="D1487" i="1"/>
  <c r="C1487" i="1"/>
  <c r="I1486" i="1"/>
  <c r="J1486" i="1" s="1"/>
  <c r="J1485" i="1" s="1"/>
  <c r="H1485" i="1"/>
  <c r="G1485" i="1"/>
  <c r="F1485" i="1"/>
  <c r="E1485" i="1"/>
  <c r="D1485" i="1"/>
  <c r="C1485" i="1"/>
  <c r="I1481" i="1"/>
  <c r="K1481" i="1" s="1"/>
  <c r="H1480" i="1"/>
  <c r="G1480" i="1"/>
  <c r="F1480" i="1"/>
  <c r="E1480" i="1"/>
  <c r="D1480" i="1"/>
  <c r="C1480" i="1"/>
  <c r="I1479" i="1"/>
  <c r="K1479" i="1" s="1"/>
  <c r="H1478" i="1"/>
  <c r="G1478" i="1"/>
  <c r="F1478" i="1"/>
  <c r="E1478" i="1"/>
  <c r="D1478" i="1"/>
  <c r="C1478" i="1"/>
  <c r="I1477" i="1"/>
  <c r="K1477" i="1" s="1"/>
  <c r="H1476" i="1"/>
  <c r="G1476" i="1"/>
  <c r="F1476" i="1"/>
  <c r="E1476" i="1"/>
  <c r="D1476" i="1"/>
  <c r="C1476" i="1"/>
  <c r="I1472" i="1"/>
  <c r="J1472" i="1" s="1"/>
  <c r="J1471" i="1" s="1"/>
  <c r="H1471" i="1"/>
  <c r="G1471" i="1"/>
  <c r="F1471" i="1"/>
  <c r="E1471" i="1"/>
  <c r="D1471" i="1"/>
  <c r="C1471" i="1"/>
  <c r="I1470" i="1"/>
  <c r="J1470" i="1" s="1"/>
  <c r="J1469" i="1" s="1"/>
  <c r="H1469" i="1"/>
  <c r="G1469" i="1"/>
  <c r="F1469" i="1"/>
  <c r="E1469" i="1"/>
  <c r="D1469" i="1"/>
  <c r="C1469" i="1"/>
  <c r="I1465" i="1"/>
  <c r="K1465" i="1" s="1"/>
  <c r="H1464" i="1"/>
  <c r="G1464" i="1"/>
  <c r="G1463" i="1" s="1"/>
  <c r="G1462" i="1" s="1"/>
  <c r="G1461" i="1" s="1"/>
  <c r="F1464" i="1"/>
  <c r="F1463" i="1" s="1"/>
  <c r="F1462" i="1" s="1"/>
  <c r="F1461" i="1" s="1"/>
  <c r="E1464" i="1"/>
  <c r="E1463" i="1" s="1"/>
  <c r="E1462" i="1" s="1"/>
  <c r="E1461" i="1" s="1"/>
  <c r="D1464" i="1"/>
  <c r="D1463" i="1" s="1"/>
  <c r="D1462" i="1" s="1"/>
  <c r="D1461" i="1" s="1"/>
  <c r="C1464" i="1"/>
  <c r="C1463" i="1" s="1"/>
  <c r="C1462" i="1" s="1"/>
  <c r="C1461" i="1" s="1"/>
  <c r="H1463" i="1"/>
  <c r="H1462" i="1" s="1"/>
  <c r="H1461" i="1" s="1"/>
  <c r="I1460" i="1"/>
  <c r="J1460" i="1" s="1"/>
  <c r="J1459" i="1" s="1"/>
  <c r="H1459" i="1"/>
  <c r="G1459" i="1"/>
  <c r="F1459" i="1"/>
  <c r="E1459" i="1"/>
  <c r="D1459" i="1"/>
  <c r="C1459" i="1"/>
  <c r="I1458" i="1"/>
  <c r="J1458" i="1" s="1"/>
  <c r="J1457" i="1" s="1"/>
  <c r="H1457" i="1"/>
  <c r="G1457" i="1"/>
  <c r="F1457" i="1"/>
  <c r="E1457" i="1"/>
  <c r="D1457" i="1"/>
  <c r="C1457" i="1"/>
  <c r="I1450" i="1"/>
  <c r="K1450" i="1" s="1"/>
  <c r="H1449" i="1"/>
  <c r="G1449" i="1"/>
  <c r="F1449" i="1"/>
  <c r="E1449" i="1"/>
  <c r="D1449" i="1"/>
  <c r="C1449" i="1"/>
  <c r="I1448" i="1"/>
  <c r="K1448" i="1" s="1"/>
  <c r="H1447" i="1"/>
  <c r="G1447" i="1"/>
  <c r="F1447" i="1"/>
  <c r="E1447" i="1"/>
  <c r="D1447" i="1"/>
  <c r="C1447" i="1"/>
  <c r="I1446" i="1"/>
  <c r="K1446" i="1" s="1"/>
  <c r="H1445" i="1"/>
  <c r="G1445" i="1"/>
  <c r="F1445" i="1"/>
  <c r="E1445" i="1"/>
  <c r="D1445" i="1"/>
  <c r="C1445" i="1"/>
  <c r="I1443" i="1"/>
  <c r="J1443" i="1" s="1"/>
  <c r="J1442" i="1" s="1"/>
  <c r="J1441" i="1" s="1"/>
  <c r="H1442" i="1"/>
  <c r="H1441" i="1" s="1"/>
  <c r="G1442" i="1"/>
  <c r="G1441" i="1" s="1"/>
  <c r="F1442" i="1"/>
  <c r="F1441" i="1" s="1"/>
  <c r="E1442" i="1"/>
  <c r="E1441" i="1" s="1"/>
  <c r="D1442" i="1"/>
  <c r="D1441" i="1" s="1"/>
  <c r="C1442" i="1"/>
  <c r="C1441" i="1" s="1"/>
  <c r="I1437" i="1"/>
  <c r="K1437" i="1" s="1"/>
  <c r="J1436" i="1"/>
  <c r="H1436" i="1"/>
  <c r="G1436" i="1"/>
  <c r="F1436" i="1"/>
  <c r="E1436" i="1"/>
  <c r="D1436" i="1"/>
  <c r="C1436" i="1"/>
  <c r="C1857" i="1" s="1"/>
  <c r="I1435" i="1"/>
  <c r="K1435" i="1" s="1"/>
  <c r="I1434" i="1"/>
  <c r="J1434" i="1" s="1"/>
  <c r="I1433" i="1"/>
  <c r="K1433" i="1" s="1"/>
  <c r="I1432" i="1"/>
  <c r="J1432" i="1" s="1"/>
  <c r="I1431" i="1"/>
  <c r="K1431" i="1" s="1"/>
  <c r="I1430" i="1"/>
  <c r="J1430" i="1" s="1"/>
  <c r="H1429" i="1"/>
  <c r="I1429" i="1" s="1"/>
  <c r="I1428" i="1"/>
  <c r="K1428" i="1" s="1"/>
  <c r="G1427" i="1"/>
  <c r="F1427" i="1"/>
  <c r="E1427" i="1"/>
  <c r="D1427" i="1"/>
  <c r="C1427" i="1"/>
  <c r="C1856" i="1" s="1"/>
  <c r="F1421" i="1"/>
  <c r="D1858" i="1" s="1"/>
  <c r="F1420" i="1"/>
  <c r="D1856" i="1" s="1"/>
  <c r="E1419" i="1"/>
  <c r="E1839" i="1" s="1"/>
  <c r="D1419" i="1"/>
  <c r="D1839" i="1" s="1"/>
  <c r="D1549" i="1" l="1"/>
  <c r="D1543" i="1" s="1"/>
  <c r="H1549" i="1"/>
  <c r="G1707" i="1"/>
  <c r="G1706" i="1" s="1"/>
  <c r="H1698" i="1"/>
  <c r="H1697" i="1" s="1"/>
  <c r="H1637" i="1"/>
  <c r="D1637" i="1"/>
  <c r="D1698" i="1"/>
  <c r="D1697" i="1" s="1"/>
  <c r="F1698" i="1"/>
  <c r="F1697" i="1" s="1"/>
  <c r="I1701" i="1"/>
  <c r="J1702" i="1"/>
  <c r="J1701" i="1" s="1"/>
  <c r="D1707" i="1"/>
  <c r="D1706" i="1" s="1"/>
  <c r="F1707" i="1"/>
  <c r="F1706" i="1" s="1"/>
  <c r="H1707" i="1"/>
  <c r="H1706" i="1" s="1"/>
  <c r="C1832" i="1"/>
  <c r="C1831" i="1" s="1"/>
  <c r="G1832" i="1"/>
  <c r="G1831" i="1" s="1"/>
  <c r="H1507" i="1"/>
  <c r="H1506" i="1" s="1"/>
  <c r="C1549" i="1"/>
  <c r="E1549" i="1"/>
  <c r="E1543" i="1" s="1"/>
  <c r="G1549" i="1"/>
  <c r="G1543" i="1" s="1"/>
  <c r="D1475" i="1"/>
  <c r="D1474" i="1" s="1"/>
  <c r="D1473" i="1" s="1"/>
  <c r="G1484" i="1"/>
  <c r="G1483" i="1" s="1"/>
  <c r="G1482" i="1" s="1"/>
  <c r="D1499" i="1"/>
  <c r="D1498" i="1" s="1"/>
  <c r="D1507" i="1"/>
  <c r="D1506" i="1" s="1"/>
  <c r="F1507" i="1"/>
  <c r="F1506" i="1" s="1"/>
  <c r="C1516" i="1"/>
  <c r="C1515" i="1" s="1"/>
  <c r="G1516" i="1"/>
  <c r="G1515" i="1" s="1"/>
  <c r="I1554" i="1"/>
  <c r="I1553" i="1" s="1"/>
  <c r="K1553" i="1" s="1"/>
  <c r="J1555" i="1"/>
  <c r="J1554" i="1" s="1"/>
  <c r="J1553" i="1" s="1"/>
  <c r="J1549" i="1" s="1"/>
  <c r="C1456" i="1"/>
  <c r="C1455" i="1" s="1"/>
  <c r="C1454" i="1" s="1"/>
  <c r="C1468" i="1"/>
  <c r="C1467" i="1" s="1"/>
  <c r="C1466" i="1" s="1"/>
  <c r="D1484" i="1"/>
  <c r="D1483" i="1" s="1"/>
  <c r="D1482" i="1" s="1"/>
  <c r="F1484" i="1"/>
  <c r="F1483" i="1" s="1"/>
  <c r="F1482" i="1" s="1"/>
  <c r="H1484" i="1"/>
  <c r="H1483" i="1" s="1"/>
  <c r="H1482" i="1" s="1"/>
  <c r="C1528" i="1"/>
  <c r="G1824" i="1"/>
  <c r="G1823" i="1" s="1"/>
  <c r="G1822" i="1" s="1"/>
  <c r="C1524" i="1"/>
  <c r="C1514" i="1" s="1"/>
  <c r="E1468" i="1"/>
  <c r="E1467" i="1" s="1"/>
  <c r="E1466" i="1" s="1"/>
  <c r="G1468" i="1"/>
  <c r="G1467" i="1" s="1"/>
  <c r="G1466" i="1" s="1"/>
  <c r="E1528" i="1"/>
  <c r="E1524" i="1" s="1"/>
  <c r="G1528" i="1"/>
  <c r="G1524" i="1" s="1"/>
  <c r="G1514" i="1" s="1"/>
  <c r="I1529" i="1"/>
  <c r="J1530" i="1"/>
  <c r="J1529" i="1" s="1"/>
  <c r="D1528" i="1"/>
  <c r="I1533" i="1"/>
  <c r="K1533" i="1" s="1"/>
  <c r="J1534" i="1"/>
  <c r="J1533" i="1" s="1"/>
  <c r="D1630" i="1"/>
  <c r="G1718" i="1"/>
  <c r="G1717" i="1" s="1"/>
  <c r="C1734" i="1"/>
  <c r="C1733" i="1" s="1"/>
  <c r="C1752" i="1"/>
  <c r="C1751" i="1" s="1"/>
  <c r="E1752" i="1"/>
  <c r="E1751" i="1" s="1"/>
  <c r="G1752" i="1"/>
  <c r="G1751" i="1" s="1"/>
  <c r="J1752" i="1"/>
  <c r="J1751" i="1" s="1"/>
  <c r="C1766" i="1"/>
  <c r="E1766" i="1"/>
  <c r="E1762" i="1" s="1"/>
  <c r="G1766" i="1"/>
  <c r="I1767" i="1"/>
  <c r="K1767" i="1" s="1"/>
  <c r="J1768" i="1"/>
  <c r="J1767" i="1" s="1"/>
  <c r="D1766" i="1"/>
  <c r="D1762" i="1" s="1"/>
  <c r="F1766" i="1"/>
  <c r="H1766" i="1"/>
  <c r="H1762" i="1" s="1"/>
  <c r="I1771" i="1"/>
  <c r="J1772" i="1"/>
  <c r="J1771" i="1" s="1"/>
  <c r="I1783" i="1"/>
  <c r="I1782" i="1" s="1"/>
  <c r="K1782" i="1" s="1"/>
  <c r="J1784" i="1"/>
  <c r="J1783" i="1" s="1"/>
  <c r="J1782" i="1" s="1"/>
  <c r="C1794" i="1"/>
  <c r="C1793" i="1" s="1"/>
  <c r="E1794" i="1"/>
  <c r="E1793" i="1" s="1"/>
  <c r="G1794" i="1"/>
  <c r="G1793" i="1" s="1"/>
  <c r="I1795" i="1"/>
  <c r="K1795" i="1" s="1"/>
  <c r="J1796" i="1"/>
  <c r="J1795" i="1" s="1"/>
  <c r="D1794" i="1"/>
  <c r="D1793" i="1" s="1"/>
  <c r="F1794" i="1"/>
  <c r="F1793" i="1" s="1"/>
  <c r="I1799" i="1"/>
  <c r="K1799" i="1" s="1"/>
  <c r="J1800" i="1"/>
  <c r="J1799" i="1" s="1"/>
  <c r="C1809" i="1"/>
  <c r="E1809" i="1"/>
  <c r="E1805" i="1" s="1"/>
  <c r="G1809" i="1"/>
  <c r="G1805" i="1" s="1"/>
  <c r="I1810" i="1"/>
  <c r="J1811" i="1"/>
  <c r="J1810" i="1" s="1"/>
  <c r="F1809" i="1"/>
  <c r="F1805" i="1" s="1"/>
  <c r="F1792" i="1" s="1"/>
  <c r="I1814" i="1"/>
  <c r="K1814" i="1" s="1"/>
  <c r="J1815" i="1"/>
  <c r="J1819" i="1"/>
  <c r="J1817" i="1" s="1"/>
  <c r="D1824" i="1"/>
  <c r="D1823" i="1" s="1"/>
  <c r="F1824" i="1"/>
  <c r="F1823" i="1" s="1"/>
  <c r="H1824" i="1"/>
  <c r="H1823" i="1" s="1"/>
  <c r="F1426" i="1"/>
  <c r="F1425" i="1" s="1"/>
  <c r="H1444" i="1"/>
  <c r="H1543" i="1"/>
  <c r="H1600" i="1"/>
  <c r="H1599" i="1" s="1"/>
  <c r="C1805" i="1"/>
  <c r="D1426" i="1"/>
  <c r="D1425" i="1" s="1"/>
  <c r="D1444" i="1"/>
  <c r="D1440" i="1" s="1"/>
  <c r="D1439" i="1" s="1"/>
  <c r="F1444" i="1"/>
  <c r="I1447" i="1"/>
  <c r="K1447" i="1" s="1"/>
  <c r="J1448" i="1"/>
  <c r="J1447" i="1" s="1"/>
  <c r="J1567" i="1"/>
  <c r="J1565" i="1" s="1"/>
  <c r="J1564" i="1" s="1"/>
  <c r="J1563" i="1" s="1"/>
  <c r="I1570" i="1"/>
  <c r="I1569" i="1" s="1"/>
  <c r="I1568" i="1" s="1"/>
  <c r="K1568" i="1" s="1"/>
  <c r="J1571" i="1"/>
  <c r="J1570" i="1" s="1"/>
  <c r="J1569" i="1" s="1"/>
  <c r="J1568" i="1" s="1"/>
  <c r="D1600" i="1"/>
  <c r="D1599" i="1" s="1"/>
  <c r="F1600" i="1"/>
  <c r="F1599" i="1" s="1"/>
  <c r="E1616" i="1"/>
  <c r="E1615" i="1" s="1"/>
  <c r="C1630" i="1"/>
  <c r="E1630" i="1"/>
  <c r="G1630" i="1"/>
  <c r="C1661" i="1"/>
  <c r="C1660" i="1" s="1"/>
  <c r="C1659" i="1" s="1"/>
  <c r="E1661" i="1"/>
  <c r="E1660" i="1" s="1"/>
  <c r="E1659" i="1" s="1"/>
  <c r="G1661" i="1"/>
  <c r="G1660" i="1" s="1"/>
  <c r="G1659" i="1" s="1"/>
  <c r="I1662" i="1"/>
  <c r="K1662" i="1" s="1"/>
  <c r="J1663" i="1"/>
  <c r="J1662" i="1" s="1"/>
  <c r="C1675" i="1"/>
  <c r="C1674" i="1" s="1"/>
  <c r="G1675" i="1"/>
  <c r="G1674" i="1" s="1"/>
  <c r="D1718" i="1"/>
  <c r="D1717" i="1" s="1"/>
  <c r="F1718" i="1"/>
  <c r="F1717" i="1" s="1"/>
  <c r="G1726" i="1"/>
  <c r="G1725" i="1" s="1"/>
  <c r="D1832" i="1"/>
  <c r="D1831" i="1" s="1"/>
  <c r="F1832" i="1"/>
  <c r="F1831" i="1" s="1"/>
  <c r="H1832" i="1"/>
  <c r="H1831" i="1" s="1"/>
  <c r="C1484" i="1"/>
  <c r="C1483" i="1" s="1"/>
  <c r="C1482" i="1" s="1"/>
  <c r="E1484" i="1"/>
  <c r="E1483" i="1" s="1"/>
  <c r="E1482" i="1" s="1"/>
  <c r="I1510" i="1"/>
  <c r="K1510" i="1" s="1"/>
  <c r="J1511" i="1"/>
  <c r="J1510" i="1" s="1"/>
  <c r="F1528" i="1"/>
  <c r="F1524" i="1" s="1"/>
  <c r="H1528" i="1"/>
  <c r="H1524" i="1" s="1"/>
  <c r="I1558" i="1"/>
  <c r="J1559" i="1"/>
  <c r="I1603" i="1"/>
  <c r="K1603" i="1" s="1"/>
  <c r="J1604" i="1"/>
  <c r="J1608" i="1"/>
  <c r="J1606" i="1" s="1"/>
  <c r="J1648" i="1"/>
  <c r="H1682" i="1"/>
  <c r="D1682" i="1"/>
  <c r="H1690" i="1"/>
  <c r="H1689" i="1" s="1"/>
  <c r="G1456" i="1"/>
  <c r="G1455" i="1" s="1"/>
  <c r="G1454" i="1" s="1"/>
  <c r="I1464" i="1"/>
  <c r="I1463" i="1" s="1"/>
  <c r="I1462" i="1" s="1"/>
  <c r="J1465" i="1"/>
  <c r="J1464" i="1" s="1"/>
  <c r="J1463" i="1" s="1"/>
  <c r="J1462" i="1" s="1"/>
  <c r="J1461" i="1" s="1"/>
  <c r="H1475" i="1"/>
  <c r="H1474" i="1" s="1"/>
  <c r="H1473" i="1" s="1"/>
  <c r="H1499" i="1"/>
  <c r="H1498" i="1" s="1"/>
  <c r="D1661" i="1"/>
  <c r="D1660" i="1" s="1"/>
  <c r="D1659" i="1" s="1"/>
  <c r="F1661" i="1"/>
  <c r="F1660" i="1" s="1"/>
  <c r="F1659" i="1" s="1"/>
  <c r="H1661" i="1"/>
  <c r="H1660" i="1" s="1"/>
  <c r="H1659" i="1" s="1"/>
  <c r="H1794" i="1"/>
  <c r="H1793" i="1" s="1"/>
  <c r="I1574" i="1"/>
  <c r="I1573" i="1" s="1"/>
  <c r="K1573" i="1" s="1"/>
  <c r="J1575" i="1"/>
  <c r="J1574" i="1" s="1"/>
  <c r="J1573" i="1" s="1"/>
  <c r="J1572" i="1" s="1"/>
  <c r="I1578" i="1"/>
  <c r="I1577" i="1" s="1"/>
  <c r="K1577" i="1" s="1"/>
  <c r="J1579" i="1"/>
  <c r="C1616" i="1"/>
  <c r="C1615" i="1" s="1"/>
  <c r="G1616" i="1"/>
  <c r="G1615" i="1" s="1"/>
  <c r="I1635" i="1"/>
  <c r="I1634" i="1" s="1"/>
  <c r="K1634" i="1" s="1"/>
  <c r="J1636" i="1"/>
  <c r="J1635" i="1" s="1"/>
  <c r="J1634" i="1" s="1"/>
  <c r="J1630" i="1" s="1"/>
  <c r="I1639" i="1"/>
  <c r="I1638" i="1" s="1"/>
  <c r="K1638" i="1" s="1"/>
  <c r="J1640" i="1"/>
  <c r="J1639" i="1" s="1"/>
  <c r="J1638" i="1" s="1"/>
  <c r="J1637" i="1" s="1"/>
  <c r="E1675" i="1"/>
  <c r="E1674" i="1" s="1"/>
  <c r="D1690" i="1"/>
  <c r="D1689" i="1" s="1"/>
  <c r="F1690" i="1"/>
  <c r="F1689" i="1" s="1"/>
  <c r="I1693" i="1"/>
  <c r="J1694" i="1"/>
  <c r="J1693" i="1" s="1"/>
  <c r="H1718" i="1"/>
  <c r="H1717" i="1" s="1"/>
  <c r="E1718" i="1"/>
  <c r="E1717" i="1" s="1"/>
  <c r="D1726" i="1"/>
  <c r="D1725" i="1" s="1"/>
  <c r="F1726" i="1"/>
  <c r="F1725" i="1" s="1"/>
  <c r="H1726" i="1"/>
  <c r="H1725" i="1" s="1"/>
  <c r="C1726" i="1"/>
  <c r="C1725" i="1" s="1"/>
  <c r="E1726" i="1"/>
  <c r="E1725" i="1" s="1"/>
  <c r="D1734" i="1"/>
  <c r="D1733" i="1" s="1"/>
  <c r="F1734" i="1"/>
  <c r="F1733" i="1" s="1"/>
  <c r="H1734" i="1"/>
  <c r="H1733" i="1" s="1"/>
  <c r="C1743" i="1"/>
  <c r="C1742" i="1" s="1"/>
  <c r="C1741" i="1" s="1"/>
  <c r="E1743" i="1"/>
  <c r="E1742" i="1" s="1"/>
  <c r="E1741" i="1" s="1"/>
  <c r="G1743" i="1"/>
  <c r="G1742" i="1" s="1"/>
  <c r="G1741" i="1" s="1"/>
  <c r="I1744" i="1"/>
  <c r="K1744" i="1" s="1"/>
  <c r="J1745" i="1"/>
  <c r="J1744" i="1" s="1"/>
  <c r="D1743" i="1"/>
  <c r="D1742" i="1" s="1"/>
  <c r="D1741" i="1" s="1"/>
  <c r="F1743" i="1"/>
  <c r="F1742" i="1" s="1"/>
  <c r="F1741" i="1" s="1"/>
  <c r="H1743" i="1"/>
  <c r="H1742" i="1" s="1"/>
  <c r="H1741" i="1" s="1"/>
  <c r="I1748" i="1"/>
  <c r="K1748" i="1" s="1"/>
  <c r="J1749" i="1"/>
  <c r="J1748" i="1" s="1"/>
  <c r="C1774" i="1"/>
  <c r="C1773" i="1" s="1"/>
  <c r="E1774" i="1"/>
  <c r="E1773" i="1" s="1"/>
  <c r="G1774" i="1"/>
  <c r="G1773" i="1" s="1"/>
  <c r="I1775" i="1"/>
  <c r="K1775" i="1" s="1"/>
  <c r="J1776" i="1"/>
  <c r="J1775" i="1" s="1"/>
  <c r="D1774" i="1"/>
  <c r="D1773" i="1" s="1"/>
  <c r="F1774" i="1"/>
  <c r="F1773" i="1" s="1"/>
  <c r="H1774" i="1"/>
  <c r="H1773" i="1" s="1"/>
  <c r="I1779" i="1"/>
  <c r="K1779" i="1" s="1"/>
  <c r="J1780" i="1"/>
  <c r="J1779" i="1" s="1"/>
  <c r="C1785" i="1"/>
  <c r="E1785" i="1"/>
  <c r="E1781" i="1" s="1"/>
  <c r="G1785" i="1"/>
  <c r="G1781" i="1" s="1"/>
  <c r="J1785" i="1"/>
  <c r="E1832" i="1"/>
  <c r="E1831" i="1" s="1"/>
  <c r="J1433" i="1"/>
  <c r="H1440" i="1"/>
  <c r="H1439" i="1" s="1"/>
  <c r="D1456" i="1"/>
  <c r="D1455" i="1" s="1"/>
  <c r="D1454" i="1" s="1"/>
  <c r="F1456" i="1"/>
  <c r="F1455" i="1" s="1"/>
  <c r="F1454" i="1" s="1"/>
  <c r="H1456" i="1"/>
  <c r="H1455" i="1" s="1"/>
  <c r="H1454" i="1" s="1"/>
  <c r="E1456" i="1"/>
  <c r="E1455" i="1" s="1"/>
  <c r="E1454" i="1" s="1"/>
  <c r="F1475" i="1"/>
  <c r="F1474" i="1" s="1"/>
  <c r="F1473" i="1" s="1"/>
  <c r="I1478" i="1"/>
  <c r="K1478" i="1" s="1"/>
  <c r="J1479" i="1"/>
  <c r="J1478" i="1" s="1"/>
  <c r="F1499" i="1"/>
  <c r="F1498" i="1" s="1"/>
  <c r="I1502" i="1"/>
  <c r="K1502" i="1" s="1"/>
  <c r="J1503" i="1"/>
  <c r="J1502" i="1" s="1"/>
  <c r="D1516" i="1"/>
  <c r="D1515" i="1" s="1"/>
  <c r="F1516" i="1"/>
  <c r="F1515" i="1" s="1"/>
  <c r="H1516" i="1"/>
  <c r="H1515" i="1" s="1"/>
  <c r="E1516" i="1"/>
  <c r="E1515" i="1" s="1"/>
  <c r="I1522" i="1"/>
  <c r="I1521" i="1" s="1"/>
  <c r="K1521" i="1" s="1"/>
  <c r="J1523" i="1"/>
  <c r="J1522" i="1" s="1"/>
  <c r="J1521" i="1" s="1"/>
  <c r="C1707" i="1"/>
  <c r="C1706" i="1" s="1"/>
  <c r="E1707" i="1"/>
  <c r="E1706" i="1" s="1"/>
  <c r="G1734" i="1"/>
  <c r="G1733" i="1" s="1"/>
  <c r="C1781" i="1"/>
  <c r="D1809" i="1"/>
  <c r="D1805" i="1" s="1"/>
  <c r="H1809" i="1"/>
  <c r="H1805" i="1" s="1"/>
  <c r="C1824" i="1"/>
  <c r="C1823" i="1" s="1"/>
  <c r="E1824" i="1"/>
  <c r="E1823" i="1" s="1"/>
  <c r="I2293" i="1"/>
  <c r="J2294" i="1" s="1"/>
  <c r="E2295" i="1" s="1"/>
  <c r="E2297" i="1" s="1"/>
  <c r="E2298" i="1" s="1"/>
  <c r="K1877" i="1"/>
  <c r="K2293" i="1" s="1"/>
  <c r="W48" i="16"/>
  <c r="F1682" i="1"/>
  <c r="E1637" i="1"/>
  <c r="J1612" i="1"/>
  <c r="C1543" i="1"/>
  <c r="I1436" i="1"/>
  <c r="E1857" i="1" s="1"/>
  <c r="F1440" i="1"/>
  <c r="F1439" i="1" s="1"/>
  <c r="C1637" i="1"/>
  <c r="G1637" i="1"/>
  <c r="I1686" i="1"/>
  <c r="K1686" i="1" s="1"/>
  <c r="K1687" i="1"/>
  <c r="K1700" i="1"/>
  <c r="J1700" i="1"/>
  <c r="J1699" i="1" s="1"/>
  <c r="I1699" i="1"/>
  <c r="K1704" i="1"/>
  <c r="J1704" i="1"/>
  <c r="J1703" i="1" s="1"/>
  <c r="I1703" i="1"/>
  <c r="K1703" i="1" s="1"/>
  <c r="K1771" i="1"/>
  <c r="K1813" i="1"/>
  <c r="J1813" i="1"/>
  <c r="J1812" i="1" s="1"/>
  <c r="I1812" i="1"/>
  <c r="K1812" i="1" s="1"/>
  <c r="K1821" i="1"/>
  <c r="J1821" i="1"/>
  <c r="J1820" i="1" s="1"/>
  <c r="I1820" i="1"/>
  <c r="K1820" i="1" s="1"/>
  <c r="I1546" i="1"/>
  <c r="C1855" i="1"/>
  <c r="E1426" i="1"/>
  <c r="E1425" i="1" s="1"/>
  <c r="G1426" i="1"/>
  <c r="J1428" i="1"/>
  <c r="J1431" i="1"/>
  <c r="J1435" i="1"/>
  <c r="C1444" i="1"/>
  <c r="C1440" i="1" s="1"/>
  <c r="C1439" i="1" s="1"/>
  <c r="E1444" i="1"/>
  <c r="E1440" i="1" s="1"/>
  <c r="E1439" i="1" s="1"/>
  <c r="G1444" i="1"/>
  <c r="G1440" i="1" s="1"/>
  <c r="G1439" i="1" s="1"/>
  <c r="I1445" i="1"/>
  <c r="K1445" i="1" s="1"/>
  <c r="J1446" i="1"/>
  <c r="J1445" i="1" s="1"/>
  <c r="I1449" i="1"/>
  <c r="K1449" i="1" s="1"/>
  <c r="J1450" i="1"/>
  <c r="J1449" i="1" s="1"/>
  <c r="J1456" i="1"/>
  <c r="J1455" i="1" s="1"/>
  <c r="J1454" i="1" s="1"/>
  <c r="D1468" i="1"/>
  <c r="D1467" i="1" s="1"/>
  <c r="D1466" i="1" s="1"/>
  <c r="F1468" i="1"/>
  <c r="F1467" i="1" s="1"/>
  <c r="F1466" i="1" s="1"/>
  <c r="H1468" i="1"/>
  <c r="H1467" i="1" s="1"/>
  <c r="H1466" i="1" s="1"/>
  <c r="C1475" i="1"/>
  <c r="C1474" i="1" s="1"/>
  <c r="C1473" i="1" s="1"/>
  <c r="E1475" i="1"/>
  <c r="E1474" i="1" s="1"/>
  <c r="E1473" i="1" s="1"/>
  <c r="G1475" i="1"/>
  <c r="G1474" i="1" s="1"/>
  <c r="G1473" i="1" s="1"/>
  <c r="I1476" i="1"/>
  <c r="K1476" i="1" s="1"/>
  <c r="J1477" i="1"/>
  <c r="J1476" i="1" s="1"/>
  <c r="I1480" i="1"/>
  <c r="K1480" i="1" s="1"/>
  <c r="J1481" i="1"/>
  <c r="J1480" i="1" s="1"/>
  <c r="J1484" i="1"/>
  <c r="J1483" i="1" s="1"/>
  <c r="J1482" i="1" s="1"/>
  <c r="C1499" i="1"/>
  <c r="C1498" i="1" s="1"/>
  <c r="E1499" i="1"/>
  <c r="E1498" i="1" s="1"/>
  <c r="G1499" i="1"/>
  <c r="G1498" i="1" s="1"/>
  <c r="I1500" i="1"/>
  <c r="K1500" i="1" s="1"/>
  <c r="J1501" i="1"/>
  <c r="J1500" i="1" s="1"/>
  <c r="I1504" i="1"/>
  <c r="K1504" i="1" s="1"/>
  <c r="J1505" i="1"/>
  <c r="J1504" i="1" s="1"/>
  <c r="C1507" i="1"/>
  <c r="C1506" i="1" s="1"/>
  <c r="E1507" i="1"/>
  <c r="E1506" i="1" s="1"/>
  <c r="G1507" i="1"/>
  <c r="G1506" i="1" s="1"/>
  <c r="I1508" i="1"/>
  <c r="K1508" i="1" s="1"/>
  <c r="J1509" i="1"/>
  <c r="J1508" i="1" s="1"/>
  <c r="I1512" i="1"/>
  <c r="K1512" i="1" s="1"/>
  <c r="J1513" i="1"/>
  <c r="J1512" i="1" s="1"/>
  <c r="J1516" i="1"/>
  <c r="D1524" i="1"/>
  <c r="I1531" i="1"/>
  <c r="K1531" i="1" s="1"/>
  <c r="J1532" i="1"/>
  <c r="J1531" i="1" s="1"/>
  <c r="I1535" i="1"/>
  <c r="K1535" i="1" s="1"/>
  <c r="J1536" i="1"/>
  <c r="J1535" i="1" s="1"/>
  <c r="J1547" i="1"/>
  <c r="F1549" i="1"/>
  <c r="F1543" i="1" s="1"/>
  <c r="C1600" i="1"/>
  <c r="C1599" i="1" s="1"/>
  <c r="E1600" i="1"/>
  <c r="E1599" i="1" s="1"/>
  <c r="G1600" i="1"/>
  <c r="G1599" i="1" s="1"/>
  <c r="I1601" i="1"/>
  <c r="K1601" i="1" s="1"/>
  <c r="J1602" i="1"/>
  <c r="J1601" i="1" s="1"/>
  <c r="I1609" i="1"/>
  <c r="K1609" i="1" s="1"/>
  <c r="J1610" i="1"/>
  <c r="K1613" i="1"/>
  <c r="D1616" i="1"/>
  <c r="D1615" i="1" s="1"/>
  <c r="F1616" i="1"/>
  <c r="F1615" i="1" s="1"/>
  <c r="H1616" i="1"/>
  <c r="H1615" i="1" s="1"/>
  <c r="J1625" i="1"/>
  <c r="J1623" i="1" s="1"/>
  <c r="J1622" i="1" s="1"/>
  <c r="J1621" i="1" s="1"/>
  <c r="F1630" i="1"/>
  <c r="K1665" i="1"/>
  <c r="J1665" i="1"/>
  <c r="J1664" i="1" s="1"/>
  <c r="J1661" i="1" s="1"/>
  <c r="J1660" i="1" s="1"/>
  <c r="J1659" i="1" s="1"/>
  <c r="I1664" i="1"/>
  <c r="K1664" i="1" s="1"/>
  <c r="K1688" i="1"/>
  <c r="J1688" i="1"/>
  <c r="J1687" i="1" s="1"/>
  <c r="J1686" i="1" s="1"/>
  <c r="K1692" i="1"/>
  <c r="J1692" i="1"/>
  <c r="J1691" i="1" s="1"/>
  <c r="I1691" i="1"/>
  <c r="K1691" i="1" s="1"/>
  <c r="K1696" i="1"/>
  <c r="J1696" i="1"/>
  <c r="J1695" i="1" s="1"/>
  <c r="I1695" i="1"/>
  <c r="K1695" i="1" s="1"/>
  <c r="K1701" i="1"/>
  <c r="E1734" i="1"/>
  <c r="E1733" i="1" s="1"/>
  <c r="K1747" i="1"/>
  <c r="J1747" i="1"/>
  <c r="J1746" i="1" s="1"/>
  <c r="I1746" i="1"/>
  <c r="K1746" i="1" s="1"/>
  <c r="K1770" i="1"/>
  <c r="J1770" i="1"/>
  <c r="J1769" i="1" s="1"/>
  <c r="I1769" i="1"/>
  <c r="K1769" i="1" s="1"/>
  <c r="K1778" i="1"/>
  <c r="J1778" i="1"/>
  <c r="J1777" i="1" s="1"/>
  <c r="I1777" i="1"/>
  <c r="K1777" i="1" s="1"/>
  <c r="K1798" i="1"/>
  <c r="J1798" i="1"/>
  <c r="J1797" i="1" s="1"/>
  <c r="J1794" i="1" s="1"/>
  <c r="J1793" i="1" s="1"/>
  <c r="I1797" i="1"/>
  <c r="K1797" i="1" s="1"/>
  <c r="C1690" i="1"/>
  <c r="C1689" i="1" s="1"/>
  <c r="E1690" i="1"/>
  <c r="E1689" i="1" s="1"/>
  <c r="G1690" i="1"/>
  <c r="G1689" i="1" s="1"/>
  <c r="C1698" i="1"/>
  <c r="C1697" i="1" s="1"/>
  <c r="E1698" i="1"/>
  <c r="E1697" i="1" s="1"/>
  <c r="G1698" i="1"/>
  <c r="G1697" i="1" s="1"/>
  <c r="D1752" i="1"/>
  <c r="D1751" i="1" s="1"/>
  <c r="F1752" i="1"/>
  <c r="F1751" i="1" s="1"/>
  <c r="H1752" i="1"/>
  <c r="H1751" i="1" s="1"/>
  <c r="F1762" i="1"/>
  <c r="D1785" i="1"/>
  <c r="D1781" i="1" s="1"/>
  <c r="F1785" i="1"/>
  <c r="F1781" i="1" s="1"/>
  <c r="H1785" i="1"/>
  <c r="H1781" i="1" s="1"/>
  <c r="J1824" i="1"/>
  <c r="J1823" i="1" s="1"/>
  <c r="K1429" i="1"/>
  <c r="J1429" i="1"/>
  <c r="I1427" i="1"/>
  <c r="J1468" i="1"/>
  <c r="J1467" i="1" s="1"/>
  <c r="J1466" i="1" s="1"/>
  <c r="F1419" i="1"/>
  <c r="F1839" i="1" s="1"/>
  <c r="K1432" i="1"/>
  <c r="K1443" i="1"/>
  <c r="K1458" i="1"/>
  <c r="K1460" i="1"/>
  <c r="K1470" i="1"/>
  <c r="K1472" i="1"/>
  <c r="K1486" i="1"/>
  <c r="K1488" i="1"/>
  <c r="K1490" i="1"/>
  <c r="K1518" i="1"/>
  <c r="K1520" i="1"/>
  <c r="J1527" i="1"/>
  <c r="J1526" i="1" s="1"/>
  <c r="J1525" i="1" s="1"/>
  <c r="I1526" i="1"/>
  <c r="K1649" i="1"/>
  <c r="J1649" i="1"/>
  <c r="J1646" i="1" s="1"/>
  <c r="J1645" i="1" s="1"/>
  <c r="J1644" i="1" s="1"/>
  <c r="K1430" i="1"/>
  <c r="K1434" i="1"/>
  <c r="D1855" i="1"/>
  <c r="D1853" i="1" s="1"/>
  <c r="C1426" i="1"/>
  <c r="C1425" i="1" s="1"/>
  <c r="H1427" i="1"/>
  <c r="I1442" i="1"/>
  <c r="I1457" i="1"/>
  <c r="I1459" i="1"/>
  <c r="K1459" i="1" s="1"/>
  <c r="I1469" i="1"/>
  <c r="I1471" i="1"/>
  <c r="K1471" i="1" s="1"/>
  <c r="I1485" i="1"/>
  <c r="I1487" i="1"/>
  <c r="K1487" i="1" s="1"/>
  <c r="I1489" i="1"/>
  <c r="K1489" i="1" s="1"/>
  <c r="I1517" i="1"/>
  <c r="I1519" i="1"/>
  <c r="K1519" i="1" s="1"/>
  <c r="K1527" i="1"/>
  <c r="K1529" i="1"/>
  <c r="K1537" i="1"/>
  <c r="J1548" i="1"/>
  <c r="K1548" i="1"/>
  <c r="J1558" i="1"/>
  <c r="J1557" i="1" s="1"/>
  <c r="J1556" i="1" s="1"/>
  <c r="J1578" i="1"/>
  <c r="J1577" i="1" s="1"/>
  <c r="J1576" i="1" s="1"/>
  <c r="J1603" i="1"/>
  <c r="J1616" i="1"/>
  <c r="J1615" i="1" s="1"/>
  <c r="F1637" i="1"/>
  <c r="K1552" i="1"/>
  <c r="K1554" i="1"/>
  <c r="K1558" i="1"/>
  <c r="K1560" i="1"/>
  <c r="K1562" i="1"/>
  <c r="K1566" i="1"/>
  <c r="K1578" i="1"/>
  <c r="K1580" i="1"/>
  <c r="K1589" i="1"/>
  <c r="K1593" i="1"/>
  <c r="K1597" i="1"/>
  <c r="K1605" i="1"/>
  <c r="K1607" i="1"/>
  <c r="K1611" i="1"/>
  <c r="K1618" i="1"/>
  <c r="K1620" i="1"/>
  <c r="K1624" i="1"/>
  <c r="K1626" i="1"/>
  <c r="K1633" i="1"/>
  <c r="K1643" i="1"/>
  <c r="K1647" i="1"/>
  <c r="K1650" i="1"/>
  <c r="K1654" i="1"/>
  <c r="J1679" i="1"/>
  <c r="J1678" i="1" s="1"/>
  <c r="I1678" i="1"/>
  <c r="K1678" i="1" s="1"/>
  <c r="K1693" i="1"/>
  <c r="I1551" i="1"/>
  <c r="I1561" i="1"/>
  <c r="K1561" i="1" s="1"/>
  <c r="I1565" i="1"/>
  <c r="I1588" i="1"/>
  <c r="I1592" i="1"/>
  <c r="I1596" i="1"/>
  <c r="I1606" i="1"/>
  <c r="K1606" i="1" s="1"/>
  <c r="I1617" i="1"/>
  <c r="I1619" i="1"/>
  <c r="K1619" i="1" s="1"/>
  <c r="C1621" i="1"/>
  <c r="I1623" i="1"/>
  <c r="I1632" i="1"/>
  <c r="I1642" i="1"/>
  <c r="I1646" i="1"/>
  <c r="I1653" i="1"/>
  <c r="J1658" i="1"/>
  <c r="J1657" i="1" s="1"/>
  <c r="J1656" i="1" s="1"/>
  <c r="J1655" i="1" s="1"/>
  <c r="I1657" i="1"/>
  <c r="D1675" i="1"/>
  <c r="D1674" i="1" s="1"/>
  <c r="F1675" i="1"/>
  <c r="F1674" i="1" s="1"/>
  <c r="H1675" i="1"/>
  <c r="H1674" i="1" s="1"/>
  <c r="J1677" i="1"/>
  <c r="J1676" i="1" s="1"/>
  <c r="I1676" i="1"/>
  <c r="K1679" i="1"/>
  <c r="J1681" i="1"/>
  <c r="J1680" i="1" s="1"/>
  <c r="I1680" i="1"/>
  <c r="K1680" i="1" s="1"/>
  <c r="J1685" i="1"/>
  <c r="J1684" i="1" s="1"/>
  <c r="J1683" i="1" s="1"/>
  <c r="I1684" i="1"/>
  <c r="J1707" i="1"/>
  <c r="J1706" i="1" s="1"/>
  <c r="J1718" i="1"/>
  <c r="J1717" i="1" s="1"/>
  <c r="J1726" i="1"/>
  <c r="J1725" i="1" s="1"/>
  <c r="K1699" i="1"/>
  <c r="K1709" i="1"/>
  <c r="K1711" i="1"/>
  <c r="K1713" i="1"/>
  <c r="K1720" i="1"/>
  <c r="K1722" i="1"/>
  <c r="K1724" i="1"/>
  <c r="K1728" i="1"/>
  <c r="K1730" i="1"/>
  <c r="K1732" i="1"/>
  <c r="J1736" i="1"/>
  <c r="J1735" i="1" s="1"/>
  <c r="I1735" i="1"/>
  <c r="J1740" i="1"/>
  <c r="J1739" i="1" s="1"/>
  <c r="I1739" i="1"/>
  <c r="K1739" i="1" s="1"/>
  <c r="K1740" i="1"/>
  <c r="I1708" i="1"/>
  <c r="I1710" i="1"/>
  <c r="K1710" i="1" s="1"/>
  <c r="I1712" i="1"/>
  <c r="K1712" i="1" s="1"/>
  <c r="I1719" i="1"/>
  <c r="I1721" i="1"/>
  <c r="K1721" i="1" s="1"/>
  <c r="I1723" i="1"/>
  <c r="K1723" i="1" s="1"/>
  <c r="I1727" i="1"/>
  <c r="I1729" i="1"/>
  <c r="K1729" i="1" s="1"/>
  <c r="I1731" i="1"/>
  <c r="K1731" i="1" s="1"/>
  <c r="K1736" i="1"/>
  <c r="J1738" i="1"/>
  <c r="J1737" i="1" s="1"/>
  <c r="I1737" i="1"/>
  <c r="K1737" i="1" s="1"/>
  <c r="C1762" i="1"/>
  <c r="C1750" i="1" s="1"/>
  <c r="G1762" i="1"/>
  <c r="K1754" i="1"/>
  <c r="K1756" i="1"/>
  <c r="K1758" i="1"/>
  <c r="K1765" i="1"/>
  <c r="K1787" i="1"/>
  <c r="K1789" i="1"/>
  <c r="K1791" i="1"/>
  <c r="C1859" i="1"/>
  <c r="J1808" i="1"/>
  <c r="J1807" i="1" s="1"/>
  <c r="J1806" i="1" s="1"/>
  <c r="I1807" i="1"/>
  <c r="J1814" i="1"/>
  <c r="I1753" i="1"/>
  <c r="I1755" i="1"/>
  <c r="K1755" i="1" s="1"/>
  <c r="I1757" i="1"/>
  <c r="K1757" i="1" s="1"/>
  <c r="I1764" i="1"/>
  <c r="I1786" i="1"/>
  <c r="I1788" i="1"/>
  <c r="K1788" i="1" s="1"/>
  <c r="I1790" i="1"/>
  <c r="K1790" i="1" s="1"/>
  <c r="K1808" i="1"/>
  <c r="J1832" i="1"/>
  <c r="J1831" i="1" s="1"/>
  <c r="K1810" i="1"/>
  <c r="K1816" i="1"/>
  <c r="K1818" i="1"/>
  <c r="K1826" i="1"/>
  <c r="K1828" i="1"/>
  <c r="K1830" i="1"/>
  <c r="K1834" i="1"/>
  <c r="K1836" i="1"/>
  <c r="K1838" i="1"/>
  <c r="I1817" i="1"/>
  <c r="K1817" i="1" s="1"/>
  <c r="I1825" i="1"/>
  <c r="I1827" i="1"/>
  <c r="K1827" i="1" s="1"/>
  <c r="I1829" i="1"/>
  <c r="K1829" i="1" s="1"/>
  <c r="I1833" i="1"/>
  <c r="I1835" i="1"/>
  <c r="K1835" i="1" s="1"/>
  <c r="I1837" i="1"/>
  <c r="K1837" i="1" s="1"/>
  <c r="I61" i="3"/>
  <c r="I55" i="3"/>
  <c r="I51" i="3"/>
  <c r="I47" i="3"/>
  <c r="I37" i="3"/>
  <c r="I13" i="3"/>
  <c r="I15" i="3" s="1"/>
  <c r="I17" i="3" s="1"/>
  <c r="I19" i="3" s="1"/>
  <c r="K1463" i="1" l="1"/>
  <c r="D1514" i="1"/>
  <c r="J1698" i="1"/>
  <c r="J1697" i="1" s="1"/>
  <c r="H1673" i="1"/>
  <c r="I1576" i="1"/>
  <c r="K1576" i="1" s="1"/>
  <c r="J1528" i="1"/>
  <c r="F1497" i="1"/>
  <c r="G1425" i="1"/>
  <c r="G1792" i="1"/>
  <c r="H1426" i="1"/>
  <c r="H1425" i="1" s="1"/>
  <c r="O1427" i="1"/>
  <c r="D1497" i="1"/>
  <c r="K1783" i="1"/>
  <c r="K1569" i="1"/>
  <c r="H1598" i="1"/>
  <c r="K1639" i="1"/>
  <c r="K1570" i="1"/>
  <c r="K1522" i="1"/>
  <c r="K1464" i="1"/>
  <c r="E1598" i="1"/>
  <c r="F1673" i="1"/>
  <c r="K1635" i="1"/>
  <c r="I1572" i="1"/>
  <c r="K1572" i="1" s="1"/>
  <c r="J1766" i="1"/>
  <c r="J1762" i="1" s="1"/>
  <c r="D1598" i="1"/>
  <c r="C1822" i="1"/>
  <c r="D1792" i="1"/>
  <c r="J1781" i="1"/>
  <c r="E1750" i="1"/>
  <c r="H1792" i="1"/>
  <c r="C1598" i="1"/>
  <c r="H1497" i="1"/>
  <c r="F1822" i="1"/>
  <c r="H1822" i="1"/>
  <c r="D1822" i="1"/>
  <c r="E1792" i="1"/>
  <c r="C1860" i="1"/>
  <c r="J1822" i="1"/>
  <c r="K1436" i="1"/>
  <c r="E1822" i="1"/>
  <c r="C1705" i="1"/>
  <c r="F1705" i="1"/>
  <c r="E1514" i="1"/>
  <c r="G1705" i="1"/>
  <c r="G1598" i="1"/>
  <c r="H1514" i="1"/>
  <c r="C1792" i="1"/>
  <c r="J1546" i="1"/>
  <c r="J1545" i="1" s="1"/>
  <c r="J1544" i="1" s="1"/>
  <c r="J1543" i="1" s="1"/>
  <c r="J1427" i="1"/>
  <c r="J1426" i="1" s="1"/>
  <c r="J1425" i="1" s="1"/>
  <c r="F1750" i="1"/>
  <c r="J1774" i="1"/>
  <c r="J1773" i="1" s="1"/>
  <c r="J1743" i="1"/>
  <c r="J1742" i="1" s="1"/>
  <c r="J1741" i="1" s="1"/>
  <c r="E1705" i="1"/>
  <c r="J1690" i="1"/>
  <c r="J1689" i="1" s="1"/>
  <c r="F1514" i="1"/>
  <c r="D1705" i="1"/>
  <c r="H1705" i="1"/>
  <c r="J1809" i="1"/>
  <c r="J1805" i="1" s="1"/>
  <c r="J1792" i="1" s="1"/>
  <c r="G1750" i="1"/>
  <c r="D1673" i="1"/>
  <c r="C1861" i="1"/>
  <c r="K1574" i="1"/>
  <c r="F1598" i="1"/>
  <c r="E1673" i="1"/>
  <c r="I1690" i="1"/>
  <c r="J1515" i="1"/>
  <c r="G1497" i="1"/>
  <c r="C1497" i="1"/>
  <c r="J1682" i="1"/>
  <c r="J1609" i="1"/>
  <c r="J1600" i="1" s="1"/>
  <c r="J1599" i="1" s="1"/>
  <c r="J1598" i="1" s="1"/>
  <c r="J1675" i="1"/>
  <c r="J1674" i="1" s="1"/>
  <c r="H1750" i="1"/>
  <c r="D1750" i="1"/>
  <c r="G1673" i="1"/>
  <c r="C1673" i="1"/>
  <c r="J1507" i="1"/>
  <c r="J1506" i="1" s="1"/>
  <c r="I1499" i="1"/>
  <c r="E1497" i="1"/>
  <c r="I1475" i="1"/>
  <c r="J1444" i="1"/>
  <c r="J1440" i="1" s="1"/>
  <c r="J1439" i="1" s="1"/>
  <c r="I1774" i="1"/>
  <c r="I1743" i="1"/>
  <c r="I1698" i="1"/>
  <c r="I1528" i="1"/>
  <c r="K1528" i="1" s="1"/>
  <c r="I1507" i="1"/>
  <c r="J1499" i="1"/>
  <c r="J1498" i="1" s="1"/>
  <c r="J1475" i="1"/>
  <c r="J1474" i="1" s="1"/>
  <c r="J1473" i="1" s="1"/>
  <c r="I1444" i="1"/>
  <c r="K1444" i="1" s="1"/>
  <c r="I1545" i="1"/>
  <c r="K1546" i="1"/>
  <c r="I1794" i="1"/>
  <c r="I1766" i="1"/>
  <c r="K1766" i="1" s="1"/>
  <c r="I1661" i="1"/>
  <c r="K1833" i="1"/>
  <c r="I1832" i="1"/>
  <c r="K1786" i="1"/>
  <c r="I1785" i="1"/>
  <c r="K1753" i="1"/>
  <c r="I1752" i="1"/>
  <c r="I1809" i="1"/>
  <c r="K1809" i="1" s="1"/>
  <c r="K1727" i="1"/>
  <c r="I1726" i="1"/>
  <c r="K1708" i="1"/>
  <c r="I1707" i="1"/>
  <c r="K1735" i="1"/>
  <c r="I1734" i="1"/>
  <c r="K1684" i="1"/>
  <c r="I1683" i="1"/>
  <c r="K1657" i="1"/>
  <c r="I1656" i="1"/>
  <c r="K1653" i="1"/>
  <c r="I1652" i="1"/>
  <c r="K1642" i="1"/>
  <c r="I1641" i="1"/>
  <c r="K1623" i="1"/>
  <c r="I1622" i="1"/>
  <c r="K1592" i="1"/>
  <c r="I1591" i="1"/>
  <c r="K1565" i="1"/>
  <c r="I1564" i="1"/>
  <c r="K1551" i="1"/>
  <c r="I1550" i="1"/>
  <c r="K1517" i="1"/>
  <c r="I1516" i="1"/>
  <c r="K1442" i="1"/>
  <c r="I1441" i="1"/>
  <c r="J1524" i="1"/>
  <c r="E1856" i="1"/>
  <c r="I1426" i="1"/>
  <c r="K1427" i="1"/>
  <c r="K1825" i="1"/>
  <c r="I1824" i="1"/>
  <c r="K1764" i="1"/>
  <c r="I1763" i="1"/>
  <c r="K1807" i="1"/>
  <c r="I1806" i="1"/>
  <c r="K1719" i="1"/>
  <c r="I1718" i="1"/>
  <c r="J1734" i="1"/>
  <c r="J1733" i="1" s="1"/>
  <c r="J1705" i="1" s="1"/>
  <c r="K1676" i="1"/>
  <c r="I1675" i="1"/>
  <c r="K1646" i="1"/>
  <c r="I1645" i="1"/>
  <c r="K1632" i="1"/>
  <c r="I1631" i="1"/>
  <c r="K1617" i="1"/>
  <c r="I1616" i="1"/>
  <c r="K1596" i="1"/>
  <c r="I1595" i="1"/>
  <c r="K1588" i="1"/>
  <c r="I1587" i="1"/>
  <c r="I1557" i="1"/>
  <c r="K1485" i="1"/>
  <c r="I1484" i="1"/>
  <c r="K1469" i="1"/>
  <c r="I1468" i="1"/>
  <c r="K1457" i="1"/>
  <c r="I1456" i="1"/>
  <c r="I1600" i="1"/>
  <c r="K1526" i="1"/>
  <c r="I1525" i="1"/>
  <c r="I1461" i="1"/>
  <c r="K1461" i="1" s="1"/>
  <c r="K1462" i="1"/>
  <c r="I28" i="1"/>
  <c r="J28" i="1" l="1"/>
  <c r="J1750" i="1"/>
  <c r="C1858" i="1"/>
  <c r="G1438" i="1"/>
  <c r="H1438" i="1"/>
  <c r="H1423" i="1" s="1"/>
  <c r="H1839" i="1" s="1"/>
  <c r="J1497" i="1"/>
  <c r="J1514" i="1"/>
  <c r="E1438" i="1"/>
  <c r="E1423" i="1" s="1"/>
  <c r="C1438" i="1"/>
  <c r="D1438" i="1"/>
  <c r="D1423" i="1" s="1"/>
  <c r="F1438" i="1"/>
  <c r="F1423" i="1" s="1"/>
  <c r="J1673" i="1"/>
  <c r="I1689" i="1"/>
  <c r="K1689" i="1" s="1"/>
  <c r="K1690" i="1"/>
  <c r="I1855" i="1"/>
  <c r="I1506" i="1"/>
  <c r="K1506" i="1" s="1"/>
  <c r="K1507" i="1"/>
  <c r="K1698" i="1"/>
  <c r="I1697" i="1"/>
  <c r="K1697" i="1" s="1"/>
  <c r="K1774" i="1"/>
  <c r="I1773" i="1"/>
  <c r="K1773" i="1" s="1"/>
  <c r="I1474" i="1"/>
  <c r="K1475" i="1"/>
  <c r="I1498" i="1"/>
  <c r="K1499" i="1"/>
  <c r="I1660" i="1"/>
  <c r="K1661" i="1"/>
  <c r="I1793" i="1"/>
  <c r="K1793" i="1" s="1"/>
  <c r="K1794" i="1"/>
  <c r="I1544" i="1"/>
  <c r="K1544" i="1" s="1"/>
  <c r="K1545" i="1"/>
  <c r="I1742" i="1"/>
  <c r="K1743" i="1"/>
  <c r="K1525" i="1"/>
  <c r="I1524" i="1"/>
  <c r="K1524" i="1" s="1"/>
  <c r="I1483" i="1"/>
  <c r="K1484" i="1"/>
  <c r="I1717" i="1"/>
  <c r="K1717" i="1" s="1"/>
  <c r="K1718" i="1"/>
  <c r="K1426" i="1"/>
  <c r="I1425" i="1"/>
  <c r="C1423" i="1"/>
  <c r="C1839" i="1" s="1"/>
  <c r="I1733" i="1"/>
  <c r="K1733" i="1" s="1"/>
  <c r="K1734" i="1"/>
  <c r="I1706" i="1"/>
  <c r="K1707" i="1"/>
  <c r="I1725" i="1"/>
  <c r="K1725" i="1" s="1"/>
  <c r="K1726" i="1"/>
  <c r="K1600" i="1"/>
  <c r="I1599" i="1"/>
  <c r="I1455" i="1"/>
  <c r="K1456" i="1"/>
  <c r="I1467" i="1"/>
  <c r="K1468" i="1"/>
  <c r="K1557" i="1"/>
  <c r="I1556" i="1"/>
  <c r="K1556" i="1" s="1"/>
  <c r="I1586" i="1"/>
  <c r="K1586" i="1" s="1"/>
  <c r="K1587" i="1"/>
  <c r="I1594" i="1"/>
  <c r="K1594" i="1" s="1"/>
  <c r="K1595" i="1"/>
  <c r="I1615" i="1"/>
  <c r="K1615" i="1" s="1"/>
  <c r="K1616" i="1"/>
  <c r="I1630" i="1"/>
  <c r="K1630" i="1" s="1"/>
  <c r="K1631" i="1"/>
  <c r="I1644" i="1"/>
  <c r="K1644" i="1" s="1"/>
  <c r="K1645" i="1"/>
  <c r="I1674" i="1"/>
  <c r="K1675" i="1"/>
  <c r="E1859" i="1"/>
  <c r="K1806" i="1"/>
  <c r="I1805" i="1"/>
  <c r="I1762" i="1"/>
  <c r="K1762" i="1" s="1"/>
  <c r="K1763" i="1"/>
  <c r="I1823" i="1"/>
  <c r="K1824" i="1"/>
  <c r="E1855" i="1"/>
  <c r="F1856" i="1"/>
  <c r="F1855" i="1" s="1"/>
  <c r="I1440" i="1"/>
  <c r="K1441" i="1"/>
  <c r="I1515" i="1"/>
  <c r="K1516" i="1"/>
  <c r="I1549" i="1"/>
  <c r="K1550" i="1"/>
  <c r="I1563" i="1"/>
  <c r="K1563" i="1" s="1"/>
  <c r="K1564" i="1"/>
  <c r="I1590" i="1"/>
  <c r="K1590" i="1" s="1"/>
  <c r="K1591" i="1"/>
  <c r="E1861" i="1"/>
  <c r="I1621" i="1"/>
  <c r="K1621" i="1" s="1"/>
  <c r="K1622" i="1"/>
  <c r="K1641" i="1"/>
  <c r="I1637" i="1"/>
  <c r="K1637" i="1" s="1"/>
  <c r="I1651" i="1"/>
  <c r="K1651" i="1" s="1"/>
  <c r="K1652" i="1"/>
  <c r="K1656" i="1"/>
  <c r="I1655" i="1"/>
  <c r="K1655" i="1" s="1"/>
  <c r="I1682" i="1"/>
  <c r="K1682" i="1" s="1"/>
  <c r="K1683" i="1"/>
  <c r="I1751" i="1"/>
  <c r="K1752" i="1"/>
  <c r="K1785" i="1"/>
  <c r="I1781" i="1"/>
  <c r="K1781" i="1" s="1"/>
  <c r="E1860" i="1"/>
  <c r="I1831" i="1"/>
  <c r="K1831" i="1" s="1"/>
  <c r="K1832" i="1"/>
  <c r="T197" i="1"/>
  <c r="T229" i="1"/>
  <c r="T233" i="1"/>
  <c r="E1391" i="1"/>
  <c r="O1428" i="1" s="1"/>
  <c r="I1387" i="1"/>
  <c r="K1387" i="1" s="1"/>
  <c r="H1386" i="1"/>
  <c r="G1386" i="1"/>
  <c r="F1386" i="1"/>
  <c r="E1386" i="1"/>
  <c r="D1386" i="1"/>
  <c r="C1386" i="1"/>
  <c r="I1385" i="1"/>
  <c r="K1385" i="1" s="1"/>
  <c r="H1384" i="1"/>
  <c r="G1384" i="1"/>
  <c r="F1384" i="1"/>
  <c r="E1384" i="1"/>
  <c r="D1384" i="1"/>
  <c r="C1384" i="1"/>
  <c r="I1383" i="1"/>
  <c r="K1383" i="1" s="1"/>
  <c r="H1382" i="1"/>
  <c r="G1382" i="1"/>
  <c r="F1382" i="1"/>
  <c r="E1382" i="1"/>
  <c r="D1382" i="1"/>
  <c r="C1382" i="1"/>
  <c r="I1379" i="1"/>
  <c r="K1379" i="1" s="1"/>
  <c r="H1378" i="1"/>
  <c r="G1378" i="1"/>
  <c r="F1378" i="1"/>
  <c r="E1378" i="1"/>
  <c r="D1378" i="1"/>
  <c r="C1378" i="1"/>
  <c r="I1377" i="1"/>
  <c r="H1376" i="1"/>
  <c r="G1376" i="1"/>
  <c r="F1376" i="1"/>
  <c r="E1376" i="1"/>
  <c r="D1376" i="1"/>
  <c r="C1376" i="1"/>
  <c r="I1375" i="1"/>
  <c r="K1375" i="1" s="1"/>
  <c r="H1374" i="1"/>
  <c r="G1374" i="1"/>
  <c r="F1374" i="1"/>
  <c r="E1374" i="1"/>
  <c r="D1374" i="1"/>
  <c r="C1374" i="1"/>
  <c r="I1370" i="1"/>
  <c r="K1370" i="1" s="1"/>
  <c r="H1369" i="1"/>
  <c r="G1369" i="1"/>
  <c r="F1369" i="1"/>
  <c r="E1369" i="1"/>
  <c r="D1369" i="1"/>
  <c r="C1369" i="1"/>
  <c r="I1368" i="1"/>
  <c r="K1368" i="1" s="1"/>
  <c r="I1367" i="1"/>
  <c r="K1367" i="1" s="1"/>
  <c r="H1366" i="1"/>
  <c r="G1366" i="1"/>
  <c r="F1366" i="1"/>
  <c r="E1366" i="1"/>
  <c r="D1366" i="1"/>
  <c r="C1366" i="1"/>
  <c r="I1365" i="1"/>
  <c r="J1365" i="1" s="1"/>
  <c r="I1364" i="1"/>
  <c r="K1364" i="1" s="1"/>
  <c r="H1363" i="1"/>
  <c r="G1363" i="1"/>
  <c r="F1363" i="1"/>
  <c r="E1363" i="1"/>
  <c r="D1363" i="1"/>
  <c r="C1363" i="1"/>
  <c r="I1362" i="1"/>
  <c r="K1362" i="1" s="1"/>
  <c r="H1361" i="1"/>
  <c r="G1361" i="1"/>
  <c r="F1361" i="1"/>
  <c r="E1361" i="1"/>
  <c r="D1361" i="1"/>
  <c r="C1361" i="1"/>
  <c r="I1360" i="1"/>
  <c r="K1360" i="1" s="1"/>
  <c r="H1359" i="1"/>
  <c r="G1359" i="1"/>
  <c r="F1359" i="1"/>
  <c r="E1359" i="1"/>
  <c r="D1359" i="1"/>
  <c r="C1359" i="1"/>
  <c r="I1357" i="1"/>
  <c r="K1357" i="1" s="1"/>
  <c r="H1356" i="1"/>
  <c r="H1355" i="1" s="1"/>
  <c r="G1356" i="1"/>
  <c r="G1355" i="1" s="1"/>
  <c r="F1356" i="1"/>
  <c r="F1355" i="1" s="1"/>
  <c r="E1356" i="1"/>
  <c r="E1355" i="1" s="1"/>
  <c r="D1356" i="1"/>
  <c r="D1355" i="1" s="1"/>
  <c r="C1356" i="1"/>
  <c r="C1355" i="1" s="1"/>
  <c r="I1349" i="1"/>
  <c r="K1349" i="1" s="1"/>
  <c r="H1348" i="1"/>
  <c r="G1348" i="1"/>
  <c r="F1348" i="1"/>
  <c r="E1348" i="1"/>
  <c r="D1348" i="1"/>
  <c r="C1348" i="1"/>
  <c r="I1347" i="1"/>
  <c r="K1347" i="1" s="1"/>
  <c r="H1346" i="1"/>
  <c r="G1346" i="1"/>
  <c r="F1346" i="1"/>
  <c r="E1346" i="1"/>
  <c r="D1346" i="1"/>
  <c r="C1346" i="1"/>
  <c r="I1345" i="1"/>
  <c r="K1345" i="1" s="1"/>
  <c r="H1344" i="1"/>
  <c r="G1344" i="1"/>
  <c r="G1343" i="1" s="1"/>
  <c r="G1342" i="1" s="1"/>
  <c r="F1344" i="1"/>
  <c r="E1344" i="1"/>
  <c r="D1344" i="1"/>
  <c r="C1344" i="1"/>
  <c r="I1340" i="1"/>
  <c r="K1340" i="1" s="1"/>
  <c r="H1339" i="1"/>
  <c r="G1339" i="1"/>
  <c r="F1339" i="1"/>
  <c r="E1339" i="1"/>
  <c r="D1339" i="1"/>
  <c r="C1339" i="1"/>
  <c r="I1338" i="1"/>
  <c r="K1338" i="1" s="1"/>
  <c r="H1337" i="1"/>
  <c r="G1337" i="1"/>
  <c r="F1337" i="1"/>
  <c r="E1337" i="1"/>
  <c r="D1337" i="1"/>
  <c r="C1337" i="1"/>
  <c r="I1336" i="1"/>
  <c r="K1336" i="1" s="1"/>
  <c r="H1335" i="1"/>
  <c r="G1335" i="1"/>
  <c r="F1335" i="1"/>
  <c r="E1335" i="1"/>
  <c r="D1335" i="1"/>
  <c r="C1335" i="1"/>
  <c r="I1333" i="1"/>
  <c r="K1333" i="1" s="1"/>
  <c r="H1332" i="1"/>
  <c r="H1331" i="1" s="1"/>
  <c r="G1332" i="1"/>
  <c r="G1331" i="1" s="1"/>
  <c r="F1332" i="1"/>
  <c r="F1331" i="1" s="1"/>
  <c r="E1332" i="1"/>
  <c r="E1331" i="1" s="1"/>
  <c r="D1332" i="1"/>
  <c r="D1331" i="1" s="1"/>
  <c r="C1332" i="1"/>
  <c r="C1331" i="1" s="1"/>
  <c r="I1329" i="1"/>
  <c r="K1329" i="1" s="1"/>
  <c r="H1328" i="1"/>
  <c r="G1328" i="1"/>
  <c r="F1328" i="1"/>
  <c r="E1328" i="1"/>
  <c r="D1328" i="1"/>
  <c r="C1328" i="1"/>
  <c r="I1327" i="1"/>
  <c r="K1327" i="1" s="1"/>
  <c r="H1326" i="1"/>
  <c r="G1326" i="1"/>
  <c r="F1326" i="1"/>
  <c r="E1326" i="1"/>
  <c r="D1326" i="1"/>
  <c r="C1326" i="1"/>
  <c r="I1325" i="1"/>
  <c r="K1325" i="1" s="1"/>
  <c r="H1324" i="1"/>
  <c r="G1324" i="1"/>
  <c r="F1324" i="1"/>
  <c r="E1324" i="1"/>
  <c r="D1324" i="1"/>
  <c r="C1324" i="1"/>
  <c r="I1321" i="1"/>
  <c r="K1321" i="1" s="1"/>
  <c r="H1320" i="1"/>
  <c r="G1320" i="1"/>
  <c r="F1320" i="1"/>
  <c r="E1320" i="1"/>
  <c r="D1320" i="1"/>
  <c r="C1320" i="1"/>
  <c r="I1319" i="1"/>
  <c r="K1319" i="1" s="1"/>
  <c r="H1318" i="1"/>
  <c r="G1318" i="1"/>
  <c r="F1318" i="1"/>
  <c r="E1318" i="1"/>
  <c r="D1318" i="1"/>
  <c r="C1318" i="1"/>
  <c r="I1317" i="1"/>
  <c r="K1317" i="1" s="1"/>
  <c r="H1316" i="1"/>
  <c r="G1316" i="1"/>
  <c r="F1316" i="1"/>
  <c r="E1316" i="1"/>
  <c r="D1316" i="1"/>
  <c r="C1316" i="1"/>
  <c r="I1314" i="1"/>
  <c r="K1314" i="1" s="1"/>
  <c r="H1313" i="1"/>
  <c r="G1313" i="1"/>
  <c r="G1312" i="1" s="1"/>
  <c r="F1313" i="1"/>
  <c r="F1312" i="1" s="1"/>
  <c r="E1313" i="1"/>
  <c r="E1312" i="1" s="1"/>
  <c r="D1313" i="1"/>
  <c r="D1312" i="1" s="1"/>
  <c r="C1313" i="1"/>
  <c r="C1312" i="1" s="1"/>
  <c r="H1312" i="1"/>
  <c r="I1307" i="1"/>
  <c r="K1307" i="1" s="1"/>
  <c r="H1306" i="1"/>
  <c r="G1306" i="1"/>
  <c r="F1306" i="1"/>
  <c r="E1306" i="1"/>
  <c r="D1306" i="1"/>
  <c r="C1306" i="1"/>
  <c r="I1305" i="1"/>
  <c r="K1305" i="1" s="1"/>
  <c r="H1304" i="1"/>
  <c r="G1304" i="1"/>
  <c r="F1304" i="1"/>
  <c r="E1304" i="1"/>
  <c r="D1304" i="1"/>
  <c r="C1304" i="1"/>
  <c r="I1303" i="1"/>
  <c r="K1303" i="1" s="1"/>
  <c r="H1302" i="1"/>
  <c r="G1302" i="1"/>
  <c r="F1302" i="1"/>
  <c r="E1302" i="1"/>
  <c r="D1302" i="1"/>
  <c r="C1302" i="1"/>
  <c r="I1298" i="1"/>
  <c r="K1298" i="1" s="1"/>
  <c r="H1297" i="1"/>
  <c r="G1297" i="1"/>
  <c r="F1297" i="1"/>
  <c r="E1297" i="1"/>
  <c r="D1297" i="1"/>
  <c r="C1297" i="1"/>
  <c r="I1296" i="1"/>
  <c r="K1296" i="1" s="1"/>
  <c r="H1295" i="1"/>
  <c r="G1295" i="1"/>
  <c r="F1295" i="1"/>
  <c r="E1295" i="1"/>
  <c r="D1295" i="1"/>
  <c r="C1295" i="1"/>
  <c r="I1294" i="1"/>
  <c r="K1294" i="1" s="1"/>
  <c r="H1293" i="1"/>
  <c r="G1293" i="1"/>
  <c r="F1293" i="1"/>
  <c r="E1293" i="1"/>
  <c r="D1293" i="1"/>
  <c r="C1293" i="1"/>
  <c r="I1289" i="1"/>
  <c r="K1289" i="1" s="1"/>
  <c r="H1288" i="1"/>
  <c r="G1288" i="1"/>
  <c r="F1288" i="1"/>
  <c r="E1288" i="1"/>
  <c r="D1288" i="1"/>
  <c r="C1288" i="1"/>
  <c r="I1287" i="1"/>
  <c r="K1287" i="1" s="1"/>
  <c r="H1286" i="1"/>
  <c r="G1286" i="1"/>
  <c r="F1286" i="1"/>
  <c r="E1286" i="1"/>
  <c r="D1286" i="1"/>
  <c r="C1286" i="1"/>
  <c r="I1285" i="1"/>
  <c r="K1285" i="1" s="1"/>
  <c r="H1284" i="1"/>
  <c r="G1284" i="1"/>
  <c r="F1284" i="1"/>
  <c r="E1284" i="1"/>
  <c r="D1284" i="1"/>
  <c r="C1284" i="1"/>
  <c r="I1281" i="1"/>
  <c r="K1281" i="1" s="1"/>
  <c r="H1280" i="1"/>
  <c r="G1280" i="1"/>
  <c r="F1280" i="1"/>
  <c r="E1280" i="1"/>
  <c r="D1280" i="1"/>
  <c r="C1280" i="1"/>
  <c r="I1279" i="1"/>
  <c r="K1279" i="1" s="1"/>
  <c r="H1278" i="1"/>
  <c r="G1278" i="1"/>
  <c r="F1278" i="1"/>
  <c r="E1278" i="1"/>
  <c r="D1278" i="1"/>
  <c r="C1278" i="1"/>
  <c r="I1277" i="1"/>
  <c r="K1277" i="1" s="1"/>
  <c r="H1276" i="1"/>
  <c r="G1276" i="1"/>
  <c r="F1276" i="1"/>
  <c r="E1276" i="1"/>
  <c r="D1276" i="1"/>
  <c r="C1276" i="1"/>
  <c r="I1273" i="1"/>
  <c r="K1273" i="1" s="1"/>
  <c r="H1272" i="1"/>
  <c r="G1272" i="1"/>
  <c r="F1272" i="1"/>
  <c r="E1272" i="1"/>
  <c r="D1272" i="1"/>
  <c r="C1272" i="1"/>
  <c r="I1271" i="1"/>
  <c r="K1271" i="1" s="1"/>
  <c r="H1270" i="1"/>
  <c r="G1270" i="1"/>
  <c r="F1270" i="1"/>
  <c r="E1270" i="1"/>
  <c r="D1270" i="1"/>
  <c r="C1270" i="1"/>
  <c r="I1269" i="1"/>
  <c r="K1269" i="1" s="1"/>
  <c r="H1268" i="1"/>
  <c r="G1268" i="1"/>
  <c r="F1268" i="1"/>
  <c r="E1268" i="1"/>
  <c r="D1268" i="1"/>
  <c r="C1268" i="1"/>
  <c r="I1262" i="1"/>
  <c r="K1262" i="1" s="1"/>
  <c r="H1261" i="1"/>
  <c r="G1261" i="1"/>
  <c r="F1261" i="1"/>
  <c r="E1261" i="1"/>
  <c r="D1261" i="1"/>
  <c r="C1261" i="1"/>
  <c r="I1260" i="1"/>
  <c r="K1260" i="1" s="1"/>
  <c r="H1259" i="1"/>
  <c r="G1259" i="1"/>
  <c r="F1259" i="1"/>
  <c r="E1259" i="1"/>
  <c r="D1259" i="1"/>
  <c r="C1259" i="1"/>
  <c r="I1258" i="1"/>
  <c r="K1258" i="1" s="1"/>
  <c r="H1257" i="1"/>
  <c r="G1257" i="1"/>
  <c r="F1257" i="1"/>
  <c r="E1257" i="1"/>
  <c r="D1257" i="1"/>
  <c r="C1257" i="1"/>
  <c r="I1253" i="1"/>
  <c r="K1253" i="1" s="1"/>
  <c r="H1252" i="1"/>
  <c r="G1252" i="1"/>
  <c r="F1252" i="1"/>
  <c r="E1252" i="1"/>
  <c r="D1252" i="1"/>
  <c r="C1252" i="1"/>
  <c r="I1251" i="1"/>
  <c r="K1251" i="1" s="1"/>
  <c r="H1250" i="1"/>
  <c r="G1250" i="1"/>
  <c r="F1250" i="1"/>
  <c r="E1250" i="1"/>
  <c r="D1250" i="1"/>
  <c r="C1250" i="1"/>
  <c r="I1249" i="1"/>
  <c r="K1249" i="1" s="1"/>
  <c r="H1248" i="1"/>
  <c r="G1248" i="1"/>
  <c r="F1248" i="1"/>
  <c r="E1248" i="1"/>
  <c r="D1248" i="1"/>
  <c r="C1248" i="1"/>
  <c r="I1245" i="1"/>
  <c r="K1245" i="1" s="1"/>
  <c r="H1244" i="1"/>
  <c r="G1244" i="1"/>
  <c r="F1244" i="1"/>
  <c r="E1244" i="1"/>
  <c r="D1244" i="1"/>
  <c r="C1244" i="1"/>
  <c r="I1243" i="1"/>
  <c r="K1243" i="1" s="1"/>
  <c r="H1242" i="1"/>
  <c r="G1242" i="1"/>
  <c r="F1242" i="1"/>
  <c r="E1242" i="1"/>
  <c r="D1242" i="1"/>
  <c r="C1242" i="1"/>
  <c r="I1241" i="1"/>
  <c r="K1241" i="1" s="1"/>
  <c r="H1240" i="1"/>
  <c r="G1240" i="1"/>
  <c r="F1240" i="1"/>
  <c r="E1240" i="1"/>
  <c r="D1240" i="1"/>
  <c r="C1240" i="1"/>
  <c r="I1237" i="1"/>
  <c r="K1237" i="1" s="1"/>
  <c r="H1236" i="1"/>
  <c r="G1236" i="1"/>
  <c r="G1235" i="1" s="1"/>
  <c r="F1236" i="1"/>
  <c r="F1235" i="1" s="1"/>
  <c r="E1236" i="1"/>
  <c r="E1235" i="1" s="1"/>
  <c r="D1236" i="1"/>
  <c r="D1235" i="1" s="1"/>
  <c r="C1236" i="1"/>
  <c r="C1235" i="1" s="1"/>
  <c r="H1235" i="1"/>
  <c r="I1234" i="1"/>
  <c r="K1234" i="1" s="1"/>
  <c r="H1233" i="1"/>
  <c r="H1232" i="1" s="1"/>
  <c r="G1233" i="1"/>
  <c r="G1232" i="1" s="1"/>
  <c r="G1231" i="1" s="1"/>
  <c r="F1233" i="1"/>
  <c r="F1232" i="1" s="1"/>
  <c r="E1233" i="1"/>
  <c r="E1232" i="1" s="1"/>
  <c r="E1231" i="1" s="1"/>
  <c r="D1233" i="1"/>
  <c r="D1232" i="1" s="1"/>
  <c r="C1233" i="1"/>
  <c r="C1232" i="1" s="1"/>
  <c r="C1231" i="1" s="1"/>
  <c r="I1230" i="1"/>
  <c r="K1230" i="1" s="1"/>
  <c r="H1229" i="1"/>
  <c r="G1229" i="1"/>
  <c r="F1229" i="1"/>
  <c r="E1229" i="1"/>
  <c r="D1229" i="1"/>
  <c r="C1229" i="1"/>
  <c r="I1228" i="1"/>
  <c r="K1228" i="1" s="1"/>
  <c r="H1227" i="1"/>
  <c r="G1227" i="1"/>
  <c r="F1227" i="1"/>
  <c r="E1227" i="1"/>
  <c r="D1227" i="1"/>
  <c r="C1227" i="1"/>
  <c r="I1226" i="1"/>
  <c r="H1225" i="1"/>
  <c r="G1225" i="1"/>
  <c r="F1225" i="1"/>
  <c r="E1225" i="1"/>
  <c r="D1225" i="1"/>
  <c r="C1225" i="1"/>
  <c r="I1214" i="1"/>
  <c r="K1214" i="1" s="1"/>
  <c r="H1213" i="1"/>
  <c r="G1213" i="1"/>
  <c r="F1213" i="1"/>
  <c r="E1213" i="1"/>
  <c r="D1213" i="1"/>
  <c r="C1213" i="1"/>
  <c r="I1212" i="1"/>
  <c r="K1212" i="1" s="1"/>
  <c r="H1211" i="1"/>
  <c r="G1211" i="1"/>
  <c r="F1211" i="1"/>
  <c r="E1211" i="1"/>
  <c r="D1211" i="1"/>
  <c r="C1211" i="1"/>
  <c r="I1207" i="1"/>
  <c r="K1207" i="1" s="1"/>
  <c r="H1206" i="1"/>
  <c r="H1205" i="1" s="1"/>
  <c r="H1204" i="1" s="1"/>
  <c r="G1206" i="1"/>
  <c r="G1205" i="1" s="1"/>
  <c r="G1204" i="1" s="1"/>
  <c r="F1206" i="1"/>
  <c r="F1205" i="1" s="1"/>
  <c r="E1206" i="1"/>
  <c r="E1205" i="1" s="1"/>
  <c r="E1204" i="1" s="1"/>
  <c r="D1206" i="1"/>
  <c r="D1205" i="1" s="1"/>
  <c r="D1204" i="1" s="1"/>
  <c r="C1206" i="1"/>
  <c r="C1205" i="1" s="1"/>
  <c r="C1204" i="1" s="1"/>
  <c r="F1204" i="1"/>
  <c r="I1203" i="1"/>
  <c r="K1203" i="1" s="1"/>
  <c r="H1202" i="1"/>
  <c r="H1201" i="1" s="1"/>
  <c r="G1202" i="1"/>
  <c r="G1201" i="1" s="1"/>
  <c r="G1200" i="1" s="1"/>
  <c r="F1202" i="1"/>
  <c r="F1201" i="1" s="1"/>
  <c r="F1200" i="1" s="1"/>
  <c r="E1202" i="1"/>
  <c r="E1201" i="1" s="1"/>
  <c r="E1200" i="1" s="1"/>
  <c r="D1202" i="1"/>
  <c r="D1201" i="1" s="1"/>
  <c r="D1200" i="1" s="1"/>
  <c r="C1202" i="1"/>
  <c r="C1201" i="1" s="1"/>
  <c r="C1200" i="1" s="1"/>
  <c r="H1200" i="1"/>
  <c r="I1199" i="1"/>
  <c r="J1199" i="1" s="1"/>
  <c r="I1198" i="1"/>
  <c r="K1198" i="1" s="1"/>
  <c r="I1197" i="1"/>
  <c r="J1197" i="1" s="1"/>
  <c r="I1196" i="1"/>
  <c r="K1196" i="1" s="1"/>
  <c r="H1195" i="1"/>
  <c r="G1195" i="1"/>
  <c r="G1194" i="1" s="1"/>
  <c r="G1193" i="1" s="1"/>
  <c r="F1195" i="1"/>
  <c r="F1194" i="1" s="1"/>
  <c r="F1193" i="1" s="1"/>
  <c r="E1195" i="1"/>
  <c r="E1194" i="1" s="1"/>
  <c r="E1193" i="1" s="1"/>
  <c r="D1195" i="1"/>
  <c r="D1194" i="1" s="1"/>
  <c r="D1193" i="1" s="1"/>
  <c r="C1195" i="1"/>
  <c r="C1194" i="1" s="1"/>
  <c r="C1193" i="1" s="1"/>
  <c r="H1194" i="1"/>
  <c r="H1193" i="1" s="1"/>
  <c r="I1192" i="1"/>
  <c r="K1192" i="1" s="1"/>
  <c r="H1191" i="1"/>
  <c r="H1190" i="1" s="1"/>
  <c r="G1191" i="1"/>
  <c r="G1190" i="1" s="1"/>
  <c r="F1191" i="1"/>
  <c r="E1191" i="1"/>
  <c r="E1190" i="1" s="1"/>
  <c r="D1191" i="1"/>
  <c r="D1190" i="1" s="1"/>
  <c r="C1191" i="1"/>
  <c r="C1190" i="1" s="1"/>
  <c r="F1190" i="1"/>
  <c r="I1189" i="1"/>
  <c r="K1189" i="1" s="1"/>
  <c r="H1188" i="1"/>
  <c r="H1187" i="1" s="1"/>
  <c r="G1188" i="1"/>
  <c r="G1187" i="1" s="1"/>
  <c r="G1186" i="1" s="1"/>
  <c r="F1188" i="1"/>
  <c r="F1187" i="1" s="1"/>
  <c r="E1188" i="1"/>
  <c r="E1187" i="1" s="1"/>
  <c r="D1188" i="1"/>
  <c r="D1187" i="1" s="1"/>
  <c r="C1188" i="1"/>
  <c r="C1187" i="1" s="1"/>
  <c r="C1186" i="1" s="1"/>
  <c r="I1185" i="1"/>
  <c r="K1185" i="1" s="1"/>
  <c r="H1184" i="1"/>
  <c r="H1183" i="1" s="1"/>
  <c r="G1184" i="1"/>
  <c r="G1183" i="1" s="1"/>
  <c r="F1184" i="1"/>
  <c r="F1183" i="1" s="1"/>
  <c r="E1184" i="1"/>
  <c r="E1183" i="1" s="1"/>
  <c r="D1184" i="1"/>
  <c r="D1183" i="1" s="1"/>
  <c r="C1184" i="1"/>
  <c r="C1183" i="1" s="1"/>
  <c r="I1182" i="1"/>
  <c r="K1182" i="1" s="1"/>
  <c r="H1181" i="1"/>
  <c r="G1181" i="1"/>
  <c r="G1180" i="1" s="1"/>
  <c r="F1181" i="1"/>
  <c r="F1180" i="1" s="1"/>
  <c r="E1181" i="1"/>
  <c r="E1180" i="1" s="1"/>
  <c r="D1181" i="1"/>
  <c r="D1180" i="1" s="1"/>
  <c r="C1181" i="1"/>
  <c r="C1180" i="1" s="1"/>
  <c r="H1180" i="1"/>
  <c r="I1175" i="1"/>
  <c r="K1175" i="1" s="1"/>
  <c r="I1174" i="1"/>
  <c r="K1174" i="1" s="1"/>
  <c r="I1173" i="1"/>
  <c r="K1173" i="1" s="1"/>
  <c r="H1172" i="1"/>
  <c r="G1172" i="1"/>
  <c r="G1171" i="1" s="1"/>
  <c r="G1170" i="1" s="1"/>
  <c r="F1172" i="1"/>
  <c r="F1171" i="1" s="1"/>
  <c r="F1170" i="1" s="1"/>
  <c r="E1172" i="1"/>
  <c r="E1171" i="1" s="1"/>
  <c r="E1170" i="1" s="1"/>
  <c r="D1172" i="1"/>
  <c r="D1171" i="1" s="1"/>
  <c r="D1170" i="1" s="1"/>
  <c r="C1172" i="1"/>
  <c r="C1171" i="1" s="1"/>
  <c r="H1171" i="1"/>
  <c r="H1170" i="1" s="1"/>
  <c r="I1169" i="1"/>
  <c r="K1169" i="1" s="1"/>
  <c r="H1168" i="1"/>
  <c r="G1168" i="1"/>
  <c r="F1168" i="1"/>
  <c r="E1168" i="1"/>
  <c r="D1168" i="1"/>
  <c r="C1168" i="1"/>
  <c r="I1167" i="1"/>
  <c r="K1167" i="1" s="1"/>
  <c r="H1166" i="1"/>
  <c r="G1166" i="1"/>
  <c r="F1166" i="1"/>
  <c r="E1166" i="1"/>
  <c r="D1166" i="1"/>
  <c r="C1166" i="1"/>
  <c r="I1163" i="1"/>
  <c r="K1163" i="1" s="1"/>
  <c r="J1162" i="1"/>
  <c r="H1162" i="1"/>
  <c r="G1162" i="1"/>
  <c r="F1162" i="1"/>
  <c r="E1162" i="1"/>
  <c r="D1162" i="1"/>
  <c r="C1162" i="1"/>
  <c r="I1161" i="1"/>
  <c r="K1161" i="1" s="1"/>
  <c r="I1160" i="1"/>
  <c r="K1160" i="1" s="1"/>
  <c r="I1159" i="1"/>
  <c r="K1159" i="1" s="1"/>
  <c r="H1158" i="1"/>
  <c r="G1158" i="1"/>
  <c r="F1158" i="1"/>
  <c r="E1158" i="1"/>
  <c r="D1158" i="1"/>
  <c r="C1158" i="1"/>
  <c r="I1157" i="1"/>
  <c r="K1157" i="1" s="1"/>
  <c r="I1156" i="1"/>
  <c r="K1156" i="1" s="1"/>
  <c r="H1155" i="1"/>
  <c r="G1155" i="1"/>
  <c r="F1155" i="1"/>
  <c r="E1155" i="1"/>
  <c r="D1155" i="1"/>
  <c r="C1155" i="1"/>
  <c r="I1154" i="1"/>
  <c r="K1154" i="1" s="1"/>
  <c r="I1153" i="1"/>
  <c r="K1153" i="1" s="1"/>
  <c r="H1152" i="1"/>
  <c r="G1152" i="1"/>
  <c r="F1152" i="1"/>
  <c r="E1152" i="1"/>
  <c r="D1152" i="1"/>
  <c r="C1152" i="1"/>
  <c r="I1151" i="1"/>
  <c r="K1151" i="1" s="1"/>
  <c r="H1150" i="1"/>
  <c r="G1150" i="1"/>
  <c r="F1150" i="1"/>
  <c r="E1150" i="1"/>
  <c r="D1150" i="1"/>
  <c r="C1150" i="1"/>
  <c r="I1146" i="1"/>
  <c r="K1146" i="1" s="1"/>
  <c r="H1145" i="1"/>
  <c r="G1145" i="1"/>
  <c r="G1144" i="1" s="1"/>
  <c r="G1143" i="1" s="1"/>
  <c r="F1145" i="1"/>
  <c r="F1144" i="1" s="1"/>
  <c r="F1143" i="1" s="1"/>
  <c r="E1145" i="1"/>
  <c r="E1144" i="1" s="1"/>
  <c r="E1143" i="1" s="1"/>
  <c r="D1145" i="1"/>
  <c r="D1144" i="1" s="1"/>
  <c r="D1143" i="1" s="1"/>
  <c r="C1145" i="1"/>
  <c r="C1144" i="1" s="1"/>
  <c r="C1143" i="1" s="1"/>
  <c r="H1144" i="1"/>
  <c r="H1143" i="1" s="1"/>
  <c r="I1142" i="1"/>
  <c r="K1142" i="1" s="1"/>
  <c r="H1141" i="1"/>
  <c r="G1141" i="1"/>
  <c r="G1140" i="1" s="1"/>
  <c r="G1139" i="1" s="1"/>
  <c r="F1141" i="1"/>
  <c r="F1140" i="1" s="1"/>
  <c r="F1139" i="1" s="1"/>
  <c r="E1141" i="1"/>
  <c r="E1140" i="1" s="1"/>
  <c r="E1139" i="1" s="1"/>
  <c r="D1141" i="1"/>
  <c r="D1140" i="1" s="1"/>
  <c r="D1139" i="1" s="1"/>
  <c r="C1141" i="1"/>
  <c r="C1140" i="1" s="1"/>
  <c r="C1139" i="1" s="1"/>
  <c r="H1140" i="1"/>
  <c r="H1139" i="1" s="1"/>
  <c r="I1138" i="1"/>
  <c r="K1138" i="1" s="1"/>
  <c r="H1137" i="1"/>
  <c r="G1137" i="1"/>
  <c r="G1136" i="1" s="1"/>
  <c r="G1135" i="1" s="1"/>
  <c r="F1137" i="1"/>
  <c r="F1136" i="1" s="1"/>
  <c r="F1135" i="1" s="1"/>
  <c r="E1137" i="1"/>
  <c r="E1136" i="1" s="1"/>
  <c r="E1135" i="1" s="1"/>
  <c r="D1137" i="1"/>
  <c r="D1136" i="1" s="1"/>
  <c r="D1135" i="1" s="1"/>
  <c r="C1137" i="1"/>
  <c r="C1136" i="1" s="1"/>
  <c r="C1135" i="1" s="1"/>
  <c r="H1136" i="1"/>
  <c r="H1135" i="1" s="1"/>
  <c r="I1129" i="1"/>
  <c r="K1129" i="1" s="1"/>
  <c r="I1128" i="1"/>
  <c r="K1128" i="1" s="1"/>
  <c r="H1127" i="1"/>
  <c r="H1126" i="1" s="1"/>
  <c r="H1125" i="1" s="1"/>
  <c r="G1127" i="1"/>
  <c r="G1126" i="1" s="1"/>
  <c r="G1125" i="1" s="1"/>
  <c r="F1127" i="1"/>
  <c r="F1126" i="1" s="1"/>
  <c r="F1125" i="1" s="1"/>
  <c r="E1127" i="1"/>
  <c r="E1126" i="1" s="1"/>
  <c r="E1125" i="1" s="1"/>
  <c r="D1127" i="1"/>
  <c r="D1126" i="1" s="1"/>
  <c r="D1125" i="1" s="1"/>
  <c r="C1127" i="1"/>
  <c r="C1126" i="1" s="1"/>
  <c r="C1125" i="1" s="1"/>
  <c r="I1124" i="1"/>
  <c r="K1124" i="1" s="1"/>
  <c r="H1123" i="1"/>
  <c r="H1122" i="1" s="1"/>
  <c r="H1121" i="1" s="1"/>
  <c r="G1123" i="1"/>
  <c r="G1122" i="1" s="1"/>
  <c r="G1121" i="1" s="1"/>
  <c r="F1123" i="1"/>
  <c r="F1122" i="1" s="1"/>
  <c r="F1121" i="1" s="1"/>
  <c r="E1123" i="1"/>
  <c r="E1122" i="1" s="1"/>
  <c r="E1121" i="1" s="1"/>
  <c r="D1123" i="1"/>
  <c r="D1122" i="1" s="1"/>
  <c r="D1121" i="1" s="1"/>
  <c r="C1123" i="1"/>
  <c r="C1122" i="1" s="1"/>
  <c r="C1121" i="1" s="1"/>
  <c r="I1120" i="1"/>
  <c r="K1120" i="1" s="1"/>
  <c r="H1119" i="1"/>
  <c r="H1118" i="1" s="1"/>
  <c r="H1117" i="1" s="1"/>
  <c r="G1119" i="1"/>
  <c r="G1118" i="1" s="1"/>
  <c r="G1117" i="1" s="1"/>
  <c r="F1119" i="1"/>
  <c r="F1118" i="1" s="1"/>
  <c r="F1117" i="1" s="1"/>
  <c r="E1119" i="1"/>
  <c r="E1118" i="1" s="1"/>
  <c r="E1117" i="1" s="1"/>
  <c r="D1119" i="1"/>
  <c r="D1118" i="1" s="1"/>
  <c r="D1117" i="1" s="1"/>
  <c r="C1119" i="1"/>
  <c r="C1118" i="1" s="1"/>
  <c r="C1117" i="1" s="1"/>
  <c r="I1116" i="1"/>
  <c r="K1116" i="1" s="1"/>
  <c r="I1115" i="1"/>
  <c r="K1115" i="1" s="1"/>
  <c r="H1114" i="1"/>
  <c r="G1114" i="1"/>
  <c r="G1113" i="1" s="1"/>
  <c r="G1112" i="1" s="1"/>
  <c r="F1114" i="1"/>
  <c r="F1113" i="1" s="1"/>
  <c r="F1112" i="1" s="1"/>
  <c r="E1114" i="1"/>
  <c r="E1113" i="1" s="1"/>
  <c r="E1112" i="1" s="1"/>
  <c r="D1114" i="1"/>
  <c r="D1113" i="1" s="1"/>
  <c r="D1112" i="1" s="1"/>
  <c r="C1114" i="1"/>
  <c r="C1113" i="1" s="1"/>
  <c r="C1112" i="1" s="1"/>
  <c r="H1113" i="1"/>
  <c r="H1112" i="1" s="1"/>
  <c r="I1111" i="1"/>
  <c r="K1111" i="1" s="1"/>
  <c r="H1110" i="1"/>
  <c r="G1110" i="1"/>
  <c r="F1110" i="1"/>
  <c r="E1110" i="1"/>
  <c r="D1110" i="1"/>
  <c r="C1110" i="1"/>
  <c r="I1109" i="1"/>
  <c r="K1109" i="1" s="1"/>
  <c r="I1108" i="1"/>
  <c r="K1108" i="1" s="1"/>
  <c r="H1107" i="1"/>
  <c r="H1106" i="1" s="1"/>
  <c r="H1105" i="1" s="1"/>
  <c r="G1107" i="1"/>
  <c r="G1106" i="1" s="1"/>
  <c r="G1105" i="1" s="1"/>
  <c r="F1107" i="1"/>
  <c r="F1106" i="1" s="1"/>
  <c r="F1105" i="1" s="1"/>
  <c r="E1107" i="1"/>
  <c r="D1107" i="1"/>
  <c r="D1106" i="1" s="1"/>
  <c r="D1105" i="1" s="1"/>
  <c r="C1107" i="1"/>
  <c r="C1106" i="1" s="1"/>
  <c r="C1105" i="1" s="1"/>
  <c r="I1104" i="1"/>
  <c r="K1104" i="1" s="1"/>
  <c r="H1103" i="1"/>
  <c r="H1102" i="1" s="1"/>
  <c r="G1103" i="1"/>
  <c r="G1102" i="1" s="1"/>
  <c r="F1103" i="1"/>
  <c r="F1102" i="1" s="1"/>
  <c r="E1103" i="1"/>
  <c r="E1102" i="1" s="1"/>
  <c r="D1103" i="1"/>
  <c r="D1102" i="1" s="1"/>
  <c r="C1103" i="1"/>
  <c r="C1102" i="1" s="1"/>
  <c r="I1101" i="1"/>
  <c r="K1101" i="1" s="1"/>
  <c r="H1100" i="1"/>
  <c r="G1100" i="1"/>
  <c r="G1099" i="1" s="1"/>
  <c r="F1100" i="1"/>
  <c r="F1099" i="1" s="1"/>
  <c r="E1100" i="1"/>
  <c r="E1099" i="1" s="1"/>
  <c r="D1100" i="1"/>
  <c r="D1099" i="1" s="1"/>
  <c r="C1100" i="1"/>
  <c r="C1099" i="1" s="1"/>
  <c r="H1099" i="1"/>
  <c r="I1097" i="1"/>
  <c r="K1097" i="1" s="1"/>
  <c r="I1096" i="1"/>
  <c r="K1096" i="1" s="1"/>
  <c r="H1095" i="1"/>
  <c r="H1094" i="1" s="1"/>
  <c r="H1093" i="1" s="1"/>
  <c r="G1095" i="1"/>
  <c r="G1094" i="1" s="1"/>
  <c r="G1093" i="1" s="1"/>
  <c r="F1095" i="1"/>
  <c r="F1094" i="1" s="1"/>
  <c r="F1093" i="1" s="1"/>
  <c r="E1095" i="1"/>
  <c r="E1094" i="1" s="1"/>
  <c r="E1093" i="1" s="1"/>
  <c r="D1095" i="1"/>
  <c r="D1094" i="1" s="1"/>
  <c r="C1095" i="1"/>
  <c r="C1094" i="1" s="1"/>
  <c r="C1093" i="1" s="1"/>
  <c r="D1093" i="1"/>
  <c r="I1086" i="1"/>
  <c r="K1086" i="1" s="1"/>
  <c r="I1085" i="1"/>
  <c r="K1085" i="1" s="1"/>
  <c r="H1084" i="1"/>
  <c r="G1084" i="1"/>
  <c r="F1084" i="1"/>
  <c r="E1084" i="1"/>
  <c r="D1084" i="1"/>
  <c r="C1084" i="1"/>
  <c r="I1083" i="1"/>
  <c r="K1083" i="1" s="1"/>
  <c r="H1082" i="1"/>
  <c r="G1082" i="1"/>
  <c r="F1082" i="1"/>
  <c r="E1082" i="1"/>
  <c r="D1082" i="1"/>
  <c r="C1082" i="1"/>
  <c r="I1081" i="1"/>
  <c r="K1081" i="1" s="1"/>
  <c r="H1080" i="1"/>
  <c r="G1080" i="1"/>
  <c r="F1080" i="1"/>
  <c r="E1080" i="1"/>
  <c r="D1080" i="1"/>
  <c r="C1080" i="1"/>
  <c r="I1079" i="1"/>
  <c r="K1079" i="1" s="1"/>
  <c r="H1078" i="1"/>
  <c r="G1078" i="1"/>
  <c r="F1078" i="1"/>
  <c r="E1078" i="1"/>
  <c r="D1078" i="1"/>
  <c r="C1078" i="1"/>
  <c r="I1076" i="1"/>
  <c r="K1076" i="1" s="1"/>
  <c r="H1075" i="1"/>
  <c r="G1075" i="1"/>
  <c r="G1074" i="1" s="1"/>
  <c r="F1075" i="1"/>
  <c r="F1074" i="1" s="1"/>
  <c r="E1075" i="1"/>
  <c r="E1074" i="1" s="1"/>
  <c r="D1075" i="1"/>
  <c r="D1074" i="1" s="1"/>
  <c r="C1075" i="1"/>
  <c r="C1074" i="1" s="1"/>
  <c r="H1074" i="1"/>
  <c r="I1072" i="1"/>
  <c r="K1072" i="1" s="1"/>
  <c r="H1071" i="1"/>
  <c r="H1070" i="1" s="1"/>
  <c r="G1071" i="1"/>
  <c r="G1070" i="1" s="1"/>
  <c r="F1071" i="1"/>
  <c r="F1070" i="1" s="1"/>
  <c r="E1071" i="1"/>
  <c r="E1070" i="1" s="1"/>
  <c r="D1071" i="1"/>
  <c r="D1070" i="1" s="1"/>
  <c r="C1071" i="1"/>
  <c r="C1070" i="1" s="1"/>
  <c r="I1069" i="1"/>
  <c r="K1069" i="1" s="1"/>
  <c r="H1068" i="1"/>
  <c r="S1069" i="1" s="1"/>
  <c r="G1068" i="1"/>
  <c r="F1068" i="1"/>
  <c r="E1068" i="1"/>
  <c r="D1068" i="1"/>
  <c r="C1068" i="1"/>
  <c r="I1067" i="1"/>
  <c r="H1066" i="1"/>
  <c r="G1066" i="1"/>
  <c r="F1066" i="1"/>
  <c r="E1066" i="1"/>
  <c r="D1066" i="1"/>
  <c r="C1066" i="1"/>
  <c r="I1062" i="1"/>
  <c r="K1062" i="1" s="1"/>
  <c r="H1061" i="1"/>
  <c r="G1061" i="1"/>
  <c r="F1061" i="1"/>
  <c r="E1061" i="1"/>
  <c r="D1061" i="1"/>
  <c r="C1061" i="1"/>
  <c r="I1060" i="1"/>
  <c r="K1060" i="1" s="1"/>
  <c r="H1059" i="1"/>
  <c r="G1059" i="1"/>
  <c r="F1059" i="1"/>
  <c r="E1059" i="1"/>
  <c r="D1059" i="1"/>
  <c r="C1059" i="1"/>
  <c r="I1058" i="1"/>
  <c r="K1058" i="1" s="1"/>
  <c r="H1057" i="1"/>
  <c r="G1057" i="1"/>
  <c r="F1057" i="1"/>
  <c r="E1057" i="1"/>
  <c r="D1057" i="1"/>
  <c r="C1057" i="1"/>
  <c r="I1054" i="1"/>
  <c r="K1054" i="1" s="1"/>
  <c r="H1053" i="1"/>
  <c r="G1053" i="1"/>
  <c r="F1053" i="1"/>
  <c r="E1053" i="1"/>
  <c r="D1053" i="1"/>
  <c r="C1053" i="1"/>
  <c r="I1052" i="1"/>
  <c r="K1052" i="1" s="1"/>
  <c r="H1051" i="1"/>
  <c r="G1051" i="1"/>
  <c r="F1051" i="1"/>
  <c r="E1051" i="1"/>
  <c r="D1051" i="1"/>
  <c r="C1051" i="1"/>
  <c r="I1050" i="1"/>
  <c r="K1050" i="1" s="1"/>
  <c r="H1049" i="1"/>
  <c r="G1049" i="1"/>
  <c r="F1049" i="1"/>
  <c r="E1049" i="1"/>
  <c r="D1049" i="1"/>
  <c r="C1049" i="1"/>
  <c r="I1039" i="1"/>
  <c r="K1039" i="1" s="1"/>
  <c r="H1038" i="1"/>
  <c r="G1038" i="1"/>
  <c r="F1038" i="1"/>
  <c r="E1038" i="1"/>
  <c r="D1038" i="1"/>
  <c r="C1038" i="1"/>
  <c r="I1037" i="1"/>
  <c r="K1037" i="1" s="1"/>
  <c r="H1036" i="1"/>
  <c r="G1036" i="1"/>
  <c r="F1036" i="1"/>
  <c r="E1036" i="1"/>
  <c r="D1036" i="1"/>
  <c r="C1036" i="1"/>
  <c r="I1035" i="1"/>
  <c r="K1035" i="1" s="1"/>
  <c r="H1034" i="1"/>
  <c r="G1034" i="1"/>
  <c r="F1034" i="1"/>
  <c r="E1034" i="1"/>
  <c r="D1034" i="1"/>
  <c r="C1034" i="1"/>
  <c r="I1030" i="1"/>
  <c r="K1030" i="1" s="1"/>
  <c r="H1029" i="1"/>
  <c r="G1029" i="1"/>
  <c r="F1029" i="1"/>
  <c r="E1029" i="1"/>
  <c r="D1029" i="1"/>
  <c r="C1029" i="1"/>
  <c r="I1028" i="1"/>
  <c r="K1028" i="1" s="1"/>
  <c r="H1027" i="1"/>
  <c r="G1027" i="1"/>
  <c r="F1027" i="1"/>
  <c r="E1027" i="1"/>
  <c r="D1027" i="1"/>
  <c r="C1027" i="1"/>
  <c r="I1026" i="1"/>
  <c r="K1026" i="1" s="1"/>
  <c r="H1025" i="1"/>
  <c r="G1025" i="1"/>
  <c r="G1024" i="1" s="1"/>
  <c r="G1023" i="1" s="1"/>
  <c r="G1022" i="1" s="1"/>
  <c r="F1025" i="1"/>
  <c r="E1025" i="1"/>
  <c r="E1024" i="1" s="1"/>
  <c r="E1023" i="1" s="1"/>
  <c r="E1022" i="1" s="1"/>
  <c r="D1025" i="1"/>
  <c r="C1025" i="1"/>
  <c r="C1024" i="1" s="1"/>
  <c r="C1023" i="1" s="1"/>
  <c r="C1022" i="1" s="1"/>
  <c r="I1021" i="1"/>
  <c r="K1021" i="1" s="1"/>
  <c r="H1020" i="1"/>
  <c r="H1017" i="1" s="1"/>
  <c r="H1016" i="1" s="1"/>
  <c r="H1015" i="1" s="1"/>
  <c r="G1020" i="1"/>
  <c r="F1020" i="1"/>
  <c r="E1020" i="1"/>
  <c r="D1020" i="1"/>
  <c r="C1020" i="1"/>
  <c r="I1019" i="1"/>
  <c r="K1019" i="1" s="1"/>
  <c r="H1018" i="1"/>
  <c r="G1018" i="1"/>
  <c r="F1018" i="1"/>
  <c r="E1018" i="1"/>
  <c r="D1018" i="1"/>
  <c r="C1018" i="1"/>
  <c r="I1014" i="1"/>
  <c r="K1014" i="1" s="1"/>
  <c r="H1013" i="1"/>
  <c r="H1012" i="1" s="1"/>
  <c r="H1011" i="1" s="1"/>
  <c r="H1010" i="1" s="1"/>
  <c r="G1013" i="1"/>
  <c r="G1012" i="1" s="1"/>
  <c r="G1011" i="1" s="1"/>
  <c r="G1010" i="1" s="1"/>
  <c r="F1013" i="1"/>
  <c r="F1012" i="1" s="1"/>
  <c r="F1011" i="1" s="1"/>
  <c r="F1010" i="1" s="1"/>
  <c r="E1013" i="1"/>
  <c r="E1012" i="1" s="1"/>
  <c r="E1011" i="1" s="1"/>
  <c r="E1010" i="1" s="1"/>
  <c r="D1013" i="1"/>
  <c r="D1012" i="1" s="1"/>
  <c r="D1011" i="1" s="1"/>
  <c r="D1010" i="1" s="1"/>
  <c r="C1013" i="1"/>
  <c r="C1012" i="1" s="1"/>
  <c r="C1011" i="1" s="1"/>
  <c r="C1010" i="1" s="1"/>
  <c r="I1009" i="1"/>
  <c r="K1009" i="1" s="1"/>
  <c r="H1008" i="1"/>
  <c r="G1008" i="1"/>
  <c r="F1008" i="1"/>
  <c r="E1008" i="1"/>
  <c r="D1008" i="1"/>
  <c r="C1008" i="1"/>
  <c r="I1007" i="1"/>
  <c r="K1007" i="1" s="1"/>
  <c r="H1006" i="1"/>
  <c r="G1006" i="1"/>
  <c r="F1006" i="1"/>
  <c r="E1006" i="1"/>
  <c r="D1006" i="1"/>
  <c r="C1006" i="1"/>
  <c r="F1005" i="1"/>
  <c r="F1004" i="1" s="1"/>
  <c r="F1003" i="1" s="1"/>
  <c r="I999" i="1"/>
  <c r="K999" i="1" s="1"/>
  <c r="H998" i="1"/>
  <c r="G998" i="1"/>
  <c r="F998" i="1"/>
  <c r="E998" i="1"/>
  <c r="D998" i="1"/>
  <c r="C998" i="1"/>
  <c r="I997" i="1"/>
  <c r="K997" i="1" s="1"/>
  <c r="H996" i="1"/>
  <c r="G996" i="1"/>
  <c r="F996" i="1"/>
  <c r="E996" i="1"/>
  <c r="D996" i="1"/>
  <c r="C996" i="1"/>
  <c r="I995" i="1"/>
  <c r="K995" i="1" s="1"/>
  <c r="H994" i="1"/>
  <c r="G994" i="1"/>
  <c r="F994" i="1"/>
  <c r="E994" i="1"/>
  <c r="D994" i="1"/>
  <c r="C994" i="1"/>
  <c r="I992" i="1"/>
  <c r="K992" i="1" s="1"/>
  <c r="H991" i="1"/>
  <c r="G991" i="1"/>
  <c r="G990" i="1" s="1"/>
  <c r="F991" i="1"/>
  <c r="F990" i="1" s="1"/>
  <c r="E991" i="1"/>
  <c r="E990" i="1" s="1"/>
  <c r="D991" i="1"/>
  <c r="D990" i="1" s="1"/>
  <c r="C991" i="1"/>
  <c r="C990" i="1" s="1"/>
  <c r="H990" i="1"/>
  <c r="I988" i="1"/>
  <c r="H988" i="1"/>
  <c r="G988" i="1"/>
  <c r="F988" i="1"/>
  <c r="E988" i="1"/>
  <c r="D988" i="1"/>
  <c r="K986" i="1"/>
  <c r="J985" i="1"/>
  <c r="I985" i="1"/>
  <c r="E1401" i="1" s="1"/>
  <c r="H985" i="1"/>
  <c r="G985" i="1"/>
  <c r="F985" i="1"/>
  <c r="E985" i="1"/>
  <c r="D985" i="1"/>
  <c r="C985" i="1"/>
  <c r="C1401" i="1" s="1"/>
  <c r="I984" i="1"/>
  <c r="K984" i="1" s="1"/>
  <c r="I983" i="1"/>
  <c r="K983" i="1" s="1"/>
  <c r="I982" i="1"/>
  <c r="J982" i="1" s="1"/>
  <c r="I981" i="1"/>
  <c r="K981" i="1" s="1"/>
  <c r="I980" i="1"/>
  <c r="J980" i="1" s="1"/>
  <c r="I979" i="1"/>
  <c r="K979" i="1" s="1"/>
  <c r="I978" i="1"/>
  <c r="K978" i="1" s="1"/>
  <c r="I977" i="1"/>
  <c r="K977" i="1" s="1"/>
  <c r="H976" i="1"/>
  <c r="O976" i="1" s="1"/>
  <c r="G976" i="1"/>
  <c r="G975" i="1" s="1"/>
  <c r="G974" i="1" s="1"/>
  <c r="F976" i="1"/>
  <c r="E976" i="1"/>
  <c r="E975" i="1" s="1"/>
  <c r="E974" i="1" s="1"/>
  <c r="D976" i="1"/>
  <c r="C976" i="1"/>
  <c r="C1400" i="1" s="1"/>
  <c r="C1399" i="1" s="1"/>
  <c r="D970" i="1"/>
  <c r="F970" i="1" s="1"/>
  <c r="D1402" i="1" s="1"/>
  <c r="F969" i="1"/>
  <c r="D1400" i="1" s="1"/>
  <c r="E968" i="1"/>
  <c r="E1388" i="1" s="1"/>
  <c r="E1292" i="1" l="1"/>
  <c r="E1291" i="1" s="1"/>
  <c r="E1290" i="1" s="1"/>
  <c r="G1315" i="1"/>
  <c r="D1343" i="1"/>
  <c r="D1342" i="1" s="1"/>
  <c r="F1343" i="1"/>
  <c r="F1342" i="1" s="1"/>
  <c r="H1343" i="1"/>
  <c r="H1342" i="1" s="1"/>
  <c r="E993" i="1"/>
  <c r="C1165" i="1"/>
  <c r="C1164" i="1" s="1"/>
  <c r="E1165" i="1"/>
  <c r="E1164" i="1" s="1"/>
  <c r="G1165" i="1"/>
  <c r="G1164" i="1" s="1"/>
  <c r="G1423" i="1"/>
  <c r="G1839" i="1" s="1"/>
  <c r="G1844" i="1" s="1"/>
  <c r="R1441" i="1"/>
  <c r="I976" i="1"/>
  <c r="E1400" i="1" s="1"/>
  <c r="E1399" i="1" s="1"/>
  <c r="J1438" i="1"/>
  <c r="J1423" i="1" s="1"/>
  <c r="J1839" i="1" s="1"/>
  <c r="C1056" i="1"/>
  <c r="C1055" i="1" s="1"/>
  <c r="E1056" i="1"/>
  <c r="E1055" i="1" s="1"/>
  <c r="G1056" i="1"/>
  <c r="G1055" i="1" s="1"/>
  <c r="C1077" i="1"/>
  <c r="E1077" i="1"/>
  <c r="E1073" i="1" s="1"/>
  <c r="G1077" i="1"/>
  <c r="G1073" i="1" s="1"/>
  <c r="D1056" i="1"/>
  <c r="D1055" i="1" s="1"/>
  <c r="F1048" i="1"/>
  <c r="F1047" i="1" s="1"/>
  <c r="H1179" i="1"/>
  <c r="D1179" i="1"/>
  <c r="E1098" i="1"/>
  <c r="C1343" i="1"/>
  <c r="C1342" i="1" s="1"/>
  <c r="D1315" i="1"/>
  <c r="D1311" i="1" s="1"/>
  <c r="F1315" i="1"/>
  <c r="H1315" i="1"/>
  <c r="C1323" i="1"/>
  <c r="C1322" i="1" s="1"/>
  <c r="H1334" i="1"/>
  <c r="H1330" i="1" s="1"/>
  <c r="E1381" i="1"/>
  <c r="E1380" i="1" s="1"/>
  <c r="H1056" i="1"/>
  <c r="H1055" i="1" s="1"/>
  <c r="H1283" i="1"/>
  <c r="H1282" i="1" s="1"/>
  <c r="I1110" i="1"/>
  <c r="J1111" i="1"/>
  <c r="J1110" i="1" s="1"/>
  <c r="I1114" i="1"/>
  <c r="K1114" i="1" s="1"/>
  <c r="C1149" i="1"/>
  <c r="C1148" i="1" s="1"/>
  <c r="G1149" i="1"/>
  <c r="G1148" i="1" s="1"/>
  <c r="I1166" i="1"/>
  <c r="C1239" i="1"/>
  <c r="C1238" i="1" s="1"/>
  <c r="E1239" i="1"/>
  <c r="E1238" i="1" s="1"/>
  <c r="G1239" i="1"/>
  <c r="G1238" i="1" s="1"/>
  <c r="I1240" i="1"/>
  <c r="K1240" i="1" s="1"/>
  <c r="J1241" i="1"/>
  <c r="J1240" i="1" s="1"/>
  <c r="D1239" i="1"/>
  <c r="D1238" i="1" s="1"/>
  <c r="F1239" i="1"/>
  <c r="F1238" i="1" s="1"/>
  <c r="H1239" i="1"/>
  <c r="H1238" i="1" s="1"/>
  <c r="I1244" i="1"/>
  <c r="K1244" i="1" s="1"/>
  <c r="J1245" i="1"/>
  <c r="J1244" i="1" s="1"/>
  <c r="C1256" i="1"/>
  <c r="C1255" i="1" s="1"/>
  <c r="E1256" i="1"/>
  <c r="E1255" i="1" s="1"/>
  <c r="G1256" i="1"/>
  <c r="G1255" i="1" s="1"/>
  <c r="C1275" i="1"/>
  <c r="C1274" i="1" s="1"/>
  <c r="E1275" i="1"/>
  <c r="E1274" i="1" s="1"/>
  <c r="G1275" i="1"/>
  <c r="G1274" i="1" s="1"/>
  <c r="I1280" i="1"/>
  <c r="K1280" i="1" s="1"/>
  <c r="D1283" i="1"/>
  <c r="D1282" i="1" s="1"/>
  <c r="C1098" i="1"/>
  <c r="G1098" i="1"/>
  <c r="G1092" i="1" s="1"/>
  <c r="D1048" i="1"/>
  <c r="D1047" i="1" s="1"/>
  <c r="D1046" i="1" s="1"/>
  <c r="H1048" i="1"/>
  <c r="H1047" i="1" s="1"/>
  <c r="I1051" i="1"/>
  <c r="J1052" i="1"/>
  <c r="J1051" i="1" s="1"/>
  <c r="I1071" i="1"/>
  <c r="I1070" i="1" s="1"/>
  <c r="K1070" i="1" s="1"/>
  <c r="I1100" i="1"/>
  <c r="I1099" i="1" s="1"/>
  <c r="J1167" i="1"/>
  <c r="J1166" i="1" s="1"/>
  <c r="H1210" i="1"/>
  <c r="H1209" i="1" s="1"/>
  <c r="H1208" i="1" s="1"/>
  <c r="C1224" i="1"/>
  <c r="C1223" i="1" s="1"/>
  <c r="E1224" i="1"/>
  <c r="E1223" i="1" s="1"/>
  <c r="G1224" i="1"/>
  <c r="G1223" i="1" s="1"/>
  <c r="D1231" i="1"/>
  <c r="H1231" i="1"/>
  <c r="H1301" i="1"/>
  <c r="H1300" i="1" s="1"/>
  <c r="I1359" i="1"/>
  <c r="K1359" i="1" s="1"/>
  <c r="I1361" i="1"/>
  <c r="K1361" i="1" s="1"/>
  <c r="I1363" i="1"/>
  <c r="K1363" i="1" s="1"/>
  <c r="C1373" i="1"/>
  <c r="C1372" i="1" s="1"/>
  <c r="E1373" i="1"/>
  <c r="E1372" i="1" s="1"/>
  <c r="G1373" i="1"/>
  <c r="G1372" i="1" s="1"/>
  <c r="J977" i="1"/>
  <c r="J1115" i="1"/>
  <c r="C1315" i="1"/>
  <c r="E1315" i="1"/>
  <c r="D968" i="1"/>
  <c r="D1388" i="1" s="1"/>
  <c r="D975" i="1"/>
  <c r="D974" i="1" s="1"/>
  <c r="F975" i="1"/>
  <c r="F974" i="1" s="1"/>
  <c r="H975" i="1"/>
  <c r="H974" i="1" s="1"/>
  <c r="D1017" i="1"/>
  <c r="D1016" i="1" s="1"/>
  <c r="D1015" i="1" s="1"/>
  <c r="F1017" i="1"/>
  <c r="F1016" i="1" s="1"/>
  <c r="F1015" i="1" s="1"/>
  <c r="I1020" i="1"/>
  <c r="K1020" i="1" s="1"/>
  <c r="J1021" i="1"/>
  <c r="J1020" i="1" s="1"/>
  <c r="C1033" i="1"/>
  <c r="C1032" i="1" s="1"/>
  <c r="C1031" i="1" s="1"/>
  <c r="E1033" i="1"/>
  <c r="E1032" i="1" s="1"/>
  <c r="E1031" i="1" s="1"/>
  <c r="G1033" i="1"/>
  <c r="G1032" i="1" s="1"/>
  <c r="G1031" i="1" s="1"/>
  <c r="F1033" i="1"/>
  <c r="F1032" i="1" s="1"/>
  <c r="F1031" i="1" s="1"/>
  <c r="F1056" i="1"/>
  <c r="F1055" i="1" s="1"/>
  <c r="C1065" i="1"/>
  <c r="C1064" i="1" s="1"/>
  <c r="E1065" i="1"/>
  <c r="E1064" i="1" s="1"/>
  <c r="G1065" i="1"/>
  <c r="G1064" i="1" s="1"/>
  <c r="K1067" i="1"/>
  <c r="T1064" i="1"/>
  <c r="K1071" i="1"/>
  <c r="J1072" i="1"/>
  <c r="J1071" i="1" s="1"/>
  <c r="J1070" i="1" s="1"/>
  <c r="I1075" i="1"/>
  <c r="I1074" i="1" s="1"/>
  <c r="K1074" i="1" s="1"/>
  <c r="J1076" i="1"/>
  <c r="J1075" i="1" s="1"/>
  <c r="J1074" i="1" s="1"/>
  <c r="E1343" i="1"/>
  <c r="E1342" i="1" s="1"/>
  <c r="D1165" i="1"/>
  <c r="D1164" i="1" s="1"/>
  <c r="F1165" i="1"/>
  <c r="F1164" i="1" s="1"/>
  <c r="H1165" i="1"/>
  <c r="H1164" i="1" s="1"/>
  <c r="D1210" i="1"/>
  <c r="D1209" i="1" s="1"/>
  <c r="D1208" i="1" s="1"/>
  <c r="I1236" i="1"/>
  <c r="I1235" i="1" s="1"/>
  <c r="K1235" i="1" s="1"/>
  <c r="J1237" i="1"/>
  <c r="J1236" i="1" s="1"/>
  <c r="J1235" i="1" s="1"/>
  <c r="C1247" i="1"/>
  <c r="C1246" i="1" s="1"/>
  <c r="E1247" i="1"/>
  <c r="E1246" i="1" s="1"/>
  <c r="G1247" i="1"/>
  <c r="G1246" i="1" s="1"/>
  <c r="I1248" i="1"/>
  <c r="J1249" i="1"/>
  <c r="J1248" i="1" s="1"/>
  <c r="D1247" i="1"/>
  <c r="D1246" i="1" s="1"/>
  <c r="F1247" i="1"/>
  <c r="F1246" i="1" s="1"/>
  <c r="H1247" i="1"/>
  <c r="H1246" i="1" s="1"/>
  <c r="I1252" i="1"/>
  <c r="J1253" i="1"/>
  <c r="J1252" i="1" s="1"/>
  <c r="C1267" i="1"/>
  <c r="C1266" i="1" s="1"/>
  <c r="E1267" i="1"/>
  <c r="E1266" i="1" s="1"/>
  <c r="G1267" i="1"/>
  <c r="G1266" i="1" s="1"/>
  <c r="D1301" i="1"/>
  <c r="D1300" i="1" s="1"/>
  <c r="F1301" i="1"/>
  <c r="F1300" i="1" s="1"/>
  <c r="I1304" i="1"/>
  <c r="K1304" i="1" s="1"/>
  <c r="J1305" i="1"/>
  <c r="J1304" i="1" s="1"/>
  <c r="G1323" i="1"/>
  <c r="G1322" i="1" s="1"/>
  <c r="D1334" i="1"/>
  <c r="D1330" i="1" s="1"/>
  <c r="F1334" i="1"/>
  <c r="F1330" i="1" s="1"/>
  <c r="I1337" i="1"/>
  <c r="J1338" i="1"/>
  <c r="J1337" i="1" s="1"/>
  <c r="F1358" i="1"/>
  <c r="F1354" i="1" s="1"/>
  <c r="C1381" i="1"/>
  <c r="C1380" i="1" s="1"/>
  <c r="C1371" i="1" s="1"/>
  <c r="G1381" i="1"/>
  <c r="G1380" i="1" s="1"/>
  <c r="G1371" i="1" s="1"/>
  <c r="T228" i="1"/>
  <c r="E1106" i="1"/>
  <c r="E1105" i="1" s="1"/>
  <c r="J981" i="1"/>
  <c r="I991" i="1"/>
  <c r="I990" i="1" s="1"/>
  <c r="K990" i="1" s="1"/>
  <c r="J992" i="1"/>
  <c r="J991" i="1" s="1"/>
  <c r="J990" i="1" s="1"/>
  <c r="C993" i="1"/>
  <c r="G993" i="1"/>
  <c r="C1005" i="1"/>
  <c r="C1004" i="1" s="1"/>
  <c r="C1003" i="1" s="1"/>
  <c r="E1005" i="1"/>
  <c r="E1004" i="1" s="1"/>
  <c r="E1003" i="1" s="1"/>
  <c r="G1005" i="1"/>
  <c r="G1004" i="1" s="1"/>
  <c r="G1003" i="1" s="1"/>
  <c r="I1006" i="1"/>
  <c r="K1006" i="1" s="1"/>
  <c r="J1007" i="1"/>
  <c r="J1006" i="1" s="1"/>
  <c r="D1005" i="1"/>
  <c r="D1004" i="1" s="1"/>
  <c r="D1003" i="1" s="1"/>
  <c r="H1005" i="1"/>
  <c r="H1004" i="1" s="1"/>
  <c r="H1003" i="1" s="1"/>
  <c r="D1033" i="1"/>
  <c r="D1032" i="1" s="1"/>
  <c r="D1031" i="1" s="1"/>
  <c r="H1033" i="1"/>
  <c r="H1032" i="1" s="1"/>
  <c r="H1031" i="1" s="1"/>
  <c r="I1057" i="1"/>
  <c r="I1059" i="1"/>
  <c r="K1059" i="1" s="1"/>
  <c r="I1061" i="1"/>
  <c r="K1061" i="1" s="1"/>
  <c r="J1097" i="1"/>
  <c r="D1098" i="1"/>
  <c r="H1098" i="1"/>
  <c r="H1092" i="1" s="1"/>
  <c r="D1149" i="1"/>
  <c r="D1148" i="1" s="1"/>
  <c r="F1149" i="1"/>
  <c r="F1148" i="1" s="1"/>
  <c r="H1149" i="1"/>
  <c r="H1148" i="1" s="1"/>
  <c r="E1149" i="1"/>
  <c r="E1148" i="1" s="1"/>
  <c r="J1154" i="1"/>
  <c r="J1175" i="1"/>
  <c r="E1179" i="1"/>
  <c r="I1181" i="1"/>
  <c r="K1181" i="1" s="1"/>
  <c r="J1182" i="1"/>
  <c r="J1181" i="1" s="1"/>
  <c r="J1180" i="1" s="1"/>
  <c r="I1195" i="1"/>
  <c r="I1194" i="1" s="1"/>
  <c r="I1193" i="1" s="1"/>
  <c r="C1210" i="1"/>
  <c r="C1209" i="1" s="1"/>
  <c r="C1208" i="1" s="1"/>
  <c r="E1210" i="1"/>
  <c r="E1209" i="1" s="1"/>
  <c r="E1208" i="1" s="1"/>
  <c r="G1210" i="1"/>
  <c r="G1209" i="1" s="1"/>
  <c r="G1208" i="1" s="1"/>
  <c r="I1211" i="1"/>
  <c r="J1212" i="1"/>
  <c r="J1211" i="1" s="1"/>
  <c r="F1210" i="1"/>
  <c r="F1209" i="1" s="1"/>
  <c r="F1208" i="1" s="1"/>
  <c r="C1283" i="1"/>
  <c r="C1282" i="1" s="1"/>
  <c r="E1283" i="1"/>
  <c r="E1282" i="1" s="1"/>
  <c r="G1283" i="1"/>
  <c r="G1282" i="1" s="1"/>
  <c r="I1284" i="1"/>
  <c r="K1284" i="1" s="1"/>
  <c r="J1285" i="1"/>
  <c r="J1284" i="1" s="1"/>
  <c r="F1283" i="1"/>
  <c r="F1282" i="1" s="1"/>
  <c r="I1288" i="1"/>
  <c r="J1289" i="1"/>
  <c r="J1288" i="1" s="1"/>
  <c r="C1292" i="1"/>
  <c r="C1291" i="1" s="1"/>
  <c r="C1290" i="1" s="1"/>
  <c r="G1292" i="1"/>
  <c r="G1291" i="1" s="1"/>
  <c r="G1290" i="1" s="1"/>
  <c r="H1311" i="1"/>
  <c r="F1311" i="1"/>
  <c r="D1323" i="1"/>
  <c r="D1322" i="1" s="1"/>
  <c r="F1323" i="1"/>
  <c r="F1322" i="1" s="1"/>
  <c r="H1323" i="1"/>
  <c r="H1322" i="1" s="1"/>
  <c r="E1323" i="1"/>
  <c r="E1322" i="1" s="1"/>
  <c r="J1368" i="1"/>
  <c r="D1381" i="1"/>
  <c r="D1380" i="1" s="1"/>
  <c r="F1381" i="1"/>
  <c r="F1380" i="1" s="1"/>
  <c r="H1381" i="1"/>
  <c r="H1380" i="1" s="1"/>
  <c r="I1741" i="1"/>
  <c r="K1741" i="1" s="1"/>
  <c r="K1742" i="1"/>
  <c r="I1659" i="1"/>
  <c r="K1659" i="1" s="1"/>
  <c r="K1660" i="1"/>
  <c r="K1498" i="1"/>
  <c r="I1497" i="1"/>
  <c r="K1497" i="1" s="1"/>
  <c r="K1474" i="1"/>
  <c r="I1473" i="1"/>
  <c r="K1473" i="1" s="1"/>
  <c r="K1549" i="1"/>
  <c r="I1543" i="1"/>
  <c r="K1543" i="1" s="1"/>
  <c r="K1515" i="1"/>
  <c r="I1514" i="1"/>
  <c r="K1514" i="1" s="1"/>
  <c r="K1440" i="1"/>
  <c r="I1439" i="1"/>
  <c r="K1823" i="1"/>
  <c r="I1822" i="1"/>
  <c r="K1822" i="1" s="1"/>
  <c r="I1598" i="1"/>
  <c r="K1598" i="1" s="1"/>
  <c r="K1599" i="1"/>
  <c r="K1483" i="1"/>
  <c r="I1482" i="1"/>
  <c r="K1482" i="1" s="1"/>
  <c r="K1751" i="1"/>
  <c r="I1750" i="1"/>
  <c r="K1750" i="1" s="1"/>
  <c r="K1805" i="1"/>
  <c r="I1792" i="1"/>
  <c r="K1792" i="1" s="1"/>
  <c r="E1858" i="1"/>
  <c r="F1858" i="1" s="1"/>
  <c r="K1674" i="1"/>
  <c r="I1673" i="1"/>
  <c r="K1673" i="1" s="1"/>
  <c r="K1467" i="1"/>
  <c r="I1466" i="1"/>
  <c r="K1466" i="1" s="1"/>
  <c r="K1455" i="1"/>
  <c r="I1454" i="1"/>
  <c r="K1454" i="1" s="1"/>
  <c r="K1706" i="1"/>
  <c r="I1705" i="1"/>
  <c r="K1705" i="1" s="1"/>
  <c r="K1425" i="1"/>
  <c r="C1092" i="1"/>
  <c r="C989" i="1"/>
  <c r="K989" i="1" s="1"/>
  <c r="J979" i="1"/>
  <c r="J983" i="1"/>
  <c r="D993" i="1"/>
  <c r="F993" i="1"/>
  <c r="H993" i="1"/>
  <c r="I1008" i="1"/>
  <c r="K1008" i="1" s="1"/>
  <c r="J1009" i="1"/>
  <c r="J1008" i="1" s="1"/>
  <c r="C1017" i="1"/>
  <c r="C1016" i="1" s="1"/>
  <c r="C1015" i="1" s="1"/>
  <c r="E1017" i="1"/>
  <c r="E1016" i="1" s="1"/>
  <c r="E1015" i="1" s="1"/>
  <c r="G1017" i="1"/>
  <c r="G1016" i="1" s="1"/>
  <c r="G1015" i="1" s="1"/>
  <c r="I1018" i="1"/>
  <c r="K1018" i="1" s="1"/>
  <c r="J1019" i="1"/>
  <c r="J1018" i="1" s="1"/>
  <c r="J1017" i="1" s="1"/>
  <c r="J1016" i="1" s="1"/>
  <c r="J1015" i="1" s="1"/>
  <c r="D1024" i="1"/>
  <c r="D1023" i="1" s="1"/>
  <c r="D1022" i="1" s="1"/>
  <c r="F1024" i="1"/>
  <c r="F1023" i="1" s="1"/>
  <c r="F1022" i="1" s="1"/>
  <c r="H1024" i="1"/>
  <c r="H1023" i="1" s="1"/>
  <c r="H1022" i="1" s="1"/>
  <c r="C1048" i="1"/>
  <c r="C1047" i="1" s="1"/>
  <c r="E1048" i="1"/>
  <c r="E1047" i="1" s="1"/>
  <c r="G1048" i="1"/>
  <c r="G1047" i="1" s="1"/>
  <c r="I1049" i="1"/>
  <c r="K1049" i="1" s="1"/>
  <c r="J1050" i="1"/>
  <c r="J1049" i="1" s="1"/>
  <c r="I1053" i="1"/>
  <c r="K1053" i="1" s="1"/>
  <c r="J1054" i="1"/>
  <c r="J1053" i="1" s="1"/>
  <c r="J1058" i="1"/>
  <c r="J1057" i="1" s="1"/>
  <c r="J1060" i="1"/>
  <c r="J1059" i="1" s="1"/>
  <c r="J1062" i="1"/>
  <c r="J1061" i="1" s="1"/>
  <c r="D1065" i="1"/>
  <c r="D1064" i="1" s="1"/>
  <c r="F1065" i="1"/>
  <c r="F1064" i="1" s="1"/>
  <c r="H1065" i="1"/>
  <c r="H1064" i="1" s="1"/>
  <c r="D1077" i="1"/>
  <c r="D1073" i="1" s="1"/>
  <c r="F1077" i="1"/>
  <c r="F1073" i="1" s="1"/>
  <c r="H1077" i="1"/>
  <c r="H1073" i="1" s="1"/>
  <c r="J1086" i="1"/>
  <c r="D1092" i="1"/>
  <c r="F1098" i="1"/>
  <c r="F1092" i="1" s="1"/>
  <c r="J1101" i="1"/>
  <c r="J1100" i="1" s="1"/>
  <c r="J1099" i="1" s="1"/>
  <c r="J1109" i="1"/>
  <c r="J1129" i="1"/>
  <c r="I1137" i="1"/>
  <c r="K1137" i="1" s="1"/>
  <c r="J1138" i="1"/>
  <c r="J1137" i="1" s="1"/>
  <c r="J1136" i="1" s="1"/>
  <c r="J1135" i="1" s="1"/>
  <c r="I1141" i="1"/>
  <c r="K1141" i="1" s="1"/>
  <c r="J1142" i="1"/>
  <c r="J1141" i="1" s="1"/>
  <c r="J1140" i="1" s="1"/>
  <c r="J1139" i="1" s="1"/>
  <c r="I1145" i="1"/>
  <c r="K1145" i="1" s="1"/>
  <c r="J1146" i="1"/>
  <c r="J1145" i="1" s="1"/>
  <c r="J1144" i="1" s="1"/>
  <c r="J1143" i="1" s="1"/>
  <c r="I1155" i="1"/>
  <c r="K1155" i="1" s="1"/>
  <c r="J1156" i="1"/>
  <c r="J1160" i="1"/>
  <c r="I1168" i="1"/>
  <c r="K1168" i="1" s="1"/>
  <c r="J1169" i="1"/>
  <c r="J1168" i="1" s="1"/>
  <c r="I1172" i="1"/>
  <c r="K1172" i="1" s="1"/>
  <c r="J1173" i="1"/>
  <c r="D1186" i="1"/>
  <c r="F1186" i="1"/>
  <c r="H1186" i="1"/>
  <c r="I1191" i="1"/>
  <c r="K1191" i="1" s="1"/>
  <c r="J1192" i="1"/>
  <c r="J1191" i="1" s="1"/>
  <c r="J1190" i="1" s="1"/>
  <c r="J1196" i="1"/>
  <c r="K1197" i="1"/>
  <c r="J1198" i="1"/>
  <c r="K1199" i="1"/>
  <c r="I1213" i="1"/>
  <c r="K1213" i="1" s="1"/>
  <c r="J1214" i="1"/>
  <c r="J1213" i="1" s="1"/>
  <c r="J1210" i="1" s="1"/>
  <c r="J1209" i="1" s="1"/>
  <c r="J1208" i="1" s="1"/>
  <c r="D1224" i="1"/>
  <c r="D1223" i="1" s="1"/>
  <c r="F1224" i="1"/>
  <c r="F1223" i="1" s="1"/>
  <c r="H1224" i="1"/>
  <c r="H1223" i="1" s="1"/>
  <c r="F1231" i="1"/>
  <c r="I1242" i="1"/>
  <c r="K1242" i="1" s="1"/>
  <c r="J1243" i="1"/>
  <c r="J1242" i="1" s="1"/>
  <c r="I1250" i="1"/>
  <c r="K1250" i="1" s="1"/>
  <c r="J1251" i="1"/>
  <c r="J1250" i="1" s="1"/>
  <c r="D1256" i="1"/>
  <c r="D1255" i="1" s="1"/>
  <c r="F1256" i="1"/>
  <c r="F1255" i="1" s="1"/>
  <c r="H1256" i="1"/>
  <c r="H1255" i="1" s="1"/>
  <c r="D1267" i="1"/>
  <c r="D1266" i="1" s="1"/>
  <c r="F1267" i="1"/>
  <c r="F1266" i="1" s="1"/>
  <c r="H1267" i="1"/>
  <c r="H1266" i="1" s="1"/>
  <c r="D1275" i="1"/>
  <c r="D1274" i="1" s="1"/>
  <c r="F1275" i="1"/>
  <c r="F1274" i="1" s="1"/>
  <c r="H1275" i="1"/>
  <c r="H1274" i="1" s="1"/>
  <c r="J1281" i="1"/>
  <c r="J1280" i="1" s="1"/>
  <c r="I1286" i="1"/>
  <c r="K1286" i="1" s="1"/>
  <c r="J1287" i="1"/>
  <c r="J1286" i="1" s="1"/>
  <c r="C1301" i="1"/>
  <c r="C1300" i="1" s="1"/>
  <c r="E1301" i="1"/>
  <c r="E1300" i="1" s="1"/>
  <c r="G1301" i="1"/>
  <c r="G1300" i="1" s="1"/>
  <c r="I1302" i="1"/>
  <c r="K1302" i="1" s="1"/>
  <c r="J1303" i="1"/>
  <c r="J1302" i="1" s="1"/>
  <c r="I1306" i="1"/>
  <c r="K1306" i="1" s="1"/>
  <c r="J1307" i="1"/>
  <c r="J1306" i="1" s="1"/>
  <c r="J1301" i="1" s="1"/>
  <c r="J1300" i="1" s="1"/>
  <c r="C1311" i="1"/>
  <c r="E1311" i="1"/>
  <c r="G1311" i="1"/>
  <c r="I1313" i="1"/>
  <c r="K1313" i="1" s="1"/>
  <c r="J1314" i="1"/>
  <c r="J1313" i="1" s="1"/>
  <c r="J1312" i="1" s="1"/>
  <c r="C1334" i="1"/>
  <c r="C1330" i="1" s="1"/>
  <c r="E1334" i="1"/>
  <c r="E1330" i="1" s="1"/>
  <c r="G1334" i="1"/>
  <c r="G1330" i="1" s="1"/>
  <c r="I1335" i="1"/>
  <c r="K1335" i="1" s="1"/>
  <c r="J1336" i="1"/>
  <c r="J1335" i="1" s="1"/>
  <c r="I1339" i="1"/>
  <c r="K1339" i="1" s="1"/>
  <c r="J1340" i="1"/>
  <c r="J1339" i="1" s="1"/>
  <c r="K1051" i="1"/>
  <c r="C1073" i="1"/>
  <c r="C1063" i="1" s="1"/>
  <c r="K1110" i="1"/>
  <c r="K1166" i="1"/>
  <c r="C1179" i="1"/>
  <c r="G1179" i="1"/>
  <c r="K1193" i="1"/>
  <c r="K1236" i="1"/>
  <c r="K1248" i="1"/>
  <c r="K1252" i="1"/>
  <c r="K1288" i="1"/>
  <c r="K1337" i="1"/>
  <c r="J1360" i="1"/>
  <c r="J1359" i="1" s="1"/>
  <c r="J1362" i="1"/>
  <c r="J1361" i="1" s="1"/>
  <c r="J1364" i="1"/>
  <c r="J1363" i="1" s="1"/>
  <c r="K1365" i="1"/>
  <c r="D1358" i="1"/>
  <c r="D1354" i="1" s="1"/>
  <c r="D1341" i="1" s="1"/>
  <c r="H1358" i="1"/>
  <c r="H1354" i="1" s="1"/>
  <c r="H1341" i="1" s="1"/>
  <c r="I1369" i="1"/>
  <c r="K1369" i="1" s="1"/>
  <c r="J1370" i="1"/>
  <c r="J1369" i="1" s="1"/>
  <c r="K980" i="1"/>
  <c r="K982" i="1"/>
  <c r="K991" i="1"/>
  <c r="C975" i="1"/>
  <c r="C974" i="1" s="1"/>
  <c r="J978" i="1"/>
  <c r="J984" i="1"/>
  <c r="K985" i="1"/>
  <c r="I994" i="1"/>
  <c r="J995" i="1"/>
  <c r="J994" i="1" s="1"/>
  <c r="I996" i="1"/>
  <c r="K996" i="1" s="1"/>
  <c r="J997" i="1"/>
  <c r="J996" i="1" s="1"/>
  <c r="I998" i="1"/>
  <c r="K998" i="1" s="1"/>
  <c r="J999" i="1"/>
  <c r="J998" i="1" s="1"/>
  <c r="I1013" i="1"/>
  <c r="J1014" i="1"/>
  <c r="J1013" i="1" s="1"/>
  <c r="J1012" i="1" s="1"/>
  <c r="J1011" i="1" s="1"/>
  <c r="J1010" i="1" s="1"/>
  <c r="I1025" i="1"/>
  <c r="J1026" i="1"/>
  <c r="J1025" i="1" s="1"/>
  <c r="I1027" i="1"/>
  <c r="K1027" i="1" s="1"/>
  <c r="J1028" i="1"/>
  <c r="J1027" i="1" s="1"/>
  <c r="I1029" i="1"/>
  <c r="K1029" i="1" s="1"/>
  <c r="J1030" i="1"/>
  <c r="J1029" i="1" s="1"/>
  <c r="J1035" i="1"/>
  <c r="J1034" i="1" s="1"/>
  <c r="I1034" i="1"/>
  <c r="J1039" i="1"/>
  <c r="J1038" i="1" s="1"/>
  <c r="I1038" i="1"/>
  <c r="K1038" i="1" s="1"/>
  <c r="J1069" i="1"/>
  <c r="J1068" i="1" s="1"/>
  <c r="I1068" i="1"/>
  <c r="K1068" i="1" s="1"/>
  <c r="J1081" i="1"/>
  <c r="J1080" i="1" s="1"/>
  <c r="I1080" i="1"/>
  <c r="K1080" i="1" s="1"/>
  <c r="J1085" i="1"/>
  <c r="I1084" i="1"/>
  <c r="K1084" i="1" s="1"/>
  <c r="K1099" i="1"/>
  <c r="F1179" i="1"/>
  <c r="E1186" i="1"/>
  <c r="D1399" i="1"/>
  <c r="D1397" i="1" s="1"/>
  <c r="J1037" i="1"/>
  <c r="J1036" i="1" s="1"/>
  <c r="I1036" i="1"/>
  <c r="K1036" i="1" s="1"/>
  <c r="J1067" i="1"/>
  <c r="J1066" i="1" s="1"/>
  <c r="I1066" i="1"/>
  <c r="J1079" i="1"/>
  <c r="J1078" i="1" s="1"/>
  <c r="I1078" i="1"/>
  <c r="J1083" i="1"/>
  <c r="J1082" i="1" s="1"/>
  <c r="I1082" i="1"/>
  <c r="K1082" i="1" s="1"/>
  <c r="J1096" i="1"/>
  <c r="I1095" i="1"/>
  <c r="C1405" i="1"/>
  <c r="C1170" i="1"/>
  <c r="I1103" i="1"/>
  <c r="J1104" i="1"/>
  <c r="J1103" i="1" s="1"/>
  <c r="J1102" i="1" s="1"/>
  <c r="I1107" i="1"/>
  <c r="J1108" i="1"/>
  <c r="J1107" i="1" s="1"/>
  <c r="J1116" i="1"/>
  <c r="I1119" i="1"/>
  <c r="J1120" i="1"/>
  <c r="J1119" i="1" s="1"/>
  <c r="J1118" i="1" s="1"/>
  <c r="J1117" i="1" s="1"/>
  <c r="I1123" i="1"/>
  <c r="J1124" i="1"/>
  <c r="J1123" i="1" s="1"/>
  <c r="J1122" i="1" s="1"/>
  <c r="J1121" i="1" s="1"/>
  <c r="I1127" i="1"/>
  <c r="J1128" i="1"/>
  <c r="I1150" i="1"/>
  <c r="J1151" i="1"/>
  <c r="J1150" i="1" s="1"/>
  <c r="I1152" i="1"/>
  <c r="K1152" i="1" s="1"/>
  <c r="J1153" i="1"/>
  <c r="J1157" i="1"/>
  <c r="I1158" i="1"/>
  <c r="K1158" i="1" s="1"/>
  <c r="J1159" i="1"/>
  <c r="J1161" i="1"/>
  <c r="I1162" i="1"/>
  <c r="K1162" i="1" s="1"/>
  <c r="J1174" i="1"/>
  <c r="I1184" i="1"/>
  <c r="J1185" i="1"/>
  <c r="J1184" i="1" s="1"/>
  <c r="J1183" i="1" s="1"/>
  <c r="I1188" i="1"/>
  <c r="J1189" i="1"/>
  <c r="J1188" i="1" s="1"/>
  <c r="J1187" i="1" s="1"/>
  <c r="K1194" i="1"/>
  <c r="J1203" i="1"/>
  <c r="J1202" i="1" s="1"/>
  <c r="J1201" i="1" s="1"/>
  <c r="J1200" i="1" s="1"/>
  <c r="I1202" i="1"/>
  <c r="J1207" i="1"/>
  <c r="J1206" i="1" s="1"/>
  <c r="J1205" i="1" s="1"/>
  <c r="J1204" i="1" s="1"/>
  <c r="I1206" i="1"/>
  <c r="D1222" i="1"/>
  <c r="K1226" i="1"/>
  <c r="J1226" i="1"/>
  <c r="J1225" i="1" s="1"/>
  <c r="I1225" i="1"/>
  <c r="J1239" i="1"/>
  <c r="J1238" i="1" s="1"/>
  <c r="I1227" i="1"/>
  <c r="K1227" i="1" s="1"/>
  <c r="J1228" i="1"/>
  <c r="J1227" i="1" s="1"/>
  <c r="I1229" i="1"/>
  <c r="K1229" i="1" s="1"/>
  <c r="J1230" i="1"/>
  <c r="J1229" i="1" s="1"/>
  <c r="I1233" i="1"/>
  <c r="J1234" i="1"/>
  <c r="J1233" i="1" s="1"/>
  <c r="J1232" i="1" s="1"/>
  <c r="I1257" i="1"/>
  <c r="J1258" i="1"/>
  <c r="J1257" i="1" s="1"/>
  <c r="I1259" i="1"/>
  <c r="K1259" i="1" s="1"/>
  <c r="J1260" i="1"/>
  <c r="J1259" i="1" s="1"/>
  <c r="I1261" i="1"/>
  <c r="K1261" i="1" s="1"/>
  <c r="J1262" i="1"/>
  <c r="J1261" i="1" s="1"/>
  <c r="I1268" i="1"/>
  <c r="J1269" i="1"/>
  <c r="J1268" i="1" s="1"/>
  <c r="I1270" i="1"/>
  <c r="K1270" i="1" s="1"/>
  <c r="J1271" i="1"/>
  <c r="J1270" i="1" s="1"/>
  <c r="I1272" i="1"/>
  <c r="K1272" i="1" s="1"/>
  <c r="J1273" i="1"/>
  <c r="J1272" i="1" s="1"/>
  <c r="I1276" i="1"/>
  <c r="J1277" i="1"/>
  <c r="J1276" i="1" s="1"/>
  <c r="I1278" i="1"/>
  <c r="K1278" i="1" s="1"/>
  <c r="J1279" i="1"/>
  <c r="J1278" i="1" s="1"/>
  <c r="D1292" i="1"/>
  <c r="D1291" i="1" s="1"/>
  <c r="D1290" i="1" s="1"/>
  <c r="F1292" i="1"/>
  <c r="F1291" i="1" s="1"/>
  <c r="F1290" i="1" s="1"/>
  <c r="H1292" i="1"/>
  <c r="H1291" i="1" s="1"/>
  <c r="H1290" i="1" s="1"/>
  <c r="J1294" i="1"/>
  <c r="J1293" i="1" s="1"/>
  <c r="I1293" i="1"/>
  <c r="J1298" i="1"/>
  <c r="J1297" i="1" s="1"/>
  <c r="I1297" i="1"/>
  <c r="K1297" i="1" s="1"/>
  <c r="J1296" i="1"/>
  <c r="J1295" i="1" s="1"/>
  <c r="I1295" i="1"/>
  <c r="K1295" i="1" s="1"/>
  <c r="I1316" i="1"/>
  <c r="J1317" i="1"/>
  <c r="J1316" i="1" s="1"/>
  <c r="I1318" i="1"/>
  <c r="K1318" i="1" s="1"/>
  <c r="J1319" i="1"/>
  <c r="J1318" i="1" s="1"/>
  <c r="I1320" i="1"/>
  <c r="K1320" i="1" s="1"/>
  <c r="J1321" i="1"/>
  <c r="J1320" i="1" s="1"/>
  <c r="I1324" i="1"/>
  <c r="J1325" i="1"/>
  <c r="J1324" i="1" s="1"/>
  <c r="I1326" i="1"/>
  <c r="K1326" i="1" s="1"/>
  <c r="J1327" i="1"/>
  <c r="J1326" i="1" s="1"/>
  <c r="I1328" i="1"/>
  <c r="K1328" i="1" s="1"/>
  <c r="J1329" i="1"/>
  <c r="J1328" i="1" s="1"/>
  <c r="I1332" i="1"/>
  <c r="J1333" i="1"/>
  <c r="J1332" i="1" s="1"/>
  <c r="J1331" i="1" s="1"/>
  <c r="I1344" i="1"/>
  <c r="J1345" i="1"/>
  <c r="J1344" i="1" s="1"/>
  <c r="I1346" i="1"/>
  <c r="K1346" i="1" s="1"/>
  <c r="J1347" i="1"/>
  <c r="J1346" i="1" s="1"/>
  <c r="I1348" i="1"/>
  <c r="K1348" i="1" s="1"/>
  <c r="J1349" i="1"/>
  <c r="J1348" i="1" s="1"/>
  <c r="J1357" i="1"/>
  <c r="J1356" i="1" s="1"/>
  <c r="J1355" i="1" s="1"/>
  <c r="I1356" i="1"/>
  <c r="C1358" i="1"/>
  <c r="C1354" i="1" s="1"/>
  <c r="E1358" i="1"/>
  <c r="E1354" i="1" s="1"/>
  <c r="G1358" i="1"/>
  <c r="G1354" i="1" s="1"/>
  <c r="G1341" i="1" s="1"/>
  <c r="D1373" i="1"/>
  <c r="D1372" i="1" s="1"/>
  <c r="D1371" i="1" s="1"/>
  <c r="F1373" i="1"/>
  <c r="F1372" i="1" s="1"/>
  <c r="H1373" i="1"/>
  <c r="H1372" i="1" s="1"/>
  <c r="H1371" i="1" s="1"/>
  <c r="J1375" i="1"/>
  <c r="J1374" i="1" s="1"/>
  <c r="I1374" i="1"/>
  <c r="J1367" i="1"/>
  <c r="I1366" i="1"/>
  <c r="K1366" i="1" s="1"/>
  <c r="K1377" i="1"/>
  <c r="J1377" i="1"/>
  <c r="J1376" i="1" s="1"/>
  <c r="I1376" i="1"/>
  <c r="K1376" i="1" s="1"/>
  <c r="I1378" i="1"/>
  <c r="K1378" i="1" s="1"/>
  <c r="J1379" i="1"/>
  <c r="J1378" i="1" s="1"/>
  <c r="I1382" i="1"/>
  <c r="J1383" i="1"/>
  <c r="J1382" i="1" s="1"/>
  <c r="I1384" i="1"/>
  <c r="K1384" i="1" s="1"/>
  <c r="J1385" i="1"/>
  <c r="J1384" i="1" s="1"/>
  <c r="I1386" i="1"/>
  <c r="K1386" i="1" s="1"/>
  <c r="J1387" i="1"/>
  <c r="J1386" i="1" s="1"/>
  <c r="F31" i="13"/>
  <c r="M21" i="2"/>
  <c r="I975" i="1" l="1"/>
  <c r="F968" i="1"/>
  <c r="F1388" i="1" s="1"/>
  <c r="K976" i="1"/>
  <c r="G1147" i="1"/>
  <c r="E1092" i="1"/>
  <c r="F1341" i="1"/>
  <c r="I1247" i="1"/>
  <c r="I1246" i="1" s="1"/>
  <c r="K1246" i="1" s="1"/>
  <c r="J1165" i="1"/>
  <c r="J1164" i="1" s="1"/>
  <c r="E1341" i="1"/>
  <c r="C1403" i="1"/>
  <c r="I1113" i="1"/>
  <c r="I1112" i="1" s="1"/>
  <c r="K1112" i="1" s="1"/>
  <c r="K1075" i="1"/>
  <c r="G1046" i="1"/>
  <c r="C1046" i="1"/>
  <c r="J1231" i="1"/>
  <c r="J1179" i="1"/>
  <c r="F1400" i="1"/>
  <c r="F1399" i="1" s="1"/>
  <c r="H1222" i="1"/>
  <c r="I1165" i="1"/>
  <c r="I1164" i="1" s="1"/>
  <c r="K1164" i="1" s="1"/>
  <c r="G1063" i="1"/>
  <c r="I1210" i="1"/>
  <c r="I1209" i="1" s="1"/>
  <c r="I1208" i="1" s="1"/>
  <c r="K1208" i="1" s="1"/>
  <c r="E1147" i="1"/>
  <c r="J1366" i="1"/>
  <c r="F1371" i="1"/>
  <c r="C1341" i="1"/>
  <c r="K1211" i="1"/>
  <c r="I1180" i="1"/>
  <c r="K1180" i="1" s="1"/>
  <c r="J1114" i="1"/>
  <c r="J1113" i="1" s="1"/>
  <c r="J1112" i="1" s="1"/>
  <c r="J1106" i="1"/>
  <c r="J1105" i="1" s="1"/>
  <c r="J1095" i="1"/>
  <c r="J1094" i="1" s="1"/>
  <c r="J1093" i="1" s="1"/>
  <c r="F1299" i="1"/>
  <c r="J1283" i="1"/>
  <c r="J1282" i="1" s="1"/>
  <c r="J1247" i="1"/>
  <c r="J1246" i="1" s="1"/>
  <c r="K1195" i="1"/>
  <c r="K1100" i="1"/>
  <c r="E1046" i="1"/>
  <c r="J1005" i="1"/>
  <c r="J1004" i="1" s="1"/>
  <c r="J1003" i="1" s="1"/>
  <c r="F1046" i="1"/>
  <c r="I1140" i="1"/>
  <c r="K1140" i="1" s="1"/>
  <c r="I1017" i="1"/>
  <c r="K1017" i="1" s="1"/>
  <c r="C988" i="1"/>
  <c r="K988" i="1" s="1"/>
  <c r="E1063" i="1"/>
  <c r="F1147" i="1"/>
  <c r="C1299" i="1"/>
  <c r="E1254" i="1"/>
  <c r="G1222" i="1"/>
  <c r="C1222" i="1"/>
  <c r="H1046" i="1"/>
  <c r="J1358" i="1"/>
  <c r="I1312" i="1"/>
  <c r="K1312" i="1" s="1"/>
  <c r="I1239" i="1"/>
  <c r="I1238" i="1" s="1"/>
  <c r="K1238" i="1" s="1"/>
  <c r="J1186" i="1"/>
  <c r="I1171" i="1"/>
  <c r="K1171" i="1" s="1"/>
  <c r="J1155" i="1"/>
  <c r="J1127" i="1"/>
  <c r="J1126" i="1" s="1"/>
  <c r="J1125" i="1" s="1"/>
  <c r="J1098" i="1"/>
  <c r="C1147" i="1"/>
  <c r="J1084" i="1"/>
  <c r="I1005" i="1"/>
  <c r="I1004" i="1" s="1"/>
  <c r="G1254" i="1"/>
  <c r="C1254" i="1"/>
  <c r="E1222" i="1"/>
  <c r="E1371" i="1"/>
  <c r="H1299" i="1"/>
  <c r="I1283" i="1"/>
  <c r="I1282" i="1" s="1"/>
  <c r="K1282" i="1" s="1"/>
  <c r="I1358" i="1"/>
  <c r="K1358" i="1" s="1"/>
  <c r="D1299" i="1"/>
  <c r="H1147" i="1"/>
  <c r="D1147" i="1"/>
  <c r="I1056" i="1"/>
  <c r="C1404" i="1"/>
  <c r="C1402" i="1" s="1"/>
  <c r="I1334" i="1"/>
  <c r="K1334" i="1" s="1"/>
  <c r="G1299" i="1"/>
  <c r="I1190" i="1"/>
  <c r="K1190" i="1" s="1"/>
  <c r="J1172" i="1"/>
  <c r="J1171" i="1" s="1"/>
  <c r="J1170" i="1" s="1"/>
  <c r="J1152" i="1"/>
  <c r="I1144" i="1"/>
  <c r="I1143" i="1" s="1"/>
  <c r="K1143" i="1" s="1"/>
  <c r="I1136" i="1"/>
  <c r="K1136" i="1" s="1"/>
  <c r="J1065" i="1"/>
  <c r="J1064" i="1" s="1"/>
  <c r="F1063" i="1"/>
  <c r="K1057" i="1"/>
  <c r="I1438" i="1"/>
  <c r="R1424" i="1" s="1"/>
  <c r="K1439" i="1"/>
  <c r="E1853" i="1"/>
  <c r="J1373" i="1"/>
  <c r="J1372" i="1" s="1"/>
  <c r="H1254" i="1"/>
  <c r="D1254" i="1"/>
  <c r="J1195" i="1"/>
  <c r="J1194" i="1" s="1"/>
  <c r="J1193" i="1" s="1"/>
  <c r="J1056" i="1"/>
  <c r="J1055" i="1" s="1"/>
  <c r="J1048" i="1"/>
  <c r="J1047" i="1" s="1"/>
  <c r="J1158" i="1"/>
  <c r="J976" i="1"/>
  <c r="J975" i="1" s="1"/>
  <c r="J974" i="1" s="1"/>
  <c r="J1334" i="1"/>
  <c r="J1330" i="1" s="1"/>
  <c r="I1301" i="1"/>
  <c r="E1299" i="1"/>
  <c r="F1254" i="1"/>
  <c r="F1222" i="1"/>
  <c r="H1063" i="1"/>
  <c r="H987" i="1" s="1"/>
  <c r="D1063" i="1"/>
  <c r="I1048" i="1"/>
  <c r="I1343" i="1"/>
  <c r="K1344" i="1"/>
  <c r="J1315" i="1"/>
  <c r="J1311" i="1" s="1"/>
  <c r="J1224" i="1"/>
  <c r="J1223" i="1" s="1"/>
  <c r="I1381" i="1"/>
  <c r="K1382" i="1"/>
  <c r="K1374" i="1"/>
  <c r="I1373" i="1"/>
  <c r="J1354" i="1"/>
  <c r="J1343" i="1"/>
  <c r="J1342" i="1" s="1"/>
  <c r="I1331" i="1"/>
  <c r="K1332" i="1"/>
  <c r="I1323" i="1"/>
  <c r="K1324" i="1"/>
  <c r="I1315" i="1"/>
  <c r="K1315" i="1" s="1"/>
  <c r="K1316" i="1"/>
  <c r="K1293" i="1"/>
  <c r="I1292" i="1"/>
  <c r="J1275" i="1"/>
  <c r="J1274" i="1" s="1"/>
  <c r="J1267" i="1"/>
  <c r="J1266" i="1" s="1"/>
  <c r="J1256" i="1"/>
  <c r="J1255" i="1" s="1"/>
  <c r="K1247" i="1"/>
  <c r="I1232" i="1"/>
  <c r="K1233" i="1"/>
  <c r="K1225" i="1"/>
  <c r="I1224" i="1"/>
  <c r="I1187" i="1"/>
  <c r="K1188" i="1"/>
  <c r="I1183" i="1"/>
  <c r="K1183" i="1" s="1"/>
  <c r="K1184" i="1"/>
  <c r="K1165" i="1"/>
  <c r="I1126" i="1"/>
  <c r="K1127" i="1"/>
  <c r="I1122" i="1"/>
  <c r="K1123" i="1"/>
  <c r="I1118" i="1"/>
  <c r="K1119" i="1"/>
  <c r="K1113" i="1"/>
  <c r="I1106" i="1"/>
  <c r="K1107" i="1"/>
  <c r="I1102" i="1"/>
  <c r="K1103" i="1"/>
  <c r="J1077" i="1"/>
  <c r="J1073" i="1" s="1"/>
  <c r="K1066" i="1"/>
  <c r="I1065" i="1"/>
  <c r="K1034" i="1"/>
  <c r="I1033" i="1"/>
  <c r="J1024" i="1"/>
  <c r="J1023" i="1" s="1"/>
  <c r="J1022" i="1" s="1"/>
  <c r="I1016" i="1"/>
  <c r="I1012" i="1"/>
  <c r="K1013" i="1"/>
  <c r="J993" i="1"/>
  <c r="J989" i="1" s="1"/>
  <c r="J988" i="1" s="1"/>
  <c r="J1381" i="1"/>
  <c r="J1380" i="1" s="1"/>
  <c r="K1356" i="1"/>
  <c r="I1355" i="1"/>
  <c r="J1323" i="1"/>
  <c r="J1322" i="1" s="1"/>
  <c r="J1292" i="1"/>
  <c r="J1291" i="1" s="1"/>
  <c r="J1290" i="1" s="1"/>
  <c r="I1275" i="1"/>
  <c r="K1276" i="1"/>
  <c r="I1267" i="1"/>
  <c r="K1268" i="1"/>
  <c r="I1256" i="1"/>
  <c r="K1257" i="1"/>
  <c r="K1239" i="1"/>
  <c r="K1206" i="1"/>
  <c r="I1205" i="1"/>
  <c r="K1202" i="1"/>
  <c r="I1201" i="1"/>
  <c r="I1149" i="1"/>
  <c r="K1150" i="1"/>
  <c r="K1095" i="1"/>
  <c r="I1094" i="1"/>
  <c r="K1078" i="1"/>
  <c r="I1077" i="1"/>
  <c r="J1033" i="1"/>
  <c r="J1032" i="1" s="1"/>
  <c r="J1031" i="1" s="1"/>
  <c r="I1024" i="1"/>
  <c r="K1025" i="1"/>
  <c r="I993" i="1"/>
  <c r="K993" i="1" s="1"/>
  <c r="K994" i="1"/>
  <c r="I974" i="1"/>
  <c r="K975" i="1"/>
  <c r="K1005" i="1" l="1"/>
  <c r="H972" i="1"/>
  <c r="H1388" i="1" s="1"/>
  <c r="R987" i="1"/>
  <c r="I1139" i="1"/>
  <c r="K1139" i="1" s="1"/>
  <c r="E1405" i="1"/>
  <c r="K1144" i="1"/>
  <c r="J1222" i="1"/>
  <c r="I1170" i="1"/>
  <c r="K1170" i="1" s="1"/>
  <c r="I1135" i="1"/>
  <c r="K1135" i="1" s="1"/>
  <c r="K1209" i="1"/>
  <c r="J1149" i="1"/>
  <c r="J1148" i="1" s="1"/>
  <c r="J1147" i="1" s="1"/>
  <c r="K1210" i="1"/>
  <c r="G987" i="1"/>
  <c r="G972" i="1" s="1"/>
  <c r="G1388" i="1" s="1"/>
  <c r="J1092" i="1"/>
  <c r="C987" i="1"/>
  <c r="I1399" i="1" s="1"/>
  <c r="E987" i="1"/>
  <c r="E972" i="1" s="1"/>
  <c r="K1283" i="1"/>
  <c r="D987" i="1"/>
  <c r="D972" i="1" s="1"/>
  <c r="F987" i="1"/>
  <c r="F972" i="1" s="1"/>
  <c r="J1063" i="1"/>
  <c r="I1179" i="1"/>
  <c r="K1179" i="1" s="1"/>
  <c r="J1371" i="1"/>
  <c r="J1046" i="1"/>
  <c r="I1055" i="1"/>
  <c r="K1055" i="1" s="1"/>
  <c r="K1056" i="1"/>
  <c r="K1438" i="1"/>
  <c r="I1423" i="1"/>
  <c r="J1254" i="1"/>
  <c r="I1047" i="1"/>
  <c r="K1048" i="1"/>
  <c r="I1300" i="1"/>
  <c r="K1300" i="1" s="1"/>
  <c r="K1301" i="1"/>
  <c r="K1077" i="1"/>
  <c r="I1073" i="1"/>
  <c r="K1073" i="1" s="1"/>
  <c r="K1256" i="1"/>
  <c r="I1255" i="1"/>
  <c r="K1275" i="1"/>
  <c r="I1274" i="1"/>
  <c r="K1274" i="1" s="1"/>
  <c r="K1102" i="1"/>
  <c r="I1098" i="1"/>
  <c r="K1098" i="1" s="1"/>
  <c r="K1106" i="1"/>
  <c r="I1105" i="1"/>
  <c r="K1105" i="1" s="1"/>
  <c r="K1118" i="1"/>
  <c r="I1117" i="1"/>
  <c r="K1117" i="1" s="1"/>
  <c r="K1122" i="1"/>
  <c r="I1121" i="1"/>
  <c r="K1121" i="1" s="1"/>
  <c r="K1126" i="1"/>
  <c r="I1125" i="1"/>
  <c r="K1125" i="1" s="1"/>
  <c r="I1223" i="1"/>
  <c r="K1224" i="1"/>
  <c r="K1323" i="1"/>
  <c r="I1322" i="1"/>
  <c r="K1322" i="1" s="1"/>
  <c r="E1404" i="1"/>
  <c r="K1381" i="1"/>
  <c r="I1380" i="1"/>
  <c r="K1380" i="1" s="1"/>
  <c r="J1299" i="1"/>
  <c r="K1343" i="1"/>
  <c r="I1342" i="1"/>
  <c r="K974" i="1"/>
  <c r="K1004" i="1"/>
  <c r="I1003" i="1"/>
  <c r="K1024" i="1"/>
  <c r="I1023" i="1"/>
  <c r="K1149" i="1"/>
  <c r="I1148" i="1"/>
  <c r="I1200" i="1"/>
  <c r="K1200" i="1" s="1"/>
  <c r="K1201" i="1"/>
  <c r="I1204" i="1"/>
  <c r="K1204" i="1" s="1"/>
  <c r="K1205" i="1"/>
  <c r="I1311" i="1"/>
  <c r="E1403" i="1"/>
  <c r="K1355" i="1"/>
  <c r="I1354" i="1"/>
  <c r="K1354" i="1" s="1"/>
  <c r="K1012" i="1"/>
  <c r="I1011" i="1"/>
  <c r="K1016" i="1"/>
  <c r="I1015" i="1"/>
  <c r="K1015" i="1" s="1"/>
  <c r="I1032" i="1"/>
  <c r="K1033" i="1"/>
  <c r="I1064" i="1"/>
  <c r="K1065" i="1"/>
  <c r="K1187" i="1"/>
  <c r="I1186" i="1"/>
  <c r="K1186" i="1" s="1"/>
  <c r="K1232" i="1"/>
  <c r="I1231" i="1"/>
  <c r="K1231" i="1" s="1"/>
  <c r="I1291" i="1"/>
  <c r="K1292" i="1"/>
  <c r="J1341" i="1"/>
  <c r="I1372" i="1"/>
  <c r="K1373" i="1"/>
  <c r="I1093" i="1"/>
  <c r="K1094" i="1"/>
  <c r="K1267" i="1"/>
  <c r="I1266" i="1"/>
  <c r="K1266" i="1" s="1"/>
  <c r="C972" i="1"/>
  <c r="C1388" i="1" s="1"/>
  <c r="K1331" i="1"/>
  <c r="I1330" i="1"/>
  <c r="K1330" i="1" s="1"/>
  <c r="E1402" i="1" l="1"/>
  <c r="F1402" i="1" s="1"/>
  <c r="I1839" i="1"/>
  <c r="J1840" i="1" s="1"/>
  <c r="E1841" i="1" s="1"/>
  <c r="K1423" i="1"/>
  <c r="K1839" i="1" s="1"/>
  <c r="I1046" i="1"/>
  <c r="K1046" i="1" s="1"/>
  <c r="K1047" i="1"/>
  <c r="J987" i="1"/>
  <c r="J972" i="1" s="1"/>
  <c r="J1388" i="1" s="1"/>
  <c r="K1093" i="1"/>
  <c r="I1092" i="1"/>
  <c r="K1092" i="1" s="1"/>
  <c r="E1397" i="1"/>
  <c r="I1147" i="1"/>
  <c r="K1147" i="1" s="1"/>
  <c r="K1148" i="1"/>
  <c r="I1022" i="1"/>
  <c r="K1022" i="1" s="1"/>
  <c r="K1023" i="1"/>
  <c r="K1003" i="1"/>
  <c r="I1341" i="1"/>
  <c r="K1341" i="1" s="1"/>
  <c r="K1342" i="1"/>
  <c r="I1254" i="1"/>
  <c r="K1254" i="1" s="1"/>
  <c r="K1255" i="1"/>
  <c r="K1291" i="1"/>
  <c r="I1290" i="1"/>
  <c r="K1290" i="1" s="1"/>
  <c r="K1064" i="1"/>
  <c r="I1063" i="1"/>
  <c r="K1063" i="1" s="1"/>
  <c r="K1032" i="1"/>
  <c r="I1031" i="1"/>
  <c r="K1031" i="1" s="1"/>
  <c r="K1311" i="1"/>
  <c r="I1299" i="1"/>
  <c r="K1299" i="1" s="1"/>
  <c r="K1223" i="1"/>
  <c r="I1222" i="1"/>
  <c r="K1222" i="1" s="1"/>
  <c r="K1372" i="1"/>
  <c r="I1371" i="1"/>
  <c r="K1371" i="1" s="1"/>
  <c r="I1010" i="1"/>
  <c r="K1010" i="1" s="1"/>
  <c r="K1011" i="1"/>
  <c r="E1843" i="1" l="1"/>
  <c r="J1846" i="1"/>
  <c r="I987" i="1"/>
  <c r="E1844" i="1" l="1"/>
  <c r="J1853" i="1"/>
  <c r="E1846" i="1"/>
  <c r="J1844" i="1"/>
  <c r="K987" i="1"/>
  <c r="I972" i="1"/>
  <c r="I1388" i="1" l="1"/>
  <c r="J1389" i="1" s="1"/>
  <c r="E1390" i="1" s="1"/>
  <c r="E1392" i="1" s="1"/>
  <c r="K972" i="1"/>
  <c r="K1388" i="1" s="1"/>
  <c r="S410" i="1"/>
  <c r="T227" i="1"/>
  <c r="T226" i="1"/>
  <c r="S202" i="1"/>
  <c r="I150" i="1"/>
  <c r="T97" i="1"/>
  <c r="R1434" i="1" l="1"/>
  <c r="E1393" i="1"/>
  <c r="R1395" i="1" s="1"/>
  <c r="J1397" i="1"/>
  <c r="I67" i="3" l="1"/>
  <c r="I69" i="3" s="1"/>
  <c r="T114" i="1"/>
  <c r="D18" i="1"/>
  <c r="E18" i="1"/>
  <c r="F18" i="1"/>
  <c r="G18" i="1"/>
  <c r="H18" i="1"/>
  <c r="C18" i="1"/>
  <c r="C454" i="1" s="1"/>
  <c r="J150" i="1"/>
  <c r="I280" i="1"/>
  <c r="I277" i="1"/>
  <c r="I273" i="1"/>
  <c r="I271" i="1"/>
  <c r="I269" i="1"/>
  <c r="I261" i="1"/>
  <c r="I259" i="1"/>
  <c r="I234" i="1"/>
  <c r="I231" i="1"/>
  <c r="I227" i="1"/>
  <c r="I224" i="1"/>
  <c r="I216" i="1"/>
  <c r="I217" i="1"/>
  <c r="I215" i="1"/>
  <c r="I211" i="1"/>
  <c r="I209" i="1"/>
  <c r="D210" i="1"/>
  <c r="E210" i="1"/>
  <c r="F210" i="1"/>
  <c r="G210" i="1"/>
  <c r="H210" i="1"/>
  <c r="I180" i="1"/>
  <c r="I162" i="1"/>
  <c r="I128" i="1"/>
  <c r="I127" i="1"/>
  <c r="I125" i="1"/>
  <c r="I123" i="1"/>
  <c r="I121" i="1"/>
  <c r="I118" i="1"/>
  <c r="I114" i="1"/>
  <c r="D113" i="1"/>
  <c r="E113" i="1"/>
  <c r="F113" i="1"/>
  <c r="G113" i="1"/>
  <c r="H113" i="1"/>
  <c r="I111" i="1"/>
  <c r="I109" i="1"/>
  <c r="I104" i="1"/>
  <c r="I102" i="1"/>
  <c r="I100" i="1"/>
  <c r="I96" i="1"/>
  <c r="I94" i="1"/>
  <c r="I92" i="1"/>
  <c r="I41" i="1"/>
  <c r="I39" i="1"/>
  <c r="I37" i="1"/>
  <c r="I113" i="1" l="1"/>
  <c r="N114" i="1"/>
  <c r="H17" i="1"/>
  <c r="J111" i="1"/>
  <c r="Q110" i="1" s="1"/>
  <c r="J162" i="1"/>
  <c r="I210" i="1"/>
  <c r="J224" i="1"/>
  <c r="J37" i="1"/>
  <c r="J41" i="1"/>
  <c r="J92" i="1"/>
  <c r="J96" i="1"/>
  <c r="J102" i="1"/>
  <c r="J118" i="1"/>
  <c r="J123" i="1"/>
  <c r="J127" i="1"/>
  <c r="J215" i="1"/>
  <c r="J234" i="1"/>
  <c r="J261" i="1"/>
  <c r="J271" i="1"/>
  <c r="J277" i="1"/>
  <c r="J109" i="1"/>
  <c r="J114" i="1"/>
  <c r="J180" i="1"/>
  <c r="J209" i="1"/>
  <c r="J227" i="1"/>
  <c r="J34" i="1"/>
  <c r="J39" i="1"/>
  <c r="J94" i="1"/>
  <c r="J100" i="1"/>
  <c r="J104" i="1"/>
  <c r="J121" i="1"/>
  <c r="J125" i="1"/>
  <c r="J128" i="1"/>
  <c r="J211" i="1"/>
  <c r="J231" i="1"/>
  <c r="J259" i="1"/>
  <c r="J269" i="1"/>
  <c r="J273" i="1"/>
  <c r="J280" i="1"/>
  <c r="J217" i="1"/>
  <c r="J216" i="1"/>
  <c r="I71" i="3"/>
  <c r="I73" i="3" s="1"/>
  <c r="I75" i="3" s="1"/>
  <c r="I77" i="3" s="1"/>
  <c r="I85" i="3" s="1"/>
  <c r="J210" i="1" l="1"/>
  <c r="J113" i="1"/>
  <c r="I87" i="3"/>
  <c r="I89" i="3" s="1"/>
  <c r="I91" i="3" l="1"/>
  <c r="I438" i="1"/>
  <c r="I434" i="1"/>
  <c r="I430" i="1"/>
  <c r="I428" i="1"/>
  <c r="I426" i="1"/>
  <c r="I419" i="1"/>
  <c r="I417" i="1"/>
  <c r="I416" i="1"/>
  <c r="I414" i="1"/>
  <c r="I413" i="1"/>
  <c r="I411" i="1"/>
  <c r="I409" i="1"/>
  <c r="I406" i="1"/>
  <c r="I398" i="1"/>
  <c r="I396" i="1"/>
  <c r="I394" i="1"/>
  <c r="I389" i="1"/>
  <c r="I387" i="1"/>
  <c r="I385" i="1"/>
  <c r="I382" i="1"/>
  <c r="I378" i="1"/>
  <c r="I376" i="1"/>
  <c r="I374" i="1"/>
  <c r="I370" i="1"/>
  <c r="I368" i="1"/>
  <c r="I366" i="1"/>
  <c r="I363" i="1"/>
  <c r="I356" i="1"/>
  <c r="I347" i="1"/>
  <c r="I346" i="1" s="1"/>
  <c r="I345" i="1"/>
  <c r="I344" i="1" s="1"/>
  <c r="I343" i="1"/>
  <c r="D342" i="1"/>
  <c r="E342" i="1"/>
  <c r="F342" i="1"/>
  <c r="G342" i="1"/>
  <c r="H342" i="1"/>
  <c r="I342" i="1"/>
  <c r="D344" i="1"/>
  <c r="E344" i="1"/>
  <c r="F344" i="1"/>
  <c r="G344" i="1"/>
  <c r="H344" i="1"/>
  <c r="D346" i="1"/>
  <c r="E346" i="1"/>
  <c r="F346" i="1"/>
  <c r="G346" i="1"/>
  <c r="H346" i="1"/>
  <c r="I338" i="1"/>
  <c r="I336" i="1"/>
  <c r="I334" i="1"/>
  <c r="I330" i="1"/>
  <c r="I328" i="1"/>
  <c r="I326" i="1"/>
  <c r="I322" i="1"/>
  <c r="I320" i="1"/>
  <c r="I318" i="1"/>
  <c r="I310" i="1"/>
  <c r="I308" i="1"/>
  <c r="I306" i="1"/>
  <c r="I301" i="1"/>
  <c r="I299" i="1"/>
  <c r="I297" i="1"/>
  <c r="I293" i="1"/>
  <c r="I291" i="1"/>
  <c r="I289" i="1"/>
  <c r="I249" i="1"/>
  <c r="I245" i="1"/>
  <c r="I239" i="1"/>
  <c r="I240" i="1"/>
  <c r="I241" i="1"/>
  <c r="I238" i="1"/>
  <c r="I205" i="1"/>
  <c r="I202" i="1"/>
  <c r="I203" i="1"/>
  <c r="I201" i="1"/>
  <c r="I199" i="1"/>
  <c r="I198" i="1"/>
  <c r="I196" i="1"/>
  <c r="I195" i="1"/>
  <c r="I193" i="1"/>
  <c r="I188" i="1"/>
  <c r="I184" i="1"/>
  <c r="I171" i="1"/>
  <c r="I170" i="1"/>
  <c r="I166" i="1"/>
  <c r="I158" i="1"/>
  <c r="I157" i="1"/>
  <c r="I153" i="1"/>
  <c r="I151" i="1"/>
  <c r="I146" i="1"/>
  <c r="I143" i="1"/>
  <c r="I138" i="1"/>
  <c r="I139" i="1"/>
  <c r="I81" i="1"/>
  <c r="I79" i="1"/>
  <c r="I77" i="1"/>
  <c r="I72" i="1"/>
  <c r="I70" i="1"/>
  <c r="I68" i="1"/>
  <c r="I63" i="1"/>
  <c r="I61" i="1"/>
  <c r="I56" i="1"/>
  <c r="I49" i="1"/>
  <c r="I51" i="1"/>
  <c r="K916" i="1"/>
  <c r="J915" i="1"/>
  <c r="I915" i="1"/>
  <c r="H915" i="1"/>
  <c r="G915" i="1"/>
  <c r="F915" i="1"/>
  <c r="E915" i="1"/>
  <c r="D915" i="1"/>
  <c r="C915" i="1"/>
  <c r="K914" i="1"/>
  <c r="J913" i="1"/>
  <c r="I913" i="1"/>
  <c r="H913" i="1"/>
  <c r="G913" i="1"/>
  <c r="F913" i="1"/>
  <c r="E913" i="1"/>
  <c r="D913" i="1"/>
  <c r="C913" i="1"/>
  <c r="K912" i="1"/>
  <c r="J911" i="1"/>
  <c r="I911" i="1"/>
  <c r="H911" i="1"/>
  <c r="G911" i="1"/>
  <c r="F911" i="1"/>
  <c r="E911" i="1"/>
  <c r="D911" i="1"/>
  <c r="C911" i="1"/>
  <c r="K908" i="1"/>
  <c r="J907" i="1"/>
  <c r="I907" i="1"/>
  <c r="H907" i="1"/>
  <c r="G907" i="1"/>
  <c r="F907" i="1"/>
  <c r="E907" i="1"/>
  <c r="D907" i="1"/>
  <c r="C907" i="1"/>
  <c r="K906" i="1"/>
  <c r="J905" i="1"/>
  <c r="I905" i="1"/>
  <c r="H905" i="1"/>
  <c r="G905" i="1"/>
  <c r="F905" i="1"/>
  <c r="E905" i="1"/>
  <c r="D905" i="1"/>
  <c r="C905" i="1"/>
  <c r="K904" i="1"/>
  <c r="J903" i="1"/>
  <c r="I903" i="1"/>
  <c r="H903" i="1"/>
  <c r="G903" i="1"/>
  <c r="F903" i="1"/>
  <c r="E903" i="1"/>
  <c r="D903" i="1"/>
  <c r="C903" i="1"/>
  <c r="K899" i="1"/>
  <c r="J898" i="1"/>
  <c r="I898" i="1"/>
  <c r="H898" i="1"/>
  <c r="G898" i="1"/>
  <c r="F898" i="1"/>
  <c r="E898" i="1"/>
  <c r="D898" i="1"/>
  <c r="C898" i="1"/>
  <c r="K897" i="1"/>
  <c r="K896" i="1"/>
  <c r="J895" i="1"/>
  <c r="I895" i="1"/>
  <c r="H895" i="1"/>
  <c r="G895" i="1"/>
  <c r="F895" i="1"/>
  <c r="E895" i="1"/>
  <c r="D895" i="1"/>
  <c r="C895" i="1"/>
  <c r="K894" i="1"/>
  <c r="K893" i="1"/>
  <c r="J892" i="1"/>
  <c r="I892" i="1"/>
  <c r="H892" i="1"/>
  <c r="G892" i="1"/>
  <c r="F892" i="1"/>
  <c r="E892" i="1"/>
  <c r="D892" i="1"/>
  <c r="C892" i="1"/>
  <c r="K891" i="1"/>
  <c r="J890" i="1"/>
  <c r="I890" i="1"/>
  <c r="H890" i="1"/>
  <c r="G890" i="1"/>
  <c r="F890" i="1"/>
  <c r="E890" i="1"/>
  <c r="D890" i="1"/>
  <c r="C890" i="1"/>
  <c r="K889" i="1"/>
  <c r="J888" i="1"/>
  <c r="I888" i="1"/>
  <c r="H888" i="1"/>
  <c r="G888" i="1"/>
  <c r="F888" i="1"/>
  <c r="E888" i="1"/>
  <c r="D888" i="1"/>
  <c r="C888" i="1"/>
  <c r="K886" i="1"/>
  <c r="J885" i="1"/>
  <c r="I885" i="1"/>
  <c r="I884" i="1" s="1"/>
  <c r="H885" i="1"/>
  <c r="H884" i="1" s="1"/>
  <c r="G885" i="1"/>
  <c r="G884" i="1" s="1"/>
  <c r="F885" i="1"/>
  <c r="F884" i="1" s="1"/>
  <c r="E885" i="1"/>
  <c r="E884" i="1" s="1"/>
  <c r="D885" i="1"/>
  <c r="D884" i="1" s="1"/>
  <c r="C885" i="1"/>
  <c r="C884" i="1" s="1"/>
  <c r="J884" i="1"/>
  <c r="K878" i="1"/>
  <c r="J877" i="1"/>
  <c r="I877" i="1"/>
  <c r="H877" i="1"/>
  <c r="G877" i="1"/>
  <c r="F877" i="1"/>
  <c r="E877" i="1"/>
  <c r="D877" i="1"/>
  <c r="C877" i="1"/>
  <c r="K876" i="1"/>
  <c r="J875" i="1"/>
  <c r="I875" i="1"/>
  <c r="H875" i="1"/>
  <c r="G875" i="1"/>
  <c r="F875" i="1"/>
  <c r="E875" i="1"/>
  <c r="D875" i="1"/>
  <c r="C875" i="1"/>
  <c r="K874" i="1"/>
  <c r="J873" i="1"/>
  <c r="I873" i="1"/>
  <c r="H873" i="1"/>
  <c r="G873" i="1"/>
  <c r="F873" i="1"/>
  <c r="E873" i="1"/>
  <c r="D873" i="1"/>
  <c r="C873" i="1"/>
  <c r="K869" i="1"/>
  <c r="J868" i="1"/>
  <c r="I868" i="1"/>
  <c r="H868" i="1"/>
  <c r="G868" i="1"/>
  <c r="F868" i="1"/>
  <c r="E868" i="1"/>
  <c r="D868" i="1"/>
  <c r="C868" i="1"/>
  <c r="K867" i="1"/>
  <c r="J866" i="1"/>
  <c r="I866" i="1"/>
  <c r="H866" i="1"/>
  <c r="G866" i="1"/>
  <c r="F866" i="1"/>
  <c r="E866" i="1"/>
  <c r="D866" i="1"/>
  <c r="C866" i="1"/>
  <c r="K865" i="1"/>
  <c r="J864" i="1"/>
  <c r="I864" i="1"/>
  <c r="H864" i="1"/>
  <c r="G864" i="1"/>
  <c r="F864" i="1"/>
  <c r="E864" i="1"/>
  <c r="D864" i="1"/>
  <c r="C864" i="1"/>
  <c r="K862" i="1"/>
  <c r="J861" i="1"/>
  <c r="I861" i="1"/>
  <c r="I860" i="1" s="1"/>
  <c r="H861" i="1"/>
  <c r="H860" i="1" s="1"/>
  <c r="G861" i="1"/>
  <c r="G860" i="1" s="1"/>
  <c r="F861" i="1"/>
  <c r="F860" i="1" s="1"/>
  <c r="E861" i="1"/>
  <c r="E860" i="1" s="1"/>
  <c r="D861" i="1"/>
  <c r="D860" i="1" s="1"/>
  <c r="C861" i="1"/>
  <c r="C860" i="1" s="1"/>
  <c r="J860" i="1"/>
  <c r="K858" i="1"/>
  <c r="J857" i="1"/>
  <c r="I857" i="1"/>
  <c r="H857" i="1"/>
  <c r="G857" i="1"/>
  <c r="F857" i="1"/>
  <c r="E857" i="1"/>
  <c r="D857" i="1"/>
  <c r="C857" i="1"/>
  <c r="K856" i="1"/>
  <c r="J855" i="1"/>
  <c r="I855" i="1"/>
  <c r="H855" i="1"/>
  <c r="G855" i="1"/>
  <c r="F855" i="1"/>
  <c r="E855" i="1"/>
  <c r="D855" i="1"/>
  <c r="C855" i="1"/>
  <c r="K854" i="1"/>
  <c r="J853" i="1"/>
  <c r="I853" i="1"/>
  <c r="H853" i="1"/>
  <c r="G853" i="1"/>
  <c r="F853" i="1"/>
  <c r="E853" i="1"/>
  <c r="D853" i="1"/>
  <c r="C853" i="1"/>
  <c r="K850" i="1"/>
  <c r="J849" i="1"/>
  <c r="I849" i="1"/>
  <c r="H849" i="1"/>
  <c r="G849" i="1"/>
  <c r="F849" i="1"/>
  <c r="E849" i="1"/>
  <c r="D849" i="1"/>
  <c r="C849" i="1"/>
  <c r="K848" i="1"/>
  <c r="J847" i="1"/>
  <c r="I847" i="1"/>
  <c r="H847" i="1"/>
  <c r="G847" i="1"/>
  <c r="F847" i="1"/>
  <c r="E847" i="1"/>
  <c r="D847" i="1"/>
  <c r="C847" i="1"/>
  <c r="K846" i="1"/>
  <c r="J845" i="1"/>
  <c r="I845" i="1"/>
  <c r="H845" i="1"/>
  <c r="G845" i="1"/>
  <c r="F845" i="1"/>
  <c r="E845" i="1"/>
  <c r="D845" i="1"/>
  <c r="C845" i="1"/>
  <c r="K843" i="1"/>
  <c r="J842" i="1"/>
  <c r="J841" i="1" s="1"/>
  <c r="I842" i="1"/>
  <c r="I841" i="1" s="1"/>
  <c r="H842" i="1"/>
  <c r="H841" i="1" s="1"/>
  <c r="G842" i="1"/>
  <c r="G841" i="1" s="1"/>
  <c r="F842" i="1"/>
  <c r="F841" i="1" s="1"/>
  <c r="E842" i="1"/>
  <c r="E841" i="1" s="1"/>
  <c r="D842" i="1"/>
  <c r="D841" i="1" s="1"/>
  <c r="C842" i="1"/>
  <c r="C841" i="1" s="1"/>
  <c r="K836" i="1"/>
  <c r="J835" i="1"/>
  <c r="I835" i="1"/>
  <c r="H835" i="1"/>
  <c r="G835" i="1"/>
  <c r="F835" i="1"/>
  <c r="E835" i="1"/>
  <c r="D835" i="1"/>
  <c r="C835" i="1"/>
  <c r="K834" i="1"/>
  <c r="J833" i="1"/>
  <c r="I833" i="1"/>
  <c r="H833" i="1"/>
  <c r="G833" i="1"/>
  <c r="F833" i="1"/>
  <c r="E833" i="1"/>
  <c r="D833" i="1"/>
  <c r="C833" i="1"/>
  <c r="K832" i="1"/>
  <c r="J831" i="1"/>
  <c r="I831" i="1"/>
  <c r="H831" i="1"/>
  <c r="G831" i="1"/>
  <c r="F831" i="1"/>
  <c r="E831" i="1"/>
  <c r="D831" i="1"/>
  <c r="C831" i="1"/>
  <c r="K827" i="1"/>
  <c r="C826" i="1"/>
  <c r="K826" i="1" s="1"/>
  <c r="K825" i="1"/>
  <c r="C824" i="1"/>
  <c r="K824" i="1" s="1"/>
  <c r="K823" i="1"/>
  <c r="C822" i="1"/>
  <c r="K822" i="1" s="1"/>
  <c r="J821" i="1"/>
  <c r="I821" i="1"/>
  <c r="I820" i="1" s="1"/>
  <c r="I819" i="1" s="1"/>
  <c r="H821" i="1"/>
  <c r="H820" i="1" s="1"/>
  <c r="H819" i="1" s="1"/>
  <c r="G821" i="1"/>
  <c r="G820" i="1" s="1"/>
  <c r="G819" i="1" s="1"/>
  <c r="F821" i="1"/>
  <c r="F820" i="1" s="1"/>
  <c r="F819" i="1" s="1"/>
  <c r="E821" i="1"/>
  <c r="E820" i="1" s="1"/>
  <c r="D821" i="1"/>
  <c r="D820" i="1" s="1"/>
  <c r="D819" i="1" s="1"/>
  <c r="C821" i="1"/>
  <c r="C820" i="1" s="1"/>
  <c r="C819" i="1" s="1"/>
  <c r="J820" i="1"/>
  <c r="J819" i="1" s="1"/>
  <c r="E819" i="1"/>
  <c r="K818" i="1"/>
  <c r="J817" i="1"/>
  <c r="I817" i="1"/>
  <c r="H817" i="1"/>
  <c r="G817" i="1"/>
  <c r="F817" i="1"/>
  <c r="E817" i="1"/>
  <c r="D817" i="1"/>
  <c r="C817" i="1"/>
  <c r="K816" i="1"/>
  <c r="J815" i="1"/>
  <c r="I815" i="1"/>
  <c r="H815" i="1"/>
  <c r="G815" i="1"/>
  <c r="F815" i="1"/>
  <c r="E815" i="1"/>
  <c r="D815" i="1"/>
  <c r="C815" i="1"/>
  <c r="K814" i="1"/>
  <c r="J813" i="1"/>
  <c r="I813" i="1"/>
  <c r="H813" i="1"/>
  <c r="G813" i="1"/>
  <c r="F813" i="1"/>
  <c r="E813" i="1"/>
  <c r="D813" i="1"/>
  <c r="C813" i="1"/>
  <c r="K810" i="1"/>
  <c r="J809" i="1"/>
  <c r="I809" i="1"/>
  <c r="H809" i="1"/>
  <c r="G809" i="1"/>
  <c r="F809" i="1"/>
  <c r="E809" i="1"/>
  <c r="D809" i="1"/>
  <c r="C809" i="1"/>
  <c r="K808" i="1"/>
  <c r="J807" i="1"/>
  <c r="I807" i="1"/>
  <c r="H807" i="1"/>
  <c r="G807" i="1"/>
  <c r="F807" i="1"/>
  <c r="E807" i="1"/>
  <c r="D807" i="1"/>
  <c r="C807" i="1"/>
  <c r="K806" i="1"/>
  <c r="J805" i="1"/>
  <c r="I805" i="1"/>
  <c r="H805" i="1"/>
  <c r="G805" i="1"/>
  <c r="F805" i="1"/>
  <c r="E805" i="1"/>
  <c r="D805" i="1"/>
  <c r="C805" i="1"/>
  <c r="K802" i="1"/>
  <c r="J801" i="1"/>
  <c r="I801" i="1"/>
  <c r="H801" i="1"/>
  <c r="G801" i="1"/>
  <c r="F801" i="1"/>
  <c r="E801" i="1"/>
  <c r="D801" i="1"/>
  <c r="C801" i="1"/>
  <c r="K800" i="1"/>
  <c r="J799" i="1"/>
  <c r="I799" i="1"/>
  <c r="H799" i="1"/>
  <c r="G799" i="1"/>
  <c r="F799" i="1"/>
  <c r="E799" i="1"/>
  <c r="D799" i="1"/>
  <c r="C799" i="1"/>
  <c r="K798" i="1"/>
  <c r="J797" i="1"/>
  <c r="I797" i="1"/>
  <c r="H797" i="1"/>
  <c r="G797" i="1"/>
  <c r="F797" i="1"/>
  <c r="E797" i="1"/>
  <c r="D797" i="1"/>
  <c r="C797" i="1"/>
  <c r="K791" i="1"/>
  <c r="J790" i="1"/>
  <c r="I790" i="1"/>
  <c r="H790" i="1"/>
  <c r="G790" i="1"/>
  <c r="F790" i="1"/>
  <c r="E790" i="1"/>
  <c r="D790" i="1"/>
  <c r="C790" i="1"/>
  <c r="K789" i="1"/>
  <c r="J788" i="1"/>
  <c r="I788" i="1"/>
  <c r="H788" i="1"/>
  <c r="G788" i="1"/>
  <c r="F788" i="1"/>
  <c r="E788" i="1"/>
  <c r="D788" i="1"/>
  <c r="C788" i="1"/>
  <c r="K787" i="1"/>
  <c r="J786" i="1"/>
  <c r="I786" i="1"/>
  <c r="H786" i="1"/>
  <c r="G786" i="1"/>
  <c r="F786" i="1"/>
  <c r="E786" i="1"/>
  <c r="D786" i="1"/>
  <c r="C786" i="1"/>
  <c r="K782" i="1"/>
  <c r="J781" i="1"/>
  <c r="I781" i="1"/>
  <c r="H781" i="1"/>
  <c r="G781" i="1"/>
  <c r="F781" i="1"/>
  <c r="E781" i="1"/>
  <c r="D781" i="1"/>
  <c r="C781" i="1"/>
  <c r="K780" i="1"/>
  <c r="J779" i="1"/>
  <c r="I779" i="1"/>
  <c r="H779" i="1"/>
  <c r="G779" i="1"/>
  <c r="F779" i="1"/>
  <c r="E779" i="1"/>
  <c r="D779" i="1"/>
  <c r="C779" i="1"/>
  <c r="K778" i="1"/>
  <c r="J777" i="1"/>
  <c r="I777" i="1"/>
  <c r="H777" i="1"/>
  <c r="G777" i="1"/>
  <c r="F777" i="1"/>
  <c r="E777" i="1"/>
  <c r="D777" i="1"/>
  <c r="C777" i="1"/>
  <c r="K774" i="1"/>
  <c r="J773" i="1"/>
  <c r="I773" i="1"/>
  <c r="H773" i="1"/>
  <c r="G773" i="1"/>
  <c r="F773" i="1"/>
  <c r="E773" i="1"/>
  <c r="D773" i="1"/>
  <c r="C773" i="1"/>
  <c r="K772" i="1"/>
  <c r="J771" i="1"/>
  <c r="I771" i="1"/>
  <c r="H771" i="1"/>
  <c r="G771" i="1"/>
  <c r="F771" i="1"/>
  <c r="E771" i="1"/>
  <c r="D771" i="1"/>
  <c r="C771" i="1"/>
  <c r="K770" i="1"/>
  <c r="J769" i="1"/>
  <c r="I769" i="1"/>
  <c r="H769" i="1"/>
  <c r="G769" i="1"/>
  <c r="F769" i="1"/>
  <c r="E769" i="1"/>
  <c r="D769" i="1"/>
  <c r="C769" i="1"/>
  <c r="K766" i="1"/>
  <c r="J765" i="1"/>
  <c r="J764" i="1" s="1"/>
  <c r="I765" i="1"/>
  <c r="I764" i="1" s="1"/>
  <c r="H765" i="1"/>
  <c r="H764" i="1" s="1"/>
  <c r="G765" i="1"/>
  <c r="G764" i="1" s="1"/>
  <c r="F765" i="1"/>
  <c r="F764" i="1" s="1"/>
  <c r="E765" i="1"/>
  <c r="E764" i="1" s="1"/>
  <c r="D765" i="1"/>
  <c r="D764" i="1" s="1"/>
  <c r="C765" i="1"/>
  <c r="C764" i="1" s="1"/>
  <c r="K763" i="1"/>
  <c r="J762" i="1"/>
  <c r="I762" i="1"/>
  <c r="I761" i="1" s="1"/>
  <c r="H762" i="1"/>
  <c r="H761" i="1" s="1"/>
  <c r="G762" i="1"/>
  <c r="G761" i="1" s="1"/>
  <c r="F762" i="1"/>
  <c r="F761" i="1" s="1"/>
  <c r="E762" i="1"/>
  <c r="E761" i="1" s="1"/>
  <c r="D762" i="1"/>
  <c r="D761" i="1" s="1"/>
  <c r="C762" i="1"/>
  <c r="C761" i="1" s="1"/>
  <c r="J761" i="1"/>
  <c r="K759" i="1"/>
  <c r="J758" i="1"/>
  <c r="I758" i="1"/>
  <c r="H758" i="1"/>
  <c r="G758" i="1"/>
  <c r="F758" i="1"/>
  <c r="E758" i="1"/>
  <c r="D758" i="1"/>
  <c r="C758" i="1"/>
  <c r="K757" i="1"/>
  <c r="J756" i="1"/>
  <c r="I756" i="1"/>
  <c r="H756" i="1"/>
  <c r="G756" i="1"/>
  <c r="F756" i="1"/>
  <c r="E756" i="1"/>
  <c r="D756" i="1"/>
  <c r="C756" i="1"/>
  <c r="K755" i="1"/>
  <c r="J754" i="1"/>
  <c r="I754" i="1"/>
  <c r="H754" i="1"/>
  <c r="G754" i="1"/>
  <c r="F754" i="1"/>
  <c r="E754" i="1"/>
  <c r="D754" i="1"/>
  <c r="C754" i="1"/>
  <c r="K743" i="1"/>
  <c r="J742" i="1"/>
  <c r="I742" i="1"/>
  <c r="H742" i="1"/>
  <c r="G742" i="1"/>
  <c r="F742" i="1"/>
  <c r="E742" i="1"/>
  <c r="D742" i="1"/>
  <c r="C742" i="1"/>
  <c r="K741" i="1"/>
  <c r="J740" i="1"/>
  <c r="I740" i="1"/>
  <c r="H740" i="1"/>
  <c r="G740" i="1"/>
  <c r="F740" i="1"/>
  <c r="E740" i="1"/>
  <c r="D740" i="1"/>
  <c r="C740" i="1"/>
  <c r="K736" i="1"/>
  <c r="J735" i="1"/>
  <c r="I735" i="1"/>
  <c r="I734" i="1" s="1"/>
  <c r="I733" i="1" s="1"/>
  <c r="H735" i="1"/>
  <c r="H734" i="1" s="1"/>
  <c r="H733" i="1" s="1"/>
  <c r="G735" i="1"/>
  <c r="G734" i="1" s="1"/>
  <c r="G733" i="1" s="1"/>
  <c r="F735" i="1"/>
  <c r="F734" i="1" s="1"/>
  <c r="F733" i="1" s="1"/>
  <c r="E735" i="1"/>
  <c r="E734" i="1" s="1"/>
  <c r="E733" i="1" s="1"/>
  <c r="D735" i="1"/>
  <c r="D734" i="1" s="1"/>
  <c r="D733" i="1" s="1"/>
  <c r="C735" i="1"/>
  <c r="C734" i="1" s="1"/>
  <c r="J734" i="1"/>
  <c r="J733" i="1" s="1"/>
  <c r="C733" i="1"/>
  <c r="K732" i="1"/>
  <c r="J731" i="1"/>
  <c r="I731" i="1"/>
  <c r="I730" i="1" s="1"/>
  <c r="H731" i="1"/>
  <c r="H730" i="1" s="1"/>
  <c r="H729" i="1" s="1"/>
  <c r="G731" i="1"/>
  <c r="G730" i="1" s="1"/>
  <c r="G729" i="1" s="1"/>
  <c r="F731" i="1"/>
  <c r="F730" i="1" s="1"/>
  <c r="F729" i="1" s="1"/>
  <c r="E731" i="1"/>
  <c r="E730" i="1" s="1"/>
  <c r="E729" i="1" s="1"/>
  <c r="D731" i="1"/>
  <c r="D730" i="1" s="1"/>
  <c r="D729" i="1" s="1"/>
  <c r="C731" i="1"/>
  <c r="C730" i="1" s="1"/>
  <c r="C729" i="1" s="1"/>
  <c r="J730" i="1"/>
  <c r="J729" i="1" s="1"/>
  <c r="I729" i="1"/>
  <c r="K729" i="1" s="1"/>
  <c r="K728" i="1"/>
  <c r="K727" i="1"/>
  <c r="K726" i="1"/>
  <c r="K725" i="1"/>
  <c r="J724" i="1"/>
  <c r="J723" i="1" s="1"/>
  <c r="J722" i="1" s="1"/>
  <c r="I724" i="1"/>
  <c r="I723" i="1" s="1"/>
  <c r="I722" i="1" s="1"/>
  <c r="H724" i="1"/>
  <c r="H723" i="1" s="1"/>
  <c r="H722" i="1" s="1"/>
  <c r="G724" i="1"/>
  <c r="G723" i="1" s="1"/>
  <c r="G722" i="1" s="1"/>
  <c r="F724" i="1"/>
  <c r="F723" i="1" s="1"/>
  <c r="F722" i="1" s="1"/>
  <c r="E724" i="1"/>
  <c r="E723" i="1" s="1"/>
  <c r="E722" i="1" s="1"/>
  <c r="D724" i="1"/>
  <c r="D723" i="1" s="1"/>
  <c r="D722" i="1" s="1"/>
  <c r="C724" i="1"/>
  <c r="C723" i="1" s="1"/>
  <c r="C722" i="1" s="1"/>
  <c r="K721" i="1"/>
  <c r="J720" i="1"/>
  <c r="J719" i="1" s="1"/>
  <c r="I720" i="1"/>
  <c r="I719" i="1" s="1"/>
  <c r="H720" i="1"/>
  <c r="H719" i="1" s="1"/>
  <c r="G720" i="1"/>
  <c r="G719" i="1" s="1"/>
  <c r="F720" i="1"/>
  <c r="F719" i="1" s="1"/>
  <c r="E720" i="1"/>
  <c r="E719" i="1" s="1"/>
  <c r="D720" i="1"/>
  <c r="D719" i="1" s="1"/>
  <c r="C720" i="1"/>
  <c r="C719" i="1" s="1"/>
  <c r="K718" i="1"/>
  <c r="J717" i="1"/>
  <c r="I717" i="1"/>
  <c r="I716" i="1" s="1"/>
  <c r="H717" i="1"/>
  <c r="H716" i="1" s="1"/>
  <c r="G717" i="1"/>
  <c r="G716" i="1" s="1"/>
  <c r="F717" i="1"/>
  <c r="F716" i="1" s="1"/>
  <c r="E717" i="1"/>
  <c r="E716" i="1" s="1"/>
  <c r="D717" i="1"/>
  <c r="D716" i="1" s="1"/>
  <c r="C717" i="1"/>
  <c r="C716" i="1" s="1"/>
  <c r="J716" i="1"/>
  <c r="K714" i="1"/>
  <c r="J713" i="1"/>
  <c r="I713" i="1"/>
  <c r="I712" i="1" s="1"/>
  <c r="H713" i="1"/>
  <c r="H712" i="1" s="1"/>
  <c r="G713" i="1"/>
  <c r="G712" i="1" s="1"/>
  <c r="F713" i="1"/>
  <c r="F712" i="1" s="1"/>
  <c r="E713" i="1"/>
  <c r="E712" i="1" s="1"/>
  <c r="D713" i="1"/>
  <c r="D712" i="1" s="1"/>
  <c r="C713" i="1"/>
  <c r="C712" i="1" s="1"/>
  <c r="J712" i="1"/>
  <c r="K711" i="1"/>
  <c r="J710" i="1"/>
  <c r="J709" i="1" s="1"/>
  <c r="I710" i="1"/>
  <c r="I709" i="1" s="1"/>
  <c r="H710" i="1"/>
  <c r="H709" i="1" s="1"/>
  <c r="G710" i="1"/>
  <c r="G709" i="1" s="1"/>
  <c r="F710" i="1"/>
  <c r="F709" i="1" s="1"/>
  <c r="E710" i="1"/>
  <c r="E709" i="1" s="1"/>
  <c r="D710" i="1"/>
  <c r="D709" i="1" s="1"/>
  <c r="C710" i="1"/>
  <c r="C709" i="1" s="1"/>
  <c r="K704" i="1"/>
  <c r="K703" i="1"/>
  <c r="K702" i="1"/>
  <c r="J701" i="1"/>
  <c r="J700" i="1" s="1"/>
  <c r="J699" i="1" s="1"/>
  <c r="I701" i="1"/>
  <c r="I700" i="1" s="1"/>
  <c r="I699" i="1" s="1"/>
  <c r="H701" i="1"/>
  <c r="H700" i="1" s="1"/>
  <c r="H699" i="1" s="1"/>
  <c r="G701" i="1"/>
  <c r="G700" i="1" s="1"/>
  <c r="G699" i="1" s="1"/>
  <c r="F701" i="1"/>
  <c r="F700" i="1" s="1"/>
  <c r="F699" i="1" s="1"/>
  <c r="E701" i="1"/>
  <c r="E700" i="1" s="1"/>
  <c r="E699" i="1" s="1"/>
  <c r="D701" i="1"/>
  <c r="D700" i="1" s="1"/>
  <c r="D699" i="1" s="1"/>
  <c r="C701" i="1"/>
  <c r="C700" i="1" s="1"/>
  <c r="C699" i="1" s="1"/>
  <c r="K698" i="1"/>
  <c r="C697" i="1"/>
  <c r="K697" i="1" s="1"/>
  <c r="K696" i="1"/>
  <c r="J695" i="1"/>
  <c r="I695" i="1"/>
  <c r="I694" i="1" s="1"/>
  <c r="H695" i="1"/>
  <c r="H694" i="1" s="1"/>
  <c r="H693" i="1" s="1"/>
  <c r="G695" i="1"/>
  <c r="G694" i="1" s="1"/>
  <c r="G693" i="1" s="1"/>
  <c r="F695" i="1"/>
  <c r="F694" i="1" s="1"/>
  <c r="F693" i="1" s="1"/>
  <c r="E695" i="1"/>
  <c r="E694" i="1" s="1"/>
  <c r="E693" i="1" s="1"/>
  <c r="D695" i="1"/>
  <c r="D694" i="1" s="1"/>
  <c r="D693" i="1" s="1"/>
  <c r="C695" i="1"/>
  <c r="J694" i="1"/>
  <c r="J693" i="1" s="1"/>
  <c r="K692" i="1"/>
  <c r="J691" i="1"/>
  <c r="I691" i="1"/>
  <c r="H691" i="1"/>
  <c r="G691" i="1"/>
  <c r="F691" i="1"/>
  <c r="E691" i="1"/>
  <c r="D691" i="1"/>
  <c r="C691" i="1"/>
  <c r="K690" i="1"/>
  <c r="K689" i="1"/>
  <c r="K688" i="1"/>
  <c r="J687" i="1"/>
  <c r="I687" i="1"/>
  <c r="H687" i="1"/>
  <c r="G687" i="1"/>
  <c r="F687" i="1"/>
  <c r="E687" i="1"/>
  <c r="D687" i="1"/>
  <c r="C687" i="1"/>
  <c r="K686" i="1"/>
  <c r="K685" i="1"/>
  <c r="J684" i="1"/>
  <c r="I684" i="1"/>
  <c r="H684" i="1"/>
  <c r="G684" i="1"/>
  <c r="F684" i="1"/>
  <c r="E684" i="1"/>
  <c r="D684" i="1"/>
  <c r="C684" i="1"/>
  <c r="K683" i="1"/>
  <c r="K682" i="1"/>
  <c r="J681" i="1"/>
  <c r="I681" i="1"/>
  <c r="H681" i="1"/>
  <c r="G681" i="1"/>
  <c r="F681" i="1"/>
  <c r="E681" i="1"/>
  <c r="D681" i="1"/>
  <c r="C681" i="1"/>
  <c r="K680" i="1"/>
  <c r="J679" i="1"/>
  <c r="I679" i="1"/>
  <c r="H679" i="1"/>
  <c r="G679" i="1"/>
  <c r="F679" i="1"/>
  <c r="E679" i="1"/>
  <c r="D679" i="1"/>
  <c r="C679" i="1"/>
  <c r="K675" i="1"/>
  <c r="J674" i="1"/>
  <c r="J673" i="1" s="1"/>
  <c r="J672" i="1" s="1"/>
  <c r="I674" i="1"/>
  <c r="H674" i="1"/>
  <c r="H673" i="1" s="1"/>
  <c r="H672" i="1" s="1"/>
  <c r="G674" i="1"/>
  <c r="G673" i="1" s="1"/>
  <c r="G672" i="1" s="1"/>
  <c r="F674" i="1"/>
  <c r="F673" i="1" s="1"/>
  <c r="F672" i="1" s="1"/>
  <c r="E674" i="1"/>
  <c r="E673" i="1" s="1"/>
  <c r="E672" i="1" s="1"/>
  <c r="D674" i="1"/>
  <c r="D673" i="1" s="1"/>
  <c r="D672" i="1" s="1"/>
  <c r="C674" i="1"/>
  <c r="C673" i="1" s="1"/>
  <c r="C672" i="1" s="1"/>
  <c r="K671" i="1"/>
  <c r="J670" i="1"/>
  <c r="J669" i="1" s="1"/>
  <c r="J668" i="1" s="1"/>
  <c r="I670" i="1"/>
  <c r="I669" i="1" s="1"/>
  <c r="I668" i="1" s="1"/>
  <c r="H670" i="1"/>
  <c r="H669" i="1" s="1"/>
  <c r="H668" i="1" s="1"/>
  <c r="G670" i="1"/>
  <c r="G669" i="1" s="1"/>
  <c r="G668" i="1" s="1"/>
  <c r="F670" i="1"/>
  <c r="F669" i="1" s="1"/>
  <c r="F668" i="1" s="1"/>
  <c r="E670" i="1"/>
  <c r="E669" i="1" s="1"/>
  <c r="E668" i="1" s="1"/>
  <c r="D670" i="1"/>
  <c r="D669" i="1" s="1"/>
  <c r="D668" i="1" s="1"/>
  <c r="C670" i="1"/>
  <c r="C669" i="1" s="1"/>
  <c r="C668" i="1" s="1"/>
  <c r="K667" i="1"/>
  <c r="J666" i="1"/>
  <c r="J665" i="1" s="1"/>
  <c r="J664" i="1" s="1"/>
  <c r="I666" i="1"/>
  <c r="H666" i="1"/>
  <c r="H665" i="1" s="1"/>
  <c r="H664" i="1" s="1"/>
  <c r="G666" i="1"/>
  <c r="G665" i="1" s="1"/>
  <c r="G664" i="1" s="1"/>
  <c r="F666" i="1"/>
  <c r="F665" i="1" s="1"/>
  <c r="F664" i="1" s="1"/>
  <c r="E666" i="1"/>
  <c r="E665" i="1" s="1"/>
  <c r="E664" i="1" s="1"/>
  <c r="D666" i="1"/>
  <c r="D665" i="1" s="1"/>
  <c r="D664" i="1" s="1"/>
  <c r="C666" i="1"/>
  <c r="C665" i="1" s="1"/>
  <c r="C664" i="1" s="1"/>
  <c r="K658" i="1"/>
  <c r="K657" i="1"/>
  <c r="J656" i="1"/>
  <c r="I656" i="1"/>
  <c r="I655" i="1" s="1"/>
  <c r="H656" i="1"/>
  <c r="H655" i="1" s="1"/>
  <c r="H654" i="1" s="1"/>
  <c r="G656" i="1"/>
  <c r="G655" i="1" s="1"/>
  <c r="G654" i="1" s="1"/>
  <c r="F656" i="1"/>
  <c r="F655" i="1" s="1"/>
  <c r="F654" i="1" s="1"/>
  <c r="E656" i="1"/>
  <c r="E655" i="1" s="1"/>
  <c r="E654" i="1" s="1"/>
  <c r="D656" i="1"/>
  <c r="D655" i="1" s="1"/>
  <c r="D654" i="1" s="1"/>
  <c r="C656" i="1"/>
  <c r="C655" i="1" s="1"/>
  <c r="C654" i="1" s="1"/>
  <c r="J655" i="1"/>
  <c r="J654" i="1" s="1"/>
  <c r="K653" i="1"/>
  <c r="J652" i="1"/>
  <c r="I652" i="1"/>
  <c r="I651" i="1" s="1"/>
  <c r="H652" i="1"/>
  <c r="H651" i="1" s="1"/>
  <c r="H650" i="1" s="1"/>
  <c r="G652" i="1"/>
  <c r="G651" i="1" s="1"/>
  <c r="G650" i="1" s="1"/>
  <c r="F652" i="1"/>
  <c r="F651" i="1" s="1"/>
  <c r="F650" i="1" s="1"/>
  <c r="E652" i="1"/>
  <c r="E651" i="1" s="1"/>
  <c r="E650" i="1" s="1"/>
  <c r="D652" i="1"/>
  <c r="D651" i="1" s="1"/>
  <c r="D650" i="1" s="1"/>
  <c r="C652" i="1"/>
  <c r="C651" i="1" s="1"/>
  <c r="C650" i="1" s="1"/>
  <c r="J651" i="1"/>
  <c r="J650" i="1" s="1"/>
  <c r="K649" i="1"/>
  <c r="J648" i="1"/>
  <c r="I648" i="1"/>
  <c r="I647" i="1" s="1"/>
  <c r="H648" i="1"/>
  <c r="H647" i="1" s="1"/>
  <c r="H646" i="1" s="1"/>
  <c r="G648" i="1"/>
  <c r="G647" i="1" s="1"/>
  <c r="G646" i="1" s="1"/>
  <c r="F648" i="1"/>
  <c r="F647" i="1" s="1"/>
  <c r="F646" i="1" s="1"/>
  <c r="E648" i="1"/>
  <c r="E647" i="1" s="1"/>
  <c r="E646" i="1" s="1"/>
  <c r="D648" i="1"/>
  <c r="D647" i="1" s="1"/>
  <c r="D646" i="1" s="1"/>
  <c r="C648" i="1"/>
  <c r="C647" i="1" s="1"/>
  <c r="C646" i="1" s="1"/>
  <c r="J647" i="1"/>
  <c r="J646" i="1" s="1"/>
  <c r="K645" i="1"/>
  <c r="K644" i="1"/>
  <c r="J643" i="1"/>
  <c r="J642" i="1" s="1"/>
  <c r="J641" i="1" s="1"/>
  <c r="I643" i="1"/>
  <c r="H643" i="1"/>
  <c r="H642" i="1" s="1"/>
  <c r="H641" i="1" s="1"/>
  <c r="G643" i="1"/>
  <c r="G642" i="1" s="1"/>
  <c r="G641" i="1" s="1"/>
  <c r="F643" i="1"/>
  <c r="F642" i="1" s="1"/>
  <c r="F641" i="1" s="1"/>
  <c r="E643" i="1"/>
  <c r="E642" i="1" s="1"/>
  <c r="E641" i="1" s="1"/>
  <c r="D643" i="1"/>
  <c r="D642" i="1" s="1"/>
  <c r="D641" i="1" s="1"/>
  <c r="C643" i="1"/>
  <c r="C642" i="1" s="1"/>
  <c r="C641" i="1" s="1"/>
  <c r="K640" i="1"/>
  <c r="J639" i="1"/>
  <c r="I639" i="1"/>
  <c r="H639" i="1"/>
  <c r="G639" i="1"/>
  <c r="F639" i="1"/>
  <c r="E639" i="1"/>
  <c r="D639" i="1"/>
  <c r="C639" i="1"/>
  <c r="K638" i="1"/>
  <c r="K637" i="1"/>
  <c r="J636" i="1"/>
  <c r="I636" i="1"/>
  <c r="I635" i="1" s="1"/>
  <c r="H636" i="1"/>
  <c r="H635" i="1" s="1"/>
  <c r="H634" i="1" s="1"/>
  <c r="G636" i="1"/>
  <c r="G635" i="1" s="1"/>
  <c r="G634" i="1" s="1"/>
  <c r="F636" i="1"/>
  <c r="F635" i="1" s="1"/>
  <c r="F634" i="1" s="1"/>
  <c r="E636" i="1"/>
  <c r="E635" i="1" s="1"/>
  <c r="E634" i="1" s="1"/>
  <c r="D636" i="1"/>
  <c r="D635" i="1" s="1"/>
  <c r="D634" i="1" s="1"/>
  <c r="C636" i="1"/>
  <c r="C635" i="1" s="1"/>
  <c r="C634" i="1" s="1"/>
  <c r="J635" i="1"/>
  <c r="J634" i="1" s="1"/>
  <c r="K633" i="1"/>
  <c r="J632" i="1"/>
  <c r="I632" i="1"/>
  <c r="I631" i="1" s="1"/>
  <c r="H632" i="1"/>
  <c r="H631" i="1" s="1"/>
  <c r="G632" i="1"/>
  <c r="G631" i="1" s="1"/>
  <c r="F632" i="1"/>
  <c r="F631" i="1" s="1"/>
  <c r="E632" i="1"/>
  <c r="E631" i="1" s="1"/>
  <c r="D632" i="1"/>
  <c r="D631" i="1" s="1"/>
  <c r="C632" i="1"/>
  <c r="C631" i="1" s="1"/>
  <c r="J631" i="1"/>
  <c r="K630" i="1"/>
  <c r="J629" i="1"/>
  <c r="J628" i="1" s="1"/>
  <c r="I629" i="1"/>
  <c r="I628" i="1" s="1"/>
  <c r="I627" i="1" s="1"/>
  <c r="H629" i="1"/>
  <c r="H628" i="1" s="1"/>
  <c r="G629" i="1"/>
  <c r="G628" i="1" s="1"/>
  <c r="F629" i="1"/>
  <c r="F628" i="1" s="1"/>
  <c r="E629" i="1"/>
  <c r="E628" i="1" s="1"/>
  <c r="E627" i="1" s="1"/>
  <c r="D629" i="1"/>
  <c r="D628" i="1" s="1"/>
  <c r="C629" i="1"/>
  <c r="C628" i="1" s="1"/>
  <c r="K626" i="1"/>
  <c r="K625" i="1"/>
  <c r="J624" i="1"/>
  <c r="I624" i="1"/>
  <c r="I623" i="1" s="1"/>
  <c r="H624" i="1"/>
  <c r="H623" i="1" s="1"/>
  <c r="H622" i="1" s="1"/>
  <c r="G624" i="1"/>
  <c r="G623" i="1" s="1"/>
  <c r="G622" i="1" s="1"/>
  <c r="F624" i="1"/>
  <c r="F623" i="1" s="1"/>
  <c r="F622" i="1" s="1"/>
  <c r="E624" i="1"/>
  <c r="E623" i="1" s="1"/>
  <c r="E622" i="1" s="1"/>
  <c r="D624" i="1"/>
  <c r="D623" i="1" s="1"/>
  <c r="D622" i="1" s="1"/>
  <c r="C624" i="1"/>
  <c r="C623" i="1" s="1"/>
  <c r="C622" i="1" s="1"/>
  <c r="J623" i="1"/>
  <c r="J622" i="1" s="1"/>
  <c r="K616" i="1"/>
  <c r="K615" i="1"/>
  <c r="J614" i="1"/>
  <c r="I614" i="1"/>
  <c r="H614" i="1"/>
  <c r="G614" i="1"/>
  <c r="F614" i="1"/>
  <c r="E614" i="1"/>
  <c r="D614" i="1"/>
  <c r="C614" i="1"/>
  <c r="K613" i="1"/>
  <c r="J612" i="1"/>
  <c r="I612" i="1"/>
  <c r="H612" i="1"/>
  <c r="G612" i="1"/>
  <c r="F612" i="1"/>
  <c r="E612" i="1"/>
  <c r="D612" i="1"/>
  <c r="C612" i="1"/>
  <c r="K611" i="1"/>
  <c r="J610" i="1"/>
  <c r="I610" i="1"/>
  <c r="H610" i="1"/>
  <c r="G610" i="1"/>
  <c r="F610" i="1"/>
  <c r="E610" i="1"/>
  <c r="D610" i="1"/>
  <c r="C610" i="1"/>
  <c r="K609" i="1"/>
  <c r="J608" i="1"/>
  <c r="I608" i="1"/>
  <c r="H608" i="1"/>
  <c r="G608" i="1"/>
  <c r="F608" i="1"/>
  <c r="E608" i="1"/>
  <c r="D608" i="1"/>
  <c r="C608" i="1"/>
  <c r="K606" i="1"/>
  <c r="J605" i="1"/>
  <c r="J604" i="1" s="1"/>
  <c r="I605" i="1"/>
  <c r="I604" i="1" s="1"/>
  <c r="H605" i="1"/>
  <c r="H604" i="1" s="1"/>
  <c r="G605" i="1"/>
  <c r="G604" i="1" s="1"/>
  <c r="F605" i="1"/>
  <c r="F604" i="1" s="1"/>
  <c r="E605" i="1"/>
  <c r="E604" i="1" s="1"/>
  <c r="D605" i="1"/>
  <c r="D604" i="1" s="1"/>
  <c r="C605" i="1"/>
  <c r="C604" i="1" s="1"/>
  <c r="K602" i="1"/>
  <c r="C601" i="1"/>
  <c r="J600" i="1"/>
  <c r="I600" i="1"/>
  <c r="H600" i="1"/>
  <c r="G600" i="1"/>
  <c r="F600" i="1"/>
  <c r="E600" i="1"/>
  <c r="D600" i="1"/>
  <c r="K599" i="1"/>
  <c r="J598" i="1"/>
  <c r="I598" i="1"/>
  <c r="H598" i="1"/>
  <c r="G598" i="1"/>
  <c r="F598" i="1"/>
  <c r="E598" i="1"/>
  <c r="D598" i="1"/>
  <c r="C598" i="1"/>
  <c r="K597" i="1"/>
  <c r="J596" i="1"/>
  <c r="I596" i="1"/>
  <c r="H596" i="1"/>
  <c r="G596" i="1"/>
  <c r="F596" i="1"/>
  <c r="E596" i="1"/>
  <c r="D596" i="1"/>
  <c r="C596" i="1"/>
  <c r="K592" i="1"/>
  <c r="J591" i="1"/>
  <c r="I591" i="1"/>
  <c r="H591" i="1"/>
  <c r="G591" i="1"/>
  <c r="F591" i="1"/>
  <c r="E591" i="1"/>
  <c r="D591" i="1"/>
  <c r="C591" i="1"/>
  <c r="K590" i="1"/>
  <c r="J589" i="1"/>
  <c r="I589" i="1"/>
  <c r="H589" i="1"/>
  <c r="G589" i="1"/>
  <c r="F589" i="1"/>
  <c r="E589" i="1"/>
  <c r="D589" i="1"/>
  <c r="C589" i="1"/>
  <c r="K588" i="1"/>
  <c r="J587" i="1"/>
  <c r="I587" i="1"/>
  <c r="H587" i="1"/>
  <c r="G587" i="1"/>
  <c r="F587" i="1"/>
  <c r="E587" i="1"/>
  <c r="D587" i="1"/>
  <c r="C587" i="1"/>
  <c r="K584" i="1"/>
  <c r="J583" i="1"/>
  <c r="I583" i="1"/>
  <c r="H583" i="1"/>
  <c r="G583" i="1"/>
  <c r="F583" i="1"/>
  <c r="E583" i="1"/>
  <c r="D583" i="1"/>
  <c r="C583" i="1"/>
  <c r="K582" i="1"/>
  <c r="J581" i="1"/>
  <c r="I581" i="1"/>
  <c r="H581" i="1"/>
  <c r="G581" i="1"/>
  <c r="F581" i="1"/>
  <c r="E581" i="1"/>
  <c r="D581" i="1"/>
  <c r="C581" i="1"/>
  <c r="K580" i="1"/>
  <c r="J579" i="1"/>
  <c r="I579" i="1"/>
  <c r="H579" i="1"/>
  <c r="G579" i="1"/>
  <c r="F579" i="1"/>
  <c r="E579" i="1"/>
  <c r="D579" i="1"/>
  <c r="C579" i="1"/>
  <c r="K570" i="1"/>
  <c r="J569" i="1"/>
  <c r="I569" i="1"/>
  <c r="H569" i="1"/>
  <c r="G569" i="1"/>
  <c r="F569" i="1"/>
  <c r="E569" i="1"/>
  <c r="D569" i="1"/>
  <c r="C569" i="1"/>
  <c r="K568" i="1"/>
  <c r="J567" i="1"/>
  <c r="I567" i="1"/>
  <c r="H567" i="1"/>
  <c r="G567" i="1"/>
  <c r="F567" i="1"/>
  <c r="E567" i="1"/>
  <c r="D567" i="1"/>
  <c r="C567" i="1"/>
  <c r="K566" i="1"/>
  <c r="J565" i="1"/>
  <c r="I565" i="1"/>
  <c r="H565" i="1"/>
  <c r="G565" i="1"/>
  <c r="F565" i="1"/>
  <c r="E565" i="1"/>
  <c r="D565" i="1"/>
  <c r="C565" i="1"/>
  <c r="K561" i="1"/>
  <c r="J560" i="1"/>
  <c r="I560" i="1"/>
  <c r="H560" i="1"/>
  <c r="G560" i="1"/>
  <c r="F560" i="1"/>
  <c r="E560" i="1"/>
  <c r="D560" i="1"/>
  <c r="C560" i="1"/>
  <c r="K559" i="1"/>
  <c r="J558" i="1"/>
  <c r="I558" i="1"/>
  <c r="H558" i="1"/>
  <c r="G558" i="1"/>
  <c r="F558" i="1"/>
  <c r="E558" i="1"/>
  <c r="D558" i="1"/>
  <c r="C558" i="1"/>
  <c r="K557" i="1"/>
  <c r="J556" i="1"/>
  <c r="I556" i="1"/>
  <c r="H556" i="1"/>
  <c r="G556" i="1"/>
  <c r="F556" i="1"/>
  <c r="E556" i="1"/>
  <c r="D556" i="1"/>
  <c r="C556" i="1"/>
  <c r="K552" i="1"/>
  <c r="J551" i="1"/>
  <c r="I551" i="1"/>
  <c r="H551" i="1"/>
  <c r="G551" i="1"/>
  <c r="F551" i="1"/>
  <c r="E551" i="1"/>
  <c r="D551" i="1"/>
  <c r="C551" i="1"/>
  <c r="K550" i="1"/>
  <c r="J549" i="1"/>
  <c r="I549" i="1"/>
  <c r="H549" i="1"/>
  <c r="G549" i="1"/>
  <c r="F549" i="1"/>
  <c r="E549" i="1"/>
  <c r="D549" i="1"/>
  <c r="C549" i="1"/>
  <c r="K545" i="1"/>
  <c r="J544" i="1"/>
  <c r="I544" i="1"/>
  <c r="I543" i="1" s="1"/>
  <c r="I542" i="1" s="1"/>
  <c r="I541" i="1" s="1"/>
  <c r="H544" i="1"/>
  <c r="H543" i="1" s="1"/>
  <c r="H542" i="1" s="1"/>
  <c r="H541" i="1" s="1"/>
  <c r="G544" i="1"/>
  <c r="G543" i="1" s="1"/>
  <c r="G542" i="1" s="1"/>
  <c r="G541" i="1" s="1"/>
  <c r="F544" i="1"/>
  <c r="F543" i="1" s="1"/>
  <c r="F542" i="1" s="1"/>
  <c r="F541" i="1" s="1"/>
  <c r="E544" i="1"/>
  <c r="E543" i="1" s="1"/>
  <c r="E542" i="1" s="1"/>
  <c r="E541" i="1" s="1"/>
  <c r="D544" i="1"/>
  <c r="D543" i="1" s="1"/>
  <c r="D542" i="1" s="1"/>
  <c r="D541" i="1" s="1"/>
  <c r="C544" i="1"/>
  <c r="C543" i="1" s="1"/>
  <c r="C542" i="1" s="1"/>
  <c r="C541" i="1" s="1"/>
  <c r="J543" i="1"/>
  <c r="J542" i="1" s="1"/>
  <c r="J541" i="1" s="1"/>
  <c r="K540" i="1"/>
  <c r="J539" i="1"/>
  <c r="I539" i="1"/>
  <c r="H539" i="1"/>
  <c r="G539" i="1"/>
  <c r="F539" i="1"/>
  <c r="E539" i="1"/>
  <c r="D539" i="1"/>
  <c r="C539" i="1"/>
  <c r="K538" i="1"/>
  <c r="J537" i="1"/>
  <c r="I537" i="1"/>
  <c r="H537" i="1"/>
  <c r="G537" i="1"/>
  <c r="G536" i="1" s="1"/>
  <c r="G535" i="1" s="1"/>
  <c r="G534" i="1" s="1"/>
  <c r="F537" i="1"/>
  <c r="E537" i="1"/>
  <c r="D537" i="1"/>
  <c r="C537" i="1"/>
  <c r="K530" i="1"/>
  <c r="J529" i="1"/>
  <c r="I529" i="1"/>
  <c r="H529" i="1"/>
  <c r="G529" i="1"/>
  <c r="F529" i="1"/>
  <c r="E529" i="1"/>
  <c r="D529" i="1"/>
  <c r="C529" i="1"/>
  <c r="K528" i="1"/>
  <c r="J527" i="1"/>
  <c r="I527" i="1"/>
  <c r="H527" i="1"/>
  <c r="G527" i="1"/>
  <c r="F527" i="1"/>
  <c r="E527" i="1"/>
  <c r="D527" i="1"/>
  <c r="C527" i="1"/>
  <c r="K526" i="1"/>
  <c r="J525" i="1"/>
  <c r="I525" i="1"/>
  <c r="H525" i="1"/>
  <c r="G525" i="1"/>
  <c r="F525" i="1"/>
  <c r="E525" i="1"/>
  <c r="D525" i="1"/>
  <c r="C525" i="1"/>
  <c r="K523" i="1"/>
  <c r="J522" i="1"/>
  <c r="I522" i="1"/>
  <c r="I521" i="1" s="1"/>
  <c r="H522" i="1"/>
  <c r="H521" i="1" s="1"/>
  <c r="G522" i="1"/>
  <c r="G521" i="1" s="1"/>
  <c r="F522" i="1"/>
  <c r="F521" i="1" s="1"/>
  <c r="E522" i="1"/>
  <c r="E521" i="1" s="1"/>
  <c r="D522" i="1"/>
  <c r="D521" i="1" s="1"/>
  <c r="C522" i="1"/>
  <c r="C521" i="1" s="1"/>
  <c r="J521" i="1"/>
  <c r="J519" i="1"/>
  <c r="I519" i="1"/>
  <c r="H519" i="1"/>
  <c r="G519" i="1"/>
  <c r="F519" i="1"/>
  <c r="E519" i="1"/>
  <c r="D519" i="1"/>
  <c r="K517" i="1"/>
  <c r="J516" i="1"/>
  <c r="I516" i="1"/>
  <c r="H516" i="1"/>
  <c r="H507" i="1" s="1"/>
  <c r="H506" i="1" s="1"/>
  <c r="G516" i="1"/>
  <c r="G507" i="1" s="1"/>
  <c r="G506" i="1" s="1"/>
  <c r="G505" i="1" s="1"/>
  <c r="F516" i="1"/>
  <c r="F507" i="1" s="1"/>
  <c r="F506" i="1" s="1"/>
  <c r="F505" i="1" s="1"/>
  <c r="E516" i="1"/>
  <c r="E507" i="1" s="1"/>
  <c r="E506" i="1" s="1"/>
  <c r="E505" i="1" s="1"/>
  <c r="D516" i="1"/>
  <c r="D507" i="1" s="1"/>
  <c r="D506" i="1" s="1"/>
  <c r="D505" i="1" s="1"/>
  <c r="C516" i="1"/>
  <c r="C507" i="1" s="1"/>
  <c r="C506" i="1" s="1"/>
  <c r="C505" i="1" s="1"/>
  <c r="I515" i="1"/>
  <c r="J515" i="1" s="1"/>
  <c r="I514" i="1"/>
  <c r="K514" i="1" s="1"/>
  <c r="I513" i="1"/>
  <c r="J513" i="1" s="1"/>
  <c r="I512" i="1"/>
  <c r="K512" i="1" s="1"/>
  <c r="I511" i="1"/>
  <c r="J511" i="1" s="1"/>
  <c r="I510" i="1"/>
  <c r="K510" i="1" s="1"/>
  <c r="I509" i="1"/>
  <c r="J509" i="1" s="1"/>
  <c r="I508" i="1"/>
  <c r="K508" i="1" s="1"/>
  <c r="D501" i="1"/>
  <c r="F501" i="1" s="1"/>
  <c r="F500" i="1"/>
  <c r="E499" i="1"/>
  <c r="E917" i="1" s="1"/>
  <c r="H505" i="1" l="1"/>
  <c r="R506" i="1"/>
  <c r="C564" i="1"/>
  <c r="C563" i="1" s="1"/>
  <c r="C562" i="1" s="1"/>
  <c r="C830" i="1"/>
  <c r="C829" i="1" s="1"/>
  <c r="F844" i="1"/>
  <c r="G863" i="1"/>
  <c r="G859" i="1" s="1"/>
  <c r="J578" i="1"/>
  <c r="J577" i="1" s="1"/>
  <c r="D796" i="1"/>
  <c r="D795" i="1" s="1"/>
  <c r="J812" i="1"/>
  <c r="J811" i="1" s="1"/>
  <c r="C852" i="1"/>
  <c r="C851" i="1" s="1"/>
  <c r="E852" i="1"/>
  <c r="E851" i="1" s="1"/>
  <c r="G852" i="1"/>
  <c r="G851" i="1" s="1"/>
  <c r="I852" i="1"/>
  <c r="I851" i="1" s="1"/>
  <c r="C536" i="1"/>
  <c r="C535" i="1" s="1"/>
  <c r="C534" i="1" s="1"/>
  <c r="H586" i="1"/>
  <c r="H585" i="1" s="1"/>
  <c r="D804" i="1"/>
  <c r="D803" i="1" s="1"/>
  <c r="F555" i="1"/>
  <c r="F554" i="1" s="1"/>
  <c r="F553" i="1" s="1"/>
  <c r="F872" i="1"/>
  <c r="F871" i="1" s="1"/>
  <c r="F627" i="1"/>
  <c r="I548" i="1"/>
  <c r="I547" i="1" s="1"/>
  <c r="I546" i="1" s="1"/>
  <c r="D578" i="1"/>
  <c r="D577" i="1" s="1"/>
  <c r="F578" i="1"/>
  <c r="F577" i="1" s="1"/>
  <c r="H578" i="1"/>
  <c r="H577" i="1" s="1"/>
  <c r="H576" i="1" s="1"/>
  <c r="D586" i="1"/>
  <c r="D585" i="1" s="1"/>
  <c r="I595" i="1"/>
  <c r="I594" i="1" s="1"/>
  <c r="E678" i="1"/>
  <c r="E677" i="1" s="1"/>
  <c r="G678" i="1"/>
  <c r="G677" i="1" s="1"/>
  <c r="I678" i="1"/>
  <c r="I739" i="1"/>
  <c r="I738" i="1" s="1"/>
  <c r="I737" i="1" s="1"/>
  <c r="F753" i="1"/>
  <c r="F752" i="1" s="1"/>
  <c r="G776" i="1"/>
  <c r="G775" i="1" s="1"/>
  <c r="D812" i="1"/>
  <c r="D811" i="1" s="1"/>
  <c r="F812" i="1"/>
  <c r="F811" i="1" s="1"/>
  <c r="H812" i="1"/>
  <c r="H811" i="1" s="1"/>
  <c r="J607" i="1"/>
  <c r="J603" i="1" s="1"/>
  <c r="F678" i="1"/>
  <c r="F677" i="1" s="1"/>
  <c r="J678" i="1"/>
  <c r="J677" i="1" s="1"/>
  <c r="C768" i="1"/>
  <c r="C767" i="1" s="1"/>
  <c r="E768" i="1"/>
  <c r="E767" i="1" s="1"/>
  <c r="G768" i="1"/>
  <c r="G767" i="1" s="1"/>
  <c r="I768" i="1"/>
  <c r="I767" i="1" s="1"/>
  <c r="J785" i="1"/>
  <c r="J784" i="1" s="1"/>
  <c r="D852" i="1"/>
  <c r="D851" i="1" s="1"/>
  <c r="F852" i="1"/>
  <c r="F851" i="1" s="1"/>
  <c r="H852" i="1"/>
  <c r="H851" i="1" s="1"/>
  <c r="J51" i="1"/>
  <c r="J56" i="1"/>
  <c r="J63" i="1"/>
  <c r="J70" i="1"/>
  <c r="J77" i="1"/>
  <c r="J81" i="1"/>
  <c r="J138" i="1"/>
  <c r="J146" i="1"/>
  <c r="J153" i="1"/>
  <c r="J158" i="1"/>
  <c r="J170" i="1"/>
  <c r="J184" i="1"/>
  <c r="P184" i="1" s="1"/>
  <c r="J193" i="1"/>
  <c r="J196" i="1"/>
  <c r="J199" i="1"/>
  <c r="J249" i="1"/>
  <c r="J291" i="1"/>
  <c r="J297" i="1"/>
  <c r="J301" i="1"/>
  <c r="J308" i="1"/>
  <c r="J318" i="1"/>
  <c r="J322" i="1"/>
  <c r="J328" i="1"/>
  <c r="J334" i="1"/>
  <c r="J338" i="1"/>
  <c r="J345" i="1"/>
  <c r="J352" i="1"/>
  <c r="J356" i="1"/>
  <c r="J366" i="1"/>
  <c r="J370" i="1"/>
  <c r="J376" i="1"/>
  <c r="J382" i="1"/>
  <c r="J387" i="1"/>
  <c r="J394" i="1"/>
  <c r="J398" i="1"/>
  <c r="J409" i="1"/>
  <c r="J413" i="1"/>
  <c r="J416" i="1"/>
  <c r="J419" i="1"/>
  <c r="J428" i="1"/>
  <c r="J434" i="1"/>
  <c r="J438" i="1"/>
  <c r="J844" i="1"/>
  <c r="J840" i="1" s="1"/>
  <c r="C863" i="1"/>
  <c r="C859" i="1" s="1"/>
  <c r="C910" i="1"/>
  <c r="C909" i="1" s="1"/>
  <c r="E910" i="1"/>
  <c r="E909" i="1" s="1"/>
  <c r="G910" i="1"/>
  <c r="G909" i="1" s="1"/>
  <c r="D910" i="1"/>
  <c r="D909" i="1" s="1"/>
  <c r="F910" i="1"/>
  <c r="F909" i="1" s="1"/>
  <c r="H910" i="1"/>
  <c r="H909" i="1" s="1"/>
  <c r="J910" i="1"/>
  <c r="J909" i="1" s="1"/>
  <c r="J49" i="1"/>
  <c r="J61" i="1"/>
  <c r="J68" i="1"/>
  <c r="J72" i="1"/>
  <c r="J79" i="1"/>
  <c r="J139" i="1"/>
  <c r="J143" i="1"/>
  <c r="J151" i="1"/>
  <c r="J157" i="1"/>
  <c r="J166" i="1"/>
  <c r="J171" i="1"/>
  <c r="J188" i="1"/>
  <c r="J195" i="1"/>
  <c r="J198" i="1"/>
  <c r="J201" i="1"/>
  <c r="J238" i="1"/>
  <c r="J245" i="1"/>
  <c r="J289" i="1"/>
  <c r="J293" i="1"/>
  <c r="J299" i="1"/>
  <c r="J306" i="1"/>
  <c r="J310" i="1"/>
  <c r="J320" i="1"/>
  <c r="J326" i="1"/>
  <c r="J330" i="1"/>
  <c r="J336" i="1"/>
  <c r="J343" i="1"/>
  <c r="J347" i="1"/>
  <c r="J354" i="1"/>
  <c r="J363" i="1"/>
  <c r="J368" i="1"/>
  <c r="J374" i="1"/>
  <c r="J378" i="1"/>
  <c r="J385" i="1"/>
  <c r="J389" i="1"/>
  <c r="J396" i="1"/>
  <c r="J406" i="1"/>
  <c r="O406" i="1" s="1"/>
  <c r="J411" i="1"/>
  <c r="J414" i="1"/>
  <c r="J417" i="1"/>
  <c r="J426" i="1"/>
  <c r="J430" i="1"/>
  <c r="J436" i="1"/>
  <c r="J203" i="1"/>
  <c r="J241" i="1"/>
  <c r="J239" i="1"/>
  <c r="J202" i="1"/>
  <c r="J240" i="1"/>
  <c r="I93" i="3"/>
  <c r="D548" i="1"/>
  <c r="D547" i="1" s="1"/>
  <c r="D546" i="1" s="1"/>
  <c r="F548" i="1"/>
  <c r="F547" i="1" s="1"/>
  <c r="F546" i="1" s="1"/>
  <c r="H548" i="1"/>
  <c r="H547" i="1" s="1"/>
  <c r="H546" i="1" s="1"/>
  <c r="J548" i="1"/>
  <c r="J547" i="1" s="1"/>
  <c r="J546" i="1" s="1"/>
  <c r="E564" i="1"/>
  <c r="E563" i="1" s="1"/>
  <c r="E562" i="1" s="1"/>
  <c r="D595" i="1"/>
  <c r="D594" i="1" s="1"/>
  <c r="F595" i="1"/>
  <c r="F594" i="1" s="1"/>
  <c r="H595" i="1"/>
  <c r="H594" i="1" s="1"/>
  <c r="J595" i="1"/>
  <c r="J594" i="1" s="1"/>
  <c r="E595" i="1"/>
  <c r="E594" i="1" s="1"/>
  <c r="D607" i="1"/>
  <c r="F607" i="1"/>
  <c r="H607" i="1"/>
  <c r="H603" i="1" s="1"/>
  <c r="C627" i="1"/>
  <c r="C621" i="1" s="1"/>
  <c r="J753" i="1"/>
  <c r="J752" i="1" s="1"/>
  <c r="D760" i="1"/>
  <c r="H760" i="1"/>
  <c r="K764" i="1"/>
  <c r="C776" i="1"/>
  <c r="C775" i="1" s="1"/>
  <c r="D785" i="1"/>
  <c r="D784" i="1" s="1"/>
  <c r="F785" i="1"/>
  <c r="F784" i="1" s="1"/>
  <c r="H785" i="1"/>
  <c r="H784" i="1" s="1"/>
  <c r="C796" i="1"/>
  <c r="C795" i="1" s="1"/>
  <c r="E796" i="1"/>
  <c r="E795" i="1" s="1"/>
  <c r="G796" i="1"/>
  <c r="G795" i="1" s="1"/>
  <c r="I796" i="1"/>
  <c r="I795" i="1" s="1"/>
  <c r="H796" i="1"/>
  <c r="H795" i="1" s="1"/>
  <c r="D844" i="1"/>
  <c r="D840" i="1" s="1"/>
  <c r="H844" i="1"/>
  <c r="H840" i="1" s="1"/>
  <c r="J902" i="1"/>
  <c r="J901" i="1" s="1"/>
  <c r="E524" i="1"/>
  <c r="I524" i="1"/>
  <c r="C586" i="1"/>
  <c r="C585" i="1" s="1"/>
  <c r="E586" i="1"/>
  <c r="E585" i="1" s="1"/>
  <c r="G586" i="1"/>
  <c r="G585" i="1" s="1"/>
  <c r="D627" i="1"/>
  <c r="D621" i="1" s="1"/>
  <c r="H627" i="1"/>
  <c r="H621" i="1" s="1"/>
  <c r="J627" i="1"/>
  <c r="J621" i="1" s="1"/>
  <c r="D678" i="1"/>
  <c r="D677" i="1" s="1"/>
  <c r="H678" i="1"/>
  <c r="H677" i="1" s="1"/>
  <c r="E708" i="1"/>
  <c r="I708" i="1"/>
  <c r="D739" i="1"/>
  <c r="D738" i="1" s="1"/>
  <c r="D737" i="1" s="1"/>
  <c r="F739" i="1"/>
  <c r="F738" i="1" s="1"/>
  <c r="F737" i="1" s="1"/>
  <c r="H739" i="1"/>
  <c r="H738" i="1" s="1"/>
  <c r="H737" i="1" s="1"/>
  <c r="J739" i="1"/>
  <c r="J738" i="1" s="1"/>
  <c r="J737" i="1" s="1"/>
  <c r="C739" i="1"/>
  <c r="C738" i="1" s="1"/>
  <c r="C737" i="1" s="1"/>
  <c r="E739" i="1"/>
  <c r="E738" i="1" s="1"/>
  <c r="E737" i="1" s="1"/>
  <c r="G739" i="1"/>
  <c r="G738" i="1" s="1"/>
  <c r="G737" i="1" s="1"/>
  <c r="D753" i="1"/>
  <c r="D752" i="1" s="1"/>
  <c r="C760" i="1"/>
  <c r="G760" i="1"/>
  <c r="E776" i="1"/>
  <c r="E775" i="1" s="1"/>
  <c r="C804" i="1"/>
  <c r="C803" i="1" s="1"/>
  <c r="E804" i="1"/>
  <c r="E803" i="1" s="1"/>
  <c r="G804" i="1"/>
  <c r="G803" i="1" s="1"/>
  <c r="I804" i="1"/>
  <c r="I803" i="1" s="1"/>
  <c r="E830" i="1"/>
  <c r="E829" i="1" s="1"/>
  <c r="G830" i="1"/>
  <c r="G829" i="1" s="1"/>
  <c r="I830" i="1"/>
  <c r="I829" i="1" s="1"/>
  <c r="J872" i="1"/>
  <c r="J871" i="1" s="1"/>
  <c r="D902" i="1"/>
  <c r="D901" i="1" s="1"/>
  <c r="D900" i="1" s="1"/>
  <c r="F902" i="1"/>
  <c r="F901" i="1" s="1"/>
  <c r="F900" i="1" s="1"/>
  <c r="H902" i="1"/>
  <c r="H901" i="1" s="1"/>
  <c r="J510" i="1"/>
  <c r="C548" i="1"/>
  <c r="C547" i="1" s="1"/>
  <c r="C546" i="1" s="1"/>
  <c r="E548" i="1"/>
  <c r="E547" i="1" s="1"/>
  <c r="E546" i="1" s="1"/>
  <c r="G548" i="1"/>
  <c r="G547" i="1" s="1"/>
  <c r="G546" i="1" s="1"/>
  <c r="J555" i="1"/>
  <c r="J554" i="1" s="1"/>
  <c r="J553" i="1" s="1"/>
  <c r="G564" i="1"/>
  <c r="G563" i="1" s="1"/>
  <c r="G562" i="1" s="1"/>
  <c r="I564" i="1"/>
  <c r="I563" i="1" s="1"/>
  <c r="K563" i="1" s="1"/>
  <c r="I586" i="1"/>
  <c r="I585" i="1" s="1"/>
  <c r="F586" i="1"/>
  <c r="F585" i="1" s="1"/>
  <c r="F576" i="1" s="1"/>
  <c r="J586" i="1"/>
  <c r="J585" i="1" s="1"/>
  <c r="J576" i="1" s="1"/>
  <c r="H753" i="1"/>
  <c r="H752" i="1" s="1"/>
  <c r="F804" i="1"/>
  <c r="F803" i="1" s="1"/>
  <c r="H804" i="1"/>
  <c r="H803" i="1" s="1"/>
  <c r="J804" i="1"/>
  <c r="J803" i="1" s="1"/>
  <c r="C844" i="1"/>
  <c r="C840" i="1" s="1"/>
  <c r="E844" i="1"/>
  <c r="E840" i="1" s="1"/>
  <c r="G844" i="1"/>
  <c r="G840" i="1" s="1"/>
  <c r="I844" i="1"/>
  <c r="I840" i="1" s="1"/>
  <c r="E863" i="1"/>
  <c r="E859" i="1" s="1"/>
  <c r="I863" i="1"/>
  <c r="D872" i="1"/>
  <c r="D871" i="1" s="1"/>
  <c r="H872" i="1"/>
  <c r="H871" i="1" s="1"/>
  <c r="J514" i="1"/>
  <c r="D524" i="1"/>
  <c r="F524" i="1"/>
  <c r="H524" i="1"/>
  <c r="J524" i="1"/>
  <c r="C524" i="1"/>
  <c r="C520" i="1" s="1"/>
  <c r="G524" i="1"/>
  <c r="E536" i="1"/>
  <c r="E535" i="1" s="1"/>
  <c r="E534" i="1" s="1"/>
  <c r="D555" i="1"/>
  <c r="D554" i="1" s="1"/>
  <c r="D553" i="1" s="1"/>
  <c r="H555" i="1"/>
  <c r="H554" i="1" s="1"/>
  <c r="H553" i="1" s="1"/>
  <c r="C595" i="1"/>
  <c r="K595" i="1" s="1"/>
  <c r="G595" i="1"/>
  <c r="G594" i="1" s="1"/>
  <c r="D603" i="1"/>
  <c r="D593" i="1" s="1"/>
  <c r="D708" i="1"/>
  <c r="F708" i="1"/>
  <c r="H708" i="1"/>
  <c r="J708" i="1"/>
  <c r="D715" i="1"/>
  <c r="H715" i="1"/>
  <c r="E715" i="1"/>
  <c r="I715" i="1"/>
  <c r="F796" i="1"/>
  <c r="F795" i="1" s="1"/>
  <c r="J796" i="1"/>
  <c r="J795" i="1" s="1"/>
  <c r="J852" i="1"/>
  <c r="J851" i="1" s="1"/>
  <c r="H900" i="1"/>
  <c r="K516" i="1"/>
  <c r="K527" i="1"/>
  <c r="K537" i="1"/>
  <c r="K551" i="1"/>
  <c r="K558" i="1"/>
  <c r="D499" i="1"/>
  <c r="D917" i="1" s="1"/>
  <c r="I507" i="1"/>
  <c r="I506" i="1" s="1"/>
  <c r="K506" i="1" s="1"/>
  <c r="J508" i="1"/>
  <c r="J512" i="1"/>
  <c r="K525" i="1"/>
  <c r="K529" i="1"/>
  <c r="I536" i="1"/>
  <c r="K539" i="1"/>
  <c r="K549" i="1"/>
  <c r="C555" i="1"/>
  <c r="C554" i="1" s="1"/>
  <c r="C553" i="1" s="1"/>
  <c r="E555" i="1"/>
  <c r="E554" i="1" s="1"/>
  <c r="E553" i="1" s="1"/>
  <c r="G555" i="1"/>
  <c r="G554" i="1" s="1"/>
  <c r="G553" i="1" s="1"/>
  <c r="I555" i="1"/>
  <c r="I554" i="1" s="1"/>
  <c r="I553" i="1" s="1"/>
  <c r="K560" i="1"/>
  <c r="K567" i="1"/>
  <c r="C578" i="1"/>
  <c r="C577" i="1" s="1"/>
  <c r="E578" i="1"/>
  <c r="E577" i="1" s="1"/>
  <c r="G578" i="1"/>
  <c r="G577" i="1" s="1"/>
  <c r="I578" i="1"/>
  <c r="I577" i="1" s="1"/>
  <c r="I576" i="1" s="1"/>
  <c r="K583" i="1"/>
  <c r="K589" i="1"/>
  <c r="K596" i="1"/>
  <c r="F603" i="1"/>
  <c r="F593" i="1" s="1"/>
  <c r="C607" i="1"/>
  <c r="C603" i="1" s="1"/>
  <c r="E607" i="1"/>
  <c r="G607" i="1"/>
  <c r="I607" i="1"/>
  <c r="K612" i="1"/>
  <c r="K643" i="1"/>
  <c r="K666" i="1"/>
  <c r="K674" i="1"/>
  <c r="K681" i="1"/>
  <c r="K684" i="1"/>
  <c r="K687" i="1"/>
  <c r="C694" i="1"/>
  <c r="C693" i="1" s="1"/>
  <c r="C708" i="1"/>
  <c r="G708" i="1"/>
  <c r="K710" i="1"/>
  <c r="C715" i="1"/>
  <c r="G715" i="1"/>
  <c r="K724" i="1"/>
  <c r="K740" i="1"/>
  <c r="C753" i="1"/>
  <c r="C752" i="1" s="1"/>
  <c r="C751" i="1" s="1"/>
  <c r="E753" i="1"/>
  <c r="E752" i="1" s="1"/>
  <c r="G753" i="1"/>
  <c r="G752" i="1" s="1"/>
  <c r="I753" i="1"/>
  <c r="I752" i="1" s="1"/>
  <c r="K758" i="1"/>
  <c r="F760" i="1"/>
  <c r="J760" i="1"/>
  <c r="K765" i="1"/>
  <c r="K771" i="1"/>
  <c r="K777" i="1"/>
  <c r="I776" i="1"/>
  <c r="I775" i="1" s="1"/>
  <c r="K775" i="1" s="1"/>
  <c r="K781" i="1"/>
  <c r="K788" i="1"/>
  <c r="K801" i="1"/>
  <c r="K819" i="1"/>
  <c r="K565" i="1"/>
  <c r="K569" i="1"/>
  <c r="K581" i="1"/>
  <c r="K585" i="1"/>
  <c r="K591" i="1"/>
  <c r="K598" i="1"/>
  <c r="G603" i="1"/>
  <c r="G593" i="1" s="1"/>
  <c r="K605" i="1"/>
  <c r="K610" i="1"/>
  <c r="E621" i="1"/>
  <c r="G627" i="1"/>
  <c r="G621" i="1" s="1"/>
  <c r="K629" i="1"/>
  <c r="K639" i="1"/>
  <c r="I642" i="1"/>
  <c r="I641" i="1" s="1"/>
  <c r="K641" i="1" s="1"/>
  <c r="I665" i="1"/>
  <c r="I664" i="1" s="1"/>
  <c r="K664" i="1" s="1"/>
  <c r="K670" i="1"/>
  <c r="I673" i="1"/>
  <c r="I672" i="1" s="1"/>
  <c r="K672" i="1" s="1"/>
  <c r="C678" i="1"/>
  <c r="C677" i="1" s="1"/>
  <c r="K691" i="1"/>
  <c r="K701" i="1"/>
  <c r="K719" i="1"/>
  <c r="K720" i="1"/>
  <c r="K733" i="1"/>
  <c r="K737" i="1"/>
  <c r="K742" i="1"/>
  <c r="K756" i="1"/>
  <c r="E760" i="1"/>
  <c r="K769" i="1"/>
  <c r="K809" i="1"/>
  <c r="K815" i="1"/>
  <c r="K773" i="1"/>
  <c r="K779" i="1"/>
  <c r="C785" i="1"/>
  <c r="C784" i="1" s="1"/>
  <c r="E785" i="1"/>
  <c r="E784" i="1" s="1"/>
  <c r="G785" i="1"/>
  <c r="G784" i="1" s="1"/>
  <c r="I785" i="1"/>
  <c r="I784" i="1" s="1"/>
  <c r="K790" i="1"/>
  <c r="K799" i="1"/>
  <c r="K807" i="1"/>
  <c r="C812" i="1"/>
  <c r="C811" i="1" s="1"/>
  <c r="E812" i="1"/>
  <c r="E811" i="1" s="1"/>
  <c r="G812" i="1"/>
  <c r="G811" i="1" s="1"/>
  <c r="I812" i="1"/>
  <c r="I811" i="1" s="1"/>
  <c r="K817" i="1"/>
  <c r="D830" i="1"/>
  <c r="D829" i="1" s="1"/>
  <c r="F830" i="1"/>
  <c r="F829" i="1" s="1"/>
  <c r="H830" i="1"/>
  <c r="H829" i="1" s="1"/>
  <c r="J830" i="1"/>
  <c r="J829" i="1" s="1"/>
  <c r="K833" i="1"/>
  <c r="F840" i="1"/>
  <c r="K845" i="1"/>
  <c r="K849" i="1"/>
  <c r="K855" i="1"/>
  <c r="K866" i="1"/>
  <c r="C872" i="1"/>
  <c r="C871" i="1" s="1"/>
  <c r="E872" i="1"/>
  <c r="E871" i="1" s="1"/>
  <c r="G872" i="1"/>
  <c r="G871" i="1" s="1"/>
  <c r="I872" i="1"/>
  <c r="I871" i="1" s="1"/>
  <c r="K877" i="1"/>
  <c r="K890" i="1"/>
  <c r="C902" i="1"/>
  <c r="C901" i="1" s="1"/>
  <c r="E902" i="1"/>
  <c r="E901" i="1" s="1"/>
  <c r="G902" i="1"/>
  <c r="G901" i="1" s="1"/>
  <c r="K903" i="1"/>
  <c r="K907" i="1"/>
  <c r="K913" i="1"/>
  <c r="K831" i="1"/>
  <c r="K835" i="1"/>
  <c r="K842" i="1"/>
  <c r="K847" i="1"/>
  <c r="K857" i="1"/>
  <c r="K864" i="1"/>
  <c r="K868" i="1"/>
  <c r="K875" i="1"/>
  <c r="K888" i="1"/>
  <c r="K892" i="1"/>
  <c r="C887" i="1"/>
  <c r="C883" i="1" s="1"/>
  <c r="E887" i="1"/>
  <c r="E883" i="1" s="1"/>
  <c r="G887" i="1"/>
  <c r="G883" i="1" s="1"/>
  <c r="I887" i="1"/>
  <c r="K898" i="1"/>
  <c r="K905" i="1"/>
  <c r="K911" i="1"/>
  <c r="K915" i="1"/>
  <c r="K521" i="1"/>
  <c r="K515" i="1"/>
  <c r="K522" i="1"/>
  <c r="K542" i="1"/>
  <c r="K548" i="1"/>
  <c r="K556" i="1"/>
  <c r="K579" i="1"/>
  <c r="K601" i="1"/>
  <c r="C600" i="1"/>
  <c r="K604" i="1"/>
  <c r="K608" i="1"/>
  <c r="K614" i="1"/>
  <c r="K623" i="1"/>
  <c r="I622" i="1"/>
  <c r="K635" i="1"/>
  <c r="I634" i="1"/>
  <c r="K634" i="1" s="1"/>
  <c r="K651" i="1"/>
  <c r="I650" i="1"/>
  <c r="K650" i="1" s="1"/>
  <c r="I677" i="1"/>
  <c r="K509" i="1"/>
  <c r="K511" i="1"/>
  <c r="K513" i="1"/>
  <c r="F499" i="1"/>
  <c r="F917" i="1" s="1"/>
  <c r="D536" i="1"/>
  <c r="D535" i="1" s="1"/>
  <c r="D534" i="1" s="1"/>
  <c r="F536" i="1"/>
  <c r="F535" i="1" s="1"/>
  <c r="F534" i="1" s="1"/>
  <c r="H536" i="1"/>
  <c r="H535" i="1" s="1"/>
  <c r="H534" i="1" s="1"/>
  <c r="J536" i="1"/>
  <c r="J535" i="1" s="1"/>
  <c r="J534" i="1" s="1"/>
  <c r="K541" i="1"/>
  <c r="K543" i="1"/>
  <c r="K544" i="1"/>
  <c r="K564" i="1"/>
  <c r="D564" i="1"/>
  <c r="D563" i="1" s="1"/>
  <c r="D562" i="1" s="1"/>
  <c r="F564" i="1"/>
  <c r="F563" i="1" s="1"/>
  <c r="F562" i="1" s="1"/>
  <c r="H564" i="1"/>
  <c r="H563" i="1" s="1"/>
  <c r="H562" i="1" s="1"/>
  <c r="J564" i="1"/>
  <c r="J563" i="1" s="1"/>
  <c r="J562" i="1" s="1"/>
  <c r="K587" i="1"/>
  <c r="E603" i="1"/>
  <c r="F621" i="1"/>
  <c r="K627" i="1"/>
  <c r="K631" i="1"/>
  <c r="K647" i="1"/>
  <c r="I646" i="1"/>
  <c r="K646" i="1" s="1"/>
  <c r="K655" i="1"/>
  <c r="I654" i="1"/>
  <c r="K654" i="1" s="1"/>
  <c r="K668" i="1"/>
  <c r="I693" i="1"/>
  <c r="K699" i="1"/>
  <c r="K624" i="1"/>
  <c r="K628" i="1"/>
  <c r="K632" i="1"/>
  <c r="K636" i="1"/>
  <c r="K648" i="1"/>
  <c r="K652" i="1"/>
  <c r="K656" i="1"/>
  <c r="K669" i="1"/>
  <c r="K679" i="1"/>
  <c r="K695" i="1"/>
  <c r="K700" i="1"/>
  <c r="K709" i="1"/>
  <c r="K716" i="1"/>
  <c r="K717" i="1"/>
  <c r="K723" i="1"/>
  <c r="K730" i="1"/>
  <c r="K731" i="1"/>
  <c r="K753" i="1"/>
  <c r="K754" i="1"/>
  <c r="K785" i="1"/>
  <c r="K786" i="1"/>
  <c r="K830" i="1"/>
  <c r="K841" i="1"/>
  <c r="K863" i="1"/>
  <c r="I859" i="1"/>
  <c r="K872" i="1"/>
  <c r="K873" i="1"/>
  <c r="I883" i="1"/>
  <c r="K883" i="1" s="1"/>
  <c r="K895" i="1"/>
  <c r="K712" i="1"/>
  <c r="K713" i="1"/>
  <c r="F715" i="1"/>
  <c r="J715" i="1"/>
  <c r="K722" i="1"/>
  <c r="K734" i="1"/>
  <c r="K735" i="1"/>
  <c r="I760" i="1"/>
  <c r="K761" i="1"/>
  <c r="K762" i="1"/>
  <c r="K768" i="1"/>
  <c r="D768" i="1"/>
  <c r="D767" i="1" s="1"/>
  <c r="F768" i="1"/>
  <c r="F767" i="1" s="1"/>
  <c r="H768" i="1"/>
  <c r="H767" i="1" s="1"/>
  <c r="J768" i="1"/>
  <c r="J767" i="1" s="1"/>
  <c r="D776" i="1"/>
  <c r="D775" i="1" s="1"/>
  <c r="F776" i="1"/>
  <c r="F775" i="1" s="1"/>
  <c r="H776" i="1"/>
  <c r="H775" i="1" s="1"/>
  <c r="J776" i="1"/>
  <c r="J775" i="1" s="1"/>
  <c r="K797" i="1"/>
  <c r="K805" i="1"/>
  <c r="K820" i="1"/>
  <c r="K821" i="1"/>
  <c r="K813" i="1"/>
  <c r="K852" i="1"/>
  <c r="K853" i="1"/>
  <c r="K844" i="1"/>
  <c r="K860" i="1"/>
  <c r="K861" i="1"/>
  <c r="D863" i="1"/>
  <c r="D859" i="1" s="1"/>
  <c r="F863" i="1"/>
  <c r="F859" i="1" s="1"/>
  <c r="H863" i="1"/>
  <c r="H859" i="1" s="1"/>
  <c r="J863" i="1"/>
  <c r="J859" i="1" s="1"/>
  <c r="K884" i="1"/>
  <c r="K885" i="1"/>
  <c r="D887" i="1"/>
  <c r="D883" i="1" s="1"/>
  <c r="F887" i="1"/>
  <c r="F883" i="1" s="1"/>
  <c r="F870" i="1" s="1"/>
  <c r="H887" i="1"/>
  <c r="H883" i="1" s="1"/>
  <c r="H870" i="1" s="1"/>
  <c r="J887" i="1"/>
  <c r="J883" i="1" s="1"/>
  <c r="J870" i="1" s="1"/>
  <c r="I902" i="1"/>
  <c r="I910" i="1"/>
  <c r="J900" i="1" l="1"/>
  <c r="G900" i="1"/>
  <c r="C900" i="1"/>
  <c r="C519" i="1"/>
  <c r="K519" i="1" s="1"/>
  <c r="K520" i="1"/>
  <c r="D576" i="1"/>
  <c r="K851" i="1"/>
  <c r="K804" i="1"/>
  <c r="K796" i="1"/>
  <c r="K760" i="1"/>
  <c r="K829" i="1"/>
  <c r="J828" i="1"/>
  <c r="F828" i="1"/>
  <c r="K752" i="1"/>
  <c r="K693" i="1"/>
  <c r="K678" i="1"/>
  <c r="G576" i="1"/>
  <c r="C576" i="1"/>
  <c r="K576" i="1" s="1"/>
  <c r="F783" i="1"/>
  <c r="K524" i="1"/>
  <c r="D783" i="1"/>
  <c r="K767" i="1"/>
  <c r="J593" i="1"/>
  <c r="K784" i="1"/>
  <c r="G676" i="1"/>
  <c r="F676" i="1"/>
  <c r="K642" i="1"/>
  <c r="K547" i="1"/>
  <c r="K507" i="1"/>
  <c r="I505" i="1"/>
  <c r="K505" i="1" s="1"/>
  <c r="K546" i="1"/>
  <c r="C828" i="1"/>
  <c r="D870" i="1"/>
  <c r="K738" i="1"/>
  <c r="K859" i="1"/>
  <c r="K739" i="1"/>
  <c r="E593" i="1"/>
  <c r="K586" i="1"/>
  <c r="K554" i="1"/>
  <c r="K555" i="1"/>
  <c r="K887" i="1"/>
  <c r="G828" i="1"/>
  <c r="E900" i="1"/>
  <c r="E751" i="1"/>
  <c r="C676" i="1"/>
  <c r="G751" i="1"/>
  <c r="K607" i="1"/>
  <c r="J783" i="1"/>
  <c r="H593" i="1"/>
  <c r="J342" i="1"/>
  <c r="K803" i="1"/>
  <c r="K708" i="1"/>
  <c r="H783" i="1"/>
  <c r="J346" i="1"/>
  <c r="J344" i="1"/>
  <c r="H828" i="1"/>
  <c r="J676" i="1"/>
  <c r="K673" i="1"/>
  <c r="K665" i="1"/>
  <c r="I562" i="1"/>
  <c r="K562" i="1" s="1"/>
  <c r="K715" i="1"/>
  <c r="K553" i="1"/>
  <c r="E676" i="1"/>
  <c r="H676" i="1"/>
  <c r="I95" i="3"/>
  <c r="D828" i="1"/>
  <c r="K812" i="1"/>
  <c r="K776" i="1"/>
  <c r="K694" i="1"/>
  <c r="I603" i="1"/>
  <c r="I593" i="1" s="1"/>
  <c r="K577" i="1"/>
  <c r="C594" i="1"/>
  <c r="K594" i="1" s="1"/>
  <c r="K578" i="1"/>
  <c r="E576" i="1"/>
  <c r="K795" i="1"/>
  <c r="D676" i="1"/>
  <c r="E828" i="1"/>
  <c r="I828" i="1"/>
  <c r="K840" i="1"/>
  <c r="G783" i="1"/>
  <c r="C783" i="1"/>
  <c r="J751" i="1"/>
  <c r="F751" i="1"/>
  <c r="K828" i="1"/>
  <c r="H751" i="1"/>
  <c r="D751" i="1"/>
  <c r="E870" i="1"/>
  <c r="K811" i="1"/>
  <c r="I783" i="1"/>
  <c r="K783" i="1" s="1"/>
  <c r="E783" i="1"/>
  <c r="K536" i="1"/>
  <c r="I535" i="1"/>
  <c r="J507" i="1"/>
  <c r="J506" i="1" s="1"/>
  <c r="J505" i="1" s="1"/>
  <c r="G870" i="1"/>
  <c r="C870" i="1"/>
  <c r="C593" i="1"/>
  <c r="I909" i="1"/>
  <c r="K909" i="1" s="1"/>
  <c r="K910" i="1"/>
  <c r="I901" i="1"/>
  <c r="K902" i="1"/>
  <c r="I870" i="1"/>
  <c r="K871" i="1"/>
  <c r="I751" i="1"/>
  <c r="K751" i="1" s="1"/>
  <c r="I676" i="1"/>
  <c r="K677" i="1"/>
  <c r="I621" i="1"/>
  <c r="K621" i="1" s="1"/>
  <c r="K622" i="1"/>
  <c r="K600" i="1"/>
  <c r="AO38" i="4"/>
  <c r="F34" i="15"/>
  <c r="H34" i="15"/>
  <c r="I20" i="1"/>
  <c r="O20" i="1" s="1"/>
  <c r="I21" i="1"/>
  <c r="O21" i="1" s="1"/>
  <c r="I22" i="1"/>
  <c r="O22" i="1" s="1"/>
  <c r="I23" i="1"/>
  <c r="O23" i="1" s="1"/>
  <c r="I24" i="1"/>
  <c r="O24" i="1" s="1"/>
  <c r="I25" i="1"/>
  <c r="O25" i="1" s="1"/>
  <c r="I26" i="1"/>
  <c r="O26" i="1" s="1"/>
  <c r="I19" i="1"/>
  <c r="O19" i="1" s="1"/>
  <c r="J26" i="1" l="1"/>
  <c r="J24" i="1"/>
  <c r="J22" i="1"/>
  <c r="J20" i="1"/>
  <c r="J25" i="1"/>
  <c r="J23" i="1"/>
  <c r="J21" i="1"/>
  <c r="G518" i="1"/>
  <c r="G503" i="1" s="1"/>
  <c r="G917" i="1" s="1"/>
  <c r="F518" i="1"/>
  <c r="F503" i="1" s="1"/>
  <c r="K603" i="1"/>
  <c r="H518" i="1"/>
  <c r="H503" i="1" s="1"/>
  <c r="H917" i="1" s="1"/>
  <c r="K676" i="1"/>
  <c r="D518" i="1"/>
  <c r="D503" i="1" s="1"/>
  <c r="J518" i="1"/>
  <c r="J503" i="1" s="1"/>
  <c r="J917" i="1" s="1"/>
  <c r="D13" i="2"/>
  <c r="I18" i="1"/>
  <c r="I97" i="3"/>
  <c r="E518" i="1"/>
  <c r="E503" i="1" s="1"/>
  <c r="C518" i="1"/>
  <c r="C503" i="1" s="1"/>
  <c r="C917" i="1" s="1"/>
  <c r="J19" i="1"/>
  <c r="K870" i="1"/>
  <c r="I534" i="1"/>
  <c r="K534" i="1" s="1"/>
  <c r="K535" i="1"/>
  <c r="D16" i="2"/>
  <c r="K901" i="1"/>
  <c r="I900" i="1"/>
  <c r="K900" i="1" s="1"/>
  <c r="K593" i="1"/>
  <c r="I518" i="1"/>
  <c r="F53" i="7"/>
  <c r="F49" i="8" s="1"/>
  <c r="F46" i="9" s="1"/>
  <c r="F45" i="10" s="1"/>
  <c r="F43" i="11" s="1"/>
  <c r="J18" i="1" l="1"/>
  <c r="E454" i="1"/>
  <c r="I99" i="3"/>
  <c r="K518" i="1"/>
  <c r="I503" i="1"/>
  <c r="F38" i="16"/>
  <c r="F37" i="12"/>
  <c r="G27" i="14" s="1"/>
  <c r="G44" i="15" s="1"/>
  <c r="F33" i="16"/>
  <c r="E33" i="16"/>
  <c r="G32" i="16"/>
  <c r="G31" i="16"/>
  <c r="G30" i="16"/>
  <c r="G29" i="16"/>
  <c r="G28" i="16"/>
  <c r="F33" i="13"/>
  <c r="G31" i="13"/>
  <c r="F42" i="12"/>
  <c r="A42" i="12"/>
  <c r="G33" i="12"/>
  <c r="H40" i="11"/>
  <c r="H42" i="10"/>
  <c r="H43" i="9"/>
  <c r="G36" i="9"/>
  <c r="G35" i="9"/>
  <c r="H50" i="7"/>
  <c r="H84" i="6"/>
  <c r="G33" i="16" l="1"/>
  <c r="I101" i="3"/>
  <c r="I917" i="1"/>
  <c r="J918" i="1" s="1"/>
  <c r="E919" i="1" s="1"/>
  <c r="K503" i="1"/>
  <c r="K917" i="1" s="1"/>
  <c r="M31" i="12" l="1"/>
  <c r="F29" i="12"/>
  <c r="M31" i="13"/>
  <c r="E922" i="1"/>
  <c r="F31" i="12" l="1"/>
  <c r="F33" i="12" s="1"/>
  <c r="B2" i="4"/>
  <c r="A3" i="5" s="1"/>
  <c r="C298" i="4"/>
  <c r="C286" i="4"/>
  <c r="C266" i="4"/>
  <c r="C256" i="4"/>
  <c r="C236" i="4"/>
  <c r="C203" i="4"/>
  <c r="C157" i="4"/>
  <c r="C111" i="4"/>
  <c r="C99" i="4"/>
  <c r="C87" i="4"/>
  <c r="C77" i="4"/>
  <c r="C69" i="4"/>
  <c r="C61" i="4"/>
  <c r="C53" i="4"/>
  <c r="C45" i="4"/>
  <c r="C35" i="4"/>
  <c r="C31" i="4" s="1"/>
  <c r="C23" i="4"/>
  <c r="C15" i="4" s="1"/>
  <c r="C11" i="4" s="1"/>
  <c r="G13" i="2"/>
  <c r="G16" i="2"/>
  <c r="A4" i="2"/>
  <c r="B3" i="3"/>
  <c r="I107" i="3" l="1"/>
  <c r="C8" i="4"/>
  <c r="D434" i="2"/>
  <c r="G434" i="2" s="1"/>
  <c r="D432" i="2"/>
  <c r="G432" i="2" s="1"/>
  <c r="D430" i="2"/>
  <c r="G430" i="2" s="1"/>
  <c r="D426" i="2"/>
  <c r="G426" i="2" s="1"/>
  <c r="D424" i="2"/>
  <c r="G424" i="2" s="1"/>
  <c r="D422" i="2"/>
  <c r="G422" i="2" s="1"/>
  <c r="D411" i="2"/>
  <c r="G411" i="2" s="1"/>
  <c r="D409" i="2"/>
  <c r="G409" i="2" s="1"/>
  <c r="D408" i="2"/>
  <c r="G408" i="2" s="1"/>
  <c r="D406" i="2"/>
  <c r="G406" i="2" s="1"/>
  <c r="D405" i="2"/>
  <c r="G405" i="2" s="1"/>
  <c r="D403" i="2"/>
  <c r="G403" i="2" s="1"/>
  <c r="D401" i="2"/>
  <c r="G401" i="2" s="1"/>
  <c r="D398" i="2"/>
  <c r="G398" i="2" s="1"/>
  <c r="D394" i="2"/>
  <c r="G394" i="2" s="1"/>
  <c r="D392" i="2"/>
  <c r="G392" i="2" s="1"/>
  <c r="D390" i="2"/>
  <c r="G390" i="2" s="1"/>
  <c r="D385" i="2"/>
  <c r="G385" i="2" s="1"/>
  <c r="D383" i="2"/>
  <c r="G383" i="2" s="1"/>
  <c r="D381" i="2"/>
  <c r="G381" i="2" s="1"/>
  <c r="D378" i="2"/>
  <c r="G378" i="2" s="1"/>
  <c r="D371" i="2"/>
  <c r="G371" i="2" s="1"/>
  <c r="D369" i="2"/>
  <c r="G369" i="2" s="1"/>
  <c r="D367" i="2"/>
  <c r="G367" i="2" s="1"/>
  <c r="D363" i="2"/>
  <c r="G363" i="2" s="1"/>
  <c r="D361" i="2"/>
  <c r="G361" i="2" s="1"/>
  <c r="D359" i="2"/>
  <c r="G359" i="2" s="1"/>
  <c r="D356" i="2"/>
  <c r="G356" i="2" s="1"/>
  <c r="D352" i="2"/>
  <c r="G352" i="2" s="1"/>
  <c r="D350" i="2"/>
  <c r="G350" i="2" s="1"/>
  <c r="D348" i="2"/>
  <c r="G348" i="2" s="1"/>
  <c r="D343" i="2"/>
  <c r="G343" i="2" s="1"/>
  <c r="D341" i="2"/>
  <c r="G341" i="2" s="1"/>
  <c r="D339" i="2"/>
  <c r="G339" i="2" s="1"/>
  <c r="D334" i="2"/>
  <c r="G334" i="2" s="1"/>
  <c r="D332" i="2"/>
  <c r="G332" i="2" s="1"/>
  <c r="D330" i="2"/>
  <c r="G330" i="2" s="1"/>
  <c r="D323" i="2"/>
  <c r="G323" i="2" s="1"/>
  <c r="D321" i="2"/>
  <c r="G321" i="2" s="1"/>
  <c r="D319" i="2"/>
  <c r="G319" i="2" s="1"/>
  <c r="D315" i="2"/>
  <c r="G315" i="2" s="1"/>
  <c r="D313" i="2"/>
  <c r="G313" i="2" s="1"/>
  <c r="D311" i="2"/>
  <c r="G311" i="2" s="1"/>
  <c r="D307" i="2"/>
  <c r="G307" i="2" s="1"/>
  <c r="D305" i="2"/>
  <c r="G305" i="2" s="1"/>
  <c r="D303" i="2"/>
  <c r="G303" i="2" s="1"/>
  <c r="D298" i="2"/>
  <c r="G298" i="2" s="1"/>
  <c r="D296" i="2"/>
  <c r="G296" i="2" s="1"/>
  <c r="D294" i="2"/>
  <c r="G294" i="2" s="1"/>
  <c r="D290" i="2"/>
  <c r="G290" i="2" s="1"/>
  <c r="D288" i="2"/>
  <c r="G288" i="2" s="1"/>
  <c r="D286" i="2"/>
  <c r="G286" i="2" s="1"/>
  <c r="D274" i="2"/>
  <c r="G274" i="2" s="1"/>
  <c r="D271" i="2"/>
  <c r="G271" i="2" s="1"/>
  <c r="D267" i="2"/>
  <c r="G267" i="2" s="1"/>
  <c r="D265" i="2"/>
  <c r="G265" i="2" s="1"/>
  <c r="D263" i="2"/>
  <c r="G263" i="2" s="1"/>
  <c r="D258" i="2"/>
  <c r="G258" i="2" s="1"/>
  <c r="D256" i="2"/>
  <c r="G256" i="2" s="1"/>
  <c r="D242" i="2"/>
  <c r="G242" i="2" s="1"/>
  <c r="D246" i="2"/>
  <c r="G246" i="2" s="1"/>
  <c r="D234" i="2"/>
  <c r="G234" i="2" s="1"/>
  <c r="D233" i="2"/>
  <c r="G233" i="2" s="1"/>
  <c r="D232" i="2"/>
  <c r="G232" i="2" s="1"/>
  <c r="D231" i="2"/>
  <c r="G231" i="2" s="1"/>
  <c r="D227" i="2"/>
  <c r="G227" i="2" s="1"/>
  <c r="D224" i="2"/>
  <c r="G224" i="2" s="1"/>
  <c r="D220" i="2"/>
  <c r="G220" i="2" s="1"/>
  <c r="D217" i="2"/>
  <c r="G217" i="2" s="1"/>
  <c r="D213" i="2"/>
  <c r="G213" i="2" s="1"/>
  <c r="D212" i="2"/>
  <c r="G212" i="2" s="1"/>
  <c r="D211" i="2"/>
  <c r="G211" i="2" s="1"/>
  <c r="D207" i="2"/>
  <c r="G207" i="2" s="1"/>
  <c r="D205" i="2"/>
  <c r="G205" i="2" s="1"/>
  <c r="D201" i="2"/>
  <c r="G201" i="2" s="1"/>
  <c r="D199" i="2"/>
  <c r="G199" i="2" s="1"/>
  <c r="D198" i="2"/>
  <c r="G198" i="2" s="1"/>
  <c r="D197" i="2"/>
  <c r="G197" i="2" s="1"/>
  <c r="D186" i="2"/>
  <c r="G186" i="2" s="1"/>
  <c r="D187" i="2"/>
  <c r="G187" i="2" s="1"/>
  <c r="D190" i="2"/>
  <c r="G190" i="2" s="1"/>
  <c r="D189" i="2"/>
  <c r="G189" i="2" s="1"/>
  <c r="D184" i="2"/>
  <c r="G184" i="2" s="1"/>
  <c r="D179" i="2"/>
  <c r="G179" i="2" s="1"/>
  <c r="D175" i="2"/>
  <c r="G175" i="2" s="1"/>
  <c r="D171" i="2"/>
  <c r="G171" i="2" s="1"/>
  <c r="D167" i="2"/>
  <c r="G167" i="2" s="1"/>
  <c r="D166" i="2"/>
  <c r="G166" i="2" s="1"/>
  <c r="D162" i="2"/>
  <c r="G162" i="2" s="1"/>
  <c r="D158" i="2"/>
  <c r="G158" i="2" s="1"/>
  <c r="D151" i="2"/>
  <c r="G151" i="2" s="1"/>
  <c r="D150" i="2"/>
  <c r="G150" i="2" s="1"/>
  <c r="D146" i="2"/>
  <c r="G146" i="2" s="1"/>
  <c r="D144" i="2"/>
  <c r="G144" i="2" s="1"/>
  <c r="D143" i="2"/>
  <c r="G143" i="2" s="1"/>
  <c r="D139" i="2"/>
  <c r="G139" i="2" s="1"/>
  <c r="D136" i="2"/>
  <c r="G136" i="2" s="1"/>
  <c r="D132" i="2"/>
  <c r="G132" i="2" s="1"/>
  <c r="D131" i="2"/>
  <c r="G131" i="2" s="1"/>
  <c r="D126" i="2"/>
  <c r="G126" i="2" s="1"/>
  <c r="D125" i="2"/>
  <c r="G125" i="2" s="1"/>
  <c r="D123" i="2"/>
  <c r="G123" i="2" s="1"/>
  <c r="D121" i="2"/>
  <c r="G121" i="2" s="1"/>
  <c r="D119" i="2"/>
  <c r="G119" i="2" s="1"/>
  <c r="D109" i="2"/>
  <c r="G109" i="2" s="1"/>
  <c r="D105" i="2"/>
  <c r="G105" i="2" s="1"/>
  <c r="D102" i="2"/>
  <c r="G102" i="2" s="1"/>
  <c r="D100" i="2"/>
  <c r="G100" i="2" s="1"/>
  <c r="D95" i="2"/>
  <c r="G95" i="2" s="1"/>
  <c r="D93" i="2"/>
  <c r="G93" i="2" s="1"/>
  <c r="D91" i="2"/>
  <c r="G91" i="2" s="1"/>
  <c r="D87" i="2"/>
  <c r="G87" i="2" s="1"/>
  <c r="D85" i="2"/>
  <c r="G85" i="2" s="1"/>
  <c r="D74" i="2"/>
  <c r="G74" i="2" s="1"/>
  <c r="D72" i="2"/>
  <c r="G72" i="2" s="1"/>
  <c r="D70" i="2"/>
  <c r="G70" i="2" s="1"/>
  <c r="D65" i="2"/>
  <c r="G65" i="2" s="1"/>
  <c r="D63" i="2"/>
  <c r="G63" i="2" s="1"/>
  <c r="D61" i="2"/>
  <c r="G61" i="2" s="1"/>
  <c r="D56" i="2"/>
  <c r="G56" i="2" s="1"/>
  <c r="D54" i="2"/>
  <c r="G54" i="2" s="1"/>
  <c r="D49" i="2"/>
  <c r="G49" i="2" s="1"/>
  <c r="D44" i="2"/>
  <c r="G44" i="2" s="1"/>
  <c r="D42" i="2"/>
  <c r="G42" i="2" s="1"/>
  <c r="D35" i="2"/>
  <c r="G35" i="2" s="1"/>
  <c r="D33" i="2"/>
  <c r="G33" i="2" s="1"/>
  <c r="D31" i="2"/>
  <c r="G31" i="2" s="1"/>
  <c r="D28" i="2"/>
  <c r="G28" i="2" s="1"/>
  <c r="D22" i="2"/>
  <c r="G22" i="2" s="1"/>
  <c r="D14" i="2"/>
  <c r="D15" i="2"/>
  <c r="G15" i="2" s="1"/>
  <c r="D17" i="2"/>
  <c r="G17" i="2" s="1"/>
  <c r="D18" i="2"/>
  <c r="G18" i="2" s="1"/>
  <c r="D19" i="2"/>
  <c r="G19" i="2" s="1"/>
  <c r="D20" i="2"/>
  <c r="G20" i="2" s="1"/>
  <c r="F19" i="3"/>
  <c r="E150" i="3"/>
  <c r="F150" i="3"/>
  <c r="E171" i="3"/>
  <c r="F171" i="3"/>
  <c r="E160" i="3"/>
  <c r="F160" i="3"/>
  <c r="D146" i="3"/>
  <c r="E146" i="3"/>
  <c r="F146" i="3"/>
  <c r="E136" i="3"/>
  <c r="F136" i="3"/>
  <c r="D115" i="3"/>
  <c r="E115" i="3"/>
  <c r="F115" i="3"/>
  <c r="E93" i="3"/>
  <c r="F93" i="3"/>
  <c r="E65" i="3"/>
  <c r="F65" i="3"/>
  <c r="E59" i="3"/>
  <c r="F59" i="3"/>
  <c r="E53" i="3"/>
  <c r="F53" i="3"/>
  <c r="D49" i="3"/>
  <c r="E49" i="3"/>
  <c r="F49" i="3"/>
  <c r="D45" i="3"/>
  <c r="E45" i="3"/>
  <c r="F45" i="3"/>
  <c r="D35" i="3"/>
  <c r="E35" i="3"/>
  <c r="F35" i="3"/>
  <c r="D31" i="3"/>
  <c r="E31" i="3"/>
  <c r="F31" i="3"/>
  <c r="D27" i="3"/>
  <c r="E27" i="3"/>
  <c r="F27" i="3"/>
  <c r="D23" i="3"/>
  <c r="D21" i="3" s="1"/>
  <c r="E23" i="3"/>
  <c r="F23" i="3"/>
  <c r="D17" i="3"/>
  <c r="E17" i="3"/>
  <c r="C17" i="3"/>
  <c r="G14" i="2" l="1"/>
  <c r="D12" i="2"/>
  <c r="I109" i="3"/>
  <c r="F17" i="3"/>
  <c r="C13" i="3"/>
  <c r="C11" i="3" s="1"/>
  <c r="E9" i="2"/>
  <c r="E13" i="2"/>
  <c r="E14" i="2"/>
  <c r="F14" i="2" s="1"/>
  <c r="E15" i="2"/>
  <c r="F15" i="2" s="1"/>
  <c r="E16" i="2"/>
  <c r="F16" i="2" s="1"/>
  <c r="E17" i="2"/>
  <c r="F17" i="2" s="1"/>
  <c r="E18" i="2"/>
  <c r="F18" i="2" s="1"/>
  <c r="E19" i="2"/>
  <c r="F19" i="2" s="1"/>
  <c r="E20" i="2"/>
  <c r="F20" i="2" s="1"/>
  <c r="E22" i="2"/>
  <c r="F22" i="2" s="1"/>
  <c r="E28" i="2"/>
  <c r="F28" i="2" s="1"/>
  <c r="E31" i="2"/>
  <c r="F31" i="2" s="1"/>
  <c r="E33" i="2"/>
  <c r="F33" i="2" s="1"/>
  <c r="E35" i="2"/>
  <c r="F35" i="2" s="1"/>
  <c r="E42" i="2"/>
  <c r="F42" i="2" s="1"/>
  <c r="E44" i="2"/>
  <c r="F44" i="2" s="1"/>
  <c r="E49" i="2"/>
  <c r="F49" i="2" s="1"/>
  <c r="E54" i="2"/>
  <c r="F54" i="2" s="1"/>
  <c r="E56" i="2"/>
  <c r="F56" i="2" s="1"/>
  <c r="E61" i="2"/>
  <c r="F61" i="2" s="1"/>
  <c r="E63" i="2"/>
  <c r="F63" i="2" s="1"/>
  <c r="E65" i="2"/>
  <c r="F65" i="2" s="1"/>
  <c r="E70" i="2"/>
  <c r="F70" i="2" s="1"/>
  <c r="E72" i="2"/>
  <c r="F72" i="2" s="1"/>
  <c r="E74" i="2"/>
  <c r="F74" i="2" s="1"/>
  <c r="E85" i="2"/>
  <c r="F85" i="2" s="1"/>
  <c r="E87" i="2"/>
  <c r="F87" i="2" s="1"/>
  <c r="E91" i="2"/>
  <c r="F91" i="2" s="1"/>
  <c r="E93" i="2"/>
  <c r="F93" i="2" s="1"/>
  <c r="E95" i="2"/>
  <c r="F95" i="2" s="1"/>
  <c r="E100" i="2"/>
  <c r="F100" i="2" s="1"/>
  <c r="E102" i="2"/>
  <c r="F102" i="2" s="1"/>
  <c r="E105" i="2"/>
  <c r="F105" i="2" s="1"/>
  <c r="E109" i="2"/>
  <c r="F109" i="2" s="1"/>
  <c r="E119" i="2"/>
  <c r="F119" i="2" s="1"/>
  <c r="E121" i="2"/>
  <c r="F121" i="2" s="1"/>
  <c r="E123" i="2"/>
  <c r="F123" i="2" s="1"/>
  <c r="E125" i="2"/>
  <c r="F125" i="2" s="1"/>
  <c r="E126" i="2"/>
  <c r="F126" i="2" s="1"/>
  <c r="E131" i="2"/>
  <c r="F131" i="2" s="1"/>
  <c r="E132" i="2"/>
  <c r="F132" i="2" s="1"/>
  <c r="E136" i="2"/>
  <c r="F136" i="2" s="1"/>
  <c r="E139" i="2"/>
  <c r="F139" i="2" s="1"/>
  <c r="E143" i="2"/>
  <c r="F143" i="2" s="1"/>
  <c r="E144" i="2"/>
  <c r="F144" i="2" s="1"/>
  <c r="E146" i="2"/>
  <c r="F146" i="2" s="1"/>
  <c r="E150" i="2"/>
  <c r="F150" i="2" s="1"/>
  <c r="E151" i="2"/>
  <c r="F151" i="2" s="1"/>
  <c r="E158" i="2"/>
  <c r="F158" i="2" s="1"/>
  <c r="E162" i="2"/>
  <c r="F162" i="2" s="1"/>
  <c r="E166" i="2"/>
  <c r="F166" i="2" s="1"/>
  <c r="E167" i="2"/>
  <c r="F167" i="2" s="1"/>
  <c r="E171" i="2"/>
  <c r="F171" i="2" s="1"/>
  <c r="E175" i="2"/>
  <c r="F175" i="2" s="1"/>
  <c r="E179" i="2"/>
  <c r="F179" i="2" s="1"/>
  <c r="E184" i="2"/>
  <c r="F184" i="2" s="1"/>
  <c r="E186" i="2"/>
  <c r="F186" i="2" s="1"/>
  <c r="E187" i="2"/>
  <c r="F187" i="2" s="1"/>
  <c r="E189" i="2"/>
  <c r="F189" i="2" s="1"/>
  <c r="E190" i="2"/>
  <c r="F190" i="2" s="1"/>
  <c r="E197" i="2"/>
  <c r="F197" i="2" s="1"/>
  <c r="E198" i="2"/>
  <c r="F198" i="2" s="1"/>
  <c r="E199" i="2"/>
  <c r="F199" i="2" s="1"/>
  <c r="E201" i="2"/>
  <c r="F201" i="2" s="1"/>
  <c r="E205" i="2"/>
  <c r="F205" i="2" s="1"/>
  <c r="E207" i="2"/>
  <c r="F207" i="2" s="1"/>
  <c r="E211" i="2"/>
  <c r="F211" i="2" s="1"/>
  <c r="E212" i="2"/>
  <c r="F212" i="2" s="1"/>
  <c r="E213" i="2"/>
  <c r="F213" i="2" s="1"/>
  <c r="E217" i="2"/>
  <c r="F217" i="2" s="1"/>
  <c r="E220" i="2"/>
  <c r="F220" i="2" s="1"/>
  <c r="E224" i="2"/>
  <c r="F224" i="2" s="1"/>
  <c r="E227" i="2"/>
  <c r="F227" i="2" s="1"/>
  <c r="E231" i="2"/>
  <c r="F231" i="2" s="1"/>
  <c r="E232" i="2"/>
  <c r="F232" i="2" s="1"/>
  <c r="E233" i="2"/>
  <c r="F233" i="2" s="1"/>
  <c r="E234" i="2"/>
  <c r="F234" i="2" s="1"/>
  <c r="E242" i="2"/>
  <c r="F242" i="2" s="1"/>
  <c r="E246" i="2"/>
  <c r="F246" i="2" s="1"/>
  <c r="E256" i="2"/>
  <c r="F256" i="2" s="1"/>
  <c r="E258" i="2"/>
  <c r="F258" i="2" s="1"/>
  <c r="E263" i="2"/>
  <c r="F263" i="2" s="1"/>
  <c r="E265" i="2"/>
  <c r="F265" i="2" s="1"/>
  <c r="E267" i="2"/>
  <c r="F267" i="2" s="1"/>
  <c r="E271" i="2"/>
  <c r="F271" i="2" s="1"/>
  <c r="E274" i="2"/>
  <c r="F274" i="2" s="1"/>
  <c r="E286" i="2"/>
  <c r="F286" i="2" s="1"/>
  <c r="E288" i="2"/>
  <c r="F288" i="2" s="1"/>
  <c r="E290" i="2"/>
  <c r="F290" i="2" s="1"/>
  <c r="E294" i="2"/>
  <c r="F294" i="2" s="1"/>
  <c r="E296" i="2"/>
  <c r="F296" i="2" s="1"/>
  <c r="E298" i="2"/>
  <c r="F298" i="2" s="1"/>
  <c r="E303" i="2"/>
  <c r="F303" i="2" s="1"/>
  <c r="E305" i="2"/>
  <c r="F305" i="2" s="1"/>
  <c r="E307" i="2"/>
  <c r="F307" i="2" s="1"/>
  <c r="E311" i="2"/>
  <c r="F311" i="2" s="1"/>
  <c r="E313" i="2"/>
  <c r="F313" i="2" s="1"/>
  <c r="E315" i="2"/>
  <c r="F315" i="2" s="1"/>
  <c r="E319" i="2"/>
  <c r="F319" i="2" s="1"/>
  <c r="E321" i="2"/>
  <c r="F321" i="2" s="1"/>
  <c r="E323" i="2"/>
  <c r="F323" i="2" s="1"/>
  <c r="E330" i="2"/>
  <c r="F330" i="2" s="1"/>
  <c r="E332" i="2"/>
  <c r="F332" i="2" s="1"/>
  <c r="E334" i="2"/>
  <c r="F334" i="2" s="1"/>
  <c r="E339" i="2"/>
  <c r="F339" i="2" s="1"/>
  <c r="E341" i="2"/>
  <c r="F341" i="2" s="1"/>
  <c r="E343" i="2"/>
  <c r="F343" i="2" s="1"/>
  <c r="E348" i="2"/>
  <c r="F348" i="2" s="1"/>
  <c r="E350" i="2"/>
  <c r="F350" i="2" s="1"/>
  <c r="E352" i="2"/>
  <c r="F352" i="2" s="1"/>
  <c r="E356" i="2"/>
  <c r="F356" i="2" s="1"/>
  <c r="E359" i="2"/>
  <c r="F359" i="2" s="1"/>
  <c r="E361" i="2"/>
  <c r="F361" i="2" s="1"/>
  <c r="E363" i="2"/>
  <c r="F363" i="2" s="1"/>
  <c r="E367" i="2"/>
  <c r="F367" i="2" s="1"/>
  <c r="E369" i="2"/>
  <c r="F369" i="2" s="1"/>
  <c r="E371" i="2"/>
  <c r="F371" i="2" s="1"/>
  <c r="E378" i="2"/>
  <c r="F378" i="2" s="1"/>
  <c r="E381" i="2"/>
  <c r="F381" i="2" s="1"/>
  <c r="E383" i="2"/>
  <c r="F383" i="2" s="1"/>
  <c r="E385" i="2"/>
  <c r="F385" i="2" s="1"/>
  <c r="E390" i="2"/>
  <c r="F390" i="2" s="1"/>
  <c r="E392" i="2"/>
  <c r="F392" i="2" s="1"/>
  <c r="E394" i="2"/>
  <c r="F394" i="2" s="1"/>
  <c r="E398" i="2"/>
  <c r="F398" i="2" s="1"/>
  <c r="E401" i="2"/>
  <c r="F401" i="2" s="1"/>
  <c r="E403" i="2"/>
  <c r="F403" i="2" s="1"/>
  <c r="E405" i="2"/>
  <c r="F405" i="2" s="1"/>
  <c r="E406" i="2"/>
  <c r="F406" i="2" s="1"/>
  <c r="E408" i="2"/>
  <c r="F408" i="2" s="1"/>
  <c r="E409" i="2"/>
  <c r="F409" i="2" s="1"/>
  <c r="E411" i="2"/>
  <c r="F411" i="2" s="1"/>
  <c r="E422" i="2"/>
  <c r="F422" i="2" s="1"/>
  <c r="E424" i="2"/>
  <c r="F424" i="2" s="1"/>
  <c r="E426" i="2"/>
  <c r="F426" i="2" s="1"/>
  <c r="E430" i="2"/>
  <c r="F430" i="2" s="1"/>
  <c r="E432" i="2"/>
  <c r="F432" i="2" s="1"/>
  <c r="E434" i="2"/>
  <c r="F434" i="2" s="1"/>
  <c r="D341" i="1"/>
  <c r="D340" i="1" s="1"/>
  <c r="D339" i="1" s="1"/>
  <c r="E341" i="1"/>
  <c r="E340" i="1" s="1"/>
  <c r="E339" i="1" s="1"/>
  <c r="F341" i="1"/>
  <c r="F340" i="1" s="1"/>
  <c r="F339" i="1" s="1"/>
  <c r="G341" i="1"/>
  <c r="G340" i="1" s="1"/>
  <c r="G339" i="1" s="1"/>
  <c r="H341" i="1"/>
  <c r="H340" i="1" s="1"/>
  <c r="H339" i="1" s="1"/>
  <c r="I341" i="1"/>
  <c r="I340" i="1" s="1"/>
  <c r="J341" i="1"/>
  <c r="D433" i="2"/>
  <c r="D431" i="2"/>
  <c r="D429" i="2"/>
  <c r="D425" i="2"/>
  <c r="D423" i="2"/>
  <c r="D421" i="2"/>
  <c r="D410" i="2"/>
  <c r="D407" i="2"/>
  <c r="D404" i="2"/>
  <c r="D402" i="2"/>
  <c r="D400" i="2"/>
  <c r="D397" i="2"/>
  <c r="D393" i="2"/>
  <c r="D391" i="2"/>
  <c r="D389" i="2"/>
  <c r="D384" i="2"/>
  <c r="D382" i="2"/>
  <c r="D380" i="2"/>
  <c r="D377" i="2"/>
  <c r="D370" i="2"/>
  <c r="D368" i="2"/>
  <c r="D366" i="2"/>
  <c r="D362" i="2"/>
  <c r="D360" i="2"/>
  <c r="D358" i="2"/>
  <c r="D355" i="2"/>
  <c r="D351" i="2"/>
  <c r="D349" i="2"/>
  <c r="D347" i="2"/>
  <c r="D342" i="2"/>
  <c r="D340" i="2"/>
  <c r="D338" i="2"/>
  <c r="D333" i="2"/>
  <c r="D331" i="2"/>
  <c r="D329" i="2"/>
  <c r="D322" i="2"/>
  <c r="D320" i="2"/>
  <c r="D318" i="2"/>
  <c r="D314" i="2"/>
  <c r="D312" i="2"/>
  <c r="D310" i="2"/>
  <c r="D306" i="2"/>
  <c r="D304" i="2"/>
  <c r="D302" i="2"/>
  <c r="D297" i="2"/>
  <c r="D295" i="2"/>
  <c r="D293" i="2"/>
  <c r="D289" i="2"/>
  <c r="D287" i="2"/>
  <c r="D285" i="2"/>
  <c r="D273" i="2"/>
  <c r="D270" i="2"/>
  <c r="D266" i="2"/>
  <c r="D264" i="2"/>
  <c r="D262" i="2"/>
  <c r="D257" i="2"/>
  <c r="D255" i="2"/>
  <c r="D245" i="2"/>
  <c r="D241" i="2"/>
  <c r="D230" i="2"/>
  <c r="D226" i="2"/>
  <c r="D223" i="2"/>
  <c r="D219" i="2"/>
  <c r="D216" i="2"/>
  <c r="D210" i="2"/>
  <c r="D206" i="2"/>
  <c r="D204" i="2"/>
  <c r="D200" i="2"/>
  <c r="D196" i="2"/>
  <c r="D188" i="2"/>
  <c r="D185" i="2"/>
  <c r="D183" i="2"/>
  <c r="D178" i="2"/>
  <c r="D174" i="2"/>
  <c r="D170" i="2"/>
  <c r="D165" i="2"/>
  <c r="D161" i="2"/>
  <c r="D157" i="2"/>
  <c r="D149" i="2"/>
  <c r="D145" i="2"/>
  <c r="D142" i="2"/>
  <c r="D138" i="2"/>
  <c r="D135" i="2"/>
  <c r="D130" i="2"/>
  <c r="D124" i="2"/>
  <c r="D122" i="2"/>
  <c r="D120" i="2"/>
  <c r="D118" i="2"/>
  <c r="D108" i="2"/>
  <c r="D104" i="2"/>
  <c r="D101" i="2"/>
  <c r="D99" i="2"/>
  <c r="D94" i="2"/>
  <c r="D92" i="2"/>
  <c r="D90" i="2"/>
  <c r="D86" i="2"/>
  <c r="D84" i="2"/>
  <c r="D73" i="2"/>
  <c r="D71" i="2"/>
  <c r="D69" i="2"/>
  <c r="D64" i="2"/>
  <c r="D62" i="2"/>
  <c r="D60" i="2"/>
  <c r="D55" i="2"/>
  <c r="D53" i="2"/>
  <c r="D48" i="2"/>
  <c r="D43" i="2"/>
  <c r="D41" i="2"/>
  <c r="D34" i="2"/>
  <c r="D32" i="2"/>
  <c r="D30" i="2"/>
  <c r="D27" i="2"/>
  <c r="D21" i="2"/>
  <c r="C433" i="2"/>
  <c r="C431" i="2"/>
  <c r="C429" i="2"/>
  <c r="C425" i="2"/>
  <c r="C423" i="2"/>
  <c r="C421" i="2"/>
  <c r="C410" i="2"/>
  <c r="C407" i="2"/>
  <c r="C404" i="2"/>
  <c r="C402" i="2"/>
  <c r="C400" i="2"/>
  <c r="C397" i="2"/>
  <c r="C396" i="2" s="1"/>
  <c r="C393" i="2"/>
  <c r="C391" i="2"/>
  <c r="C389" i="2"/>
  <c r="C384" i="2"/>
  <c r="C382" i="2"/>
  <c r="C380" i="2"/>
  <c r="C377" i="2"/>
  <c r="C376" i="2" s="1"/>
  <c r="C370" i="2"/>
  <c r="C368" i="2"/>
  <c r="C366" i="2"/>
  <c r="C362" i="2"/>
  <c r="C360" i="2"/>
  <c r="C358" i="2"/>
  <c r="C355" i="2"/>
  <c r="C354" i="2" s="1"/>
  <c r="C351" i="2"/>
  <c r="C349" i="2"/>
  <c r="C347" i="2"/>
  <c r="C342" i="2"/>
  <c r="C340" i="2"/>
  <c r="C338" i="2"/>
  <c r="C333" i="2"/>
  <c r="C331" i="2"/>
  <c r="C329" i="2"/>
  <c r="C322" i="2"/>
  <c r="C320" i="2"/>
  <c r="C318" i="2"/>
  <c r="C314" i="2"/>
  <c r="C312" i="2"/>
  <c r="C310" i="2"/>
  <c r="C306" i="2"/>
  <c r="C304" i="2"/>
  <c r="C302" i="2"/>
  <c r="C297" i="2"/>
  <c r="C295" i="2"/>
  <c r="C293" i="2"/>
  <c r="C289" i="2"/>
  <c r="C287" i="2"/>
  <c r="C285" i="2"/>
  <c r="C273" i="2"/>
  <c r="C272" i="2" s="1"/>
  <c r="C270" i="2"/>
  <c r="C269" i="2" s="1"/>
  <c r="C266" i="2"/>
  <c r="C264" i="2"/>
  <c r="C262" i="2"/>
  <c r="C257" i="2"/>
  <c r="C255" i="2"/>
  <c r="C245" i="2"/>
  <c r="C244" i="2" s="1"/>
  <c r="C243" i="2" s="1"/>
  <c r="C109" i="3" s="1"/>
  <c r="C241" i="2"/>
  <c r="C240" i="2" s="1"/>
  <c r="C239" i="2" s="1"/>
  <c r="C107" i="3" s="1"/>
  <c r="C230" i="2"/>
  <c r="C229" i="2" s="1"/>
  <c r="C228" i="2" s="1"/>
  <c r="C105" i="3" s="1"/>
  <c r="C226" i="2"/>
  <c r="C225" i="2" s="1"/>
  <c r="C223" i="2"/>
  <c r="C222" i="2" s="1"/>
  <c r="C219" i="2"/>
  <c r="C218" i="2" s="1"/>
  <c r="C216" i="2"/>
  <c r="C215" i="2" s="1"/>
  <c r="C210" i="2"/>
  <c r="C209" i="2" s="1"/>
  <c r="C208" i="2" s="1"/>
  <c r="C99" i="3" s="1"/>
  <c r="C206" i="2"/>
  <c r="C204" i="2"/>
  <c r="C200" i="2"/>
  <c r="C196" i="2"/>
  <c r="C188" i="2"/>
  <c r="C185" i="2"/>
  <c r="C183" i="2"/>
  <c r="C178" i="2"/>
  <c r="C177" i="2" s="1"/>
  <c r="C176" i="2" s="1"/>
  <c r="C91" i="3" s="1"/>
  <c r="C174" i="2"/>
  <c r="C173" i="2" s="1"/>
  <c r="C172" i="2" s="1"/>
  <c r="C89" i="3" s="1"/>
  <c r="C170" i="2"/>
  <c r="C169" i="2" s="1"/>
  <c r="C168" i="2" s="1"/>
  <c r="C87" i="3" s="1"/>
  <c r="C165" i="2"/>
  <c r="C164" i="2" s="1"/>
  <c r="C163" i="2" s="1"/>
  <c r="C85" i="3" s="1"/>
  <c r="C161" i="2"/>
  <c r="C160" i="2" s="1"/>
  <c r="C159" i="2" s="1"/>
  <c r="C77" i="3" s="1"/>
  <c r="C157" i="2"/>
  <c r="C156" i="2" s="1"/>
  <c r="C155" i="2" s="1"/>
  <c r="C75" i="3" s="1"/>
  <c r="C149" i="2"/>
  <c r="C148" i="2" s="1"/>
  <c r="C147" i="2" s="1"/>
  <c r="C73" i="3" s="1"/>
  <c r="C145" i="2"/>
  <c r="C142" i="2"/>
  <c r="C138" i="2"/>
  <c r="C137" i="2" s="1"/>
  <c r="C135" i="2"/>
  <c r="C134" i="2" s="1"/>
  <c r="C130" i="2"/>
  <c r="C129" i="2" s="1"/>
  <c r="C128" i="2" s="1"/>
  <c r="C67" i="3" s="1"/>
  <c r="C124" i="2"/>
  <c r="C122" i="2"/>
  <c r="C120" i="2"/>
  <c r="C118" i="2"/>
  <c r="C108" i="2"/>
  <c r="C107" i="2" s="1"/>
  <c r="C104" i="2"/>
  <c r="C103" i="2" s="1"/>
  <c r="C101" i="2"/>
  <c r="C99" i="2"/>
  <c r="C94" i="2"/>
  <c r="C92" i="2"/>
  <c r="C90" i="2"/>
  <c r="C86" i="2"/>
  <c r="C84" i="2"/>
  <c r="C82" i="2"/>
  <c r="C73" i="2"/>
  <c r="C71" i="2"/>
  <c r="C69" i="2"/>
  <c r="C64" i="2"/>
  <c r="C62" i="2"/>
  <c r="C60" i="2"/>
  <c r="C55" i="2"/>
  <c r="C53" i="2"/>
  <c r="C48" i="2"/>
  <c r="C47" i="2" s="1"/>
  <c r="C46" i="2" s="1"/>
  <c r="C43" i="2"/>
  <c r="C41" i="2"/>
  <c r="C34" i="2"/>
  <c r="C32" i="2"/>
  <c r="C30" i="2"/>
  <c r="C27" i="2"/>
  <c r="C26" i="2" s="1"/>
  <c r="C21" i="2"/>
  <c r="D156" i="1"/>
  <c r="D155" i="1" s="1"/>
  <c r="D154" i="1" s="1"/>
  <c r="E156" i="1"/>
  <c r="E155" i="1" s="1"/>
  <c r="E154" i="1" s="1"/>
  <c r="F156" i="1"/>
  <c r="F155" i="1" s="1"/>
  <c r="F154" i="1" s="1"/>
  <c r="G156" i="1"/>
  <c r="G155" i="1" s="1"/>
  <c r="G154" i="1" s="1"/>
  <c r="H156" i="1"/>
  <c r="H155" i="1" s="1"/>
  <c r="H154" i="1" s="1"/>
  <c r="I156" i="1"/>
  <c r="I155" i="1" s="1"/>
  <c r="J156" i="1"/>
  <c r="C156" i="1"/>
  <c r="K19" i="1"/>
  <c r="K20" i="1"/>
  <c r="K21" i="1"/>
  <c r="K22" i="1"/>
  <c r="K23" i="1"/>
  <c r="K24" i="1"/>
  <c r="K25" i="1"/>
  <c r="K26" i="1"/>
  <c r="K28" i="1"/>
  <c r="K34" i="1"/>
  <c r="K37" i="1"/>
  <c r="K39" i="1"/>
  <c r="K41" i="1"/>
  <c r="K49" i="1"/>
  <c r="K51" i="1"/>
  <c r="K56" i="1"/>
  <c r="K61" i="1"/>
  <c r="K63" i="1"/>
  <c r="K68" i="1"/>
  <c r="K70" i="1"/>
  <c r="K72" i="1"/>
  <c r="K77" i="1"/>
  <c r="K79" i="1"/>
  <c r="K81" i="1"/>
  <c r="K92" i="1"/>
  <c r="K94" i="1"/>
  <c r="K96" i="1"/>
  <c r="K100" i="1"/>
  <c r="K102" i="1"/>
  <c r="K104" i="1"/>
  <c r="K109" i="1"/>
  <c r="K111" i="1"/>
  <c r="K114" i="1"/>
  <c r="K118" i="1"/>
  <c r="K121" i="1"/>
  <c r="K123" i="1"/>
  <c r="K125" i="1"/>
  <c r="K127" i="1"/>
  <c r="K128" i="1"/>
  <c r="K138" i="1"/>
  <c r="K139" i="1"/>
  <c r="K143" i="1"/>
  <c r="K146" i="1"/>
  <c r="K150" i="1"/>
  <c r="K151" i="1"/>
  <c r="K153" i="1"/>
  <c r="K157" i="1"/>
  <c r="K158" i="1"/>
  <c r="K162" i="1"/>
  <c r="K166" i="1"/>
  <c r="K170" i="1"/>
  <c r="K171" i="1"/>
  <c r="K180" i="1"/>
  <c r="K184" i="1"/>
  <c r="K188" i="1"/>
  <c r="K193" i="1"/>
  <c r="K195" i="1"/>
  <c r="K196" i="1"/>
  <c r="K198" i="1"/>
  <c r="K199" i="1"/>
  <c r="K201" i="1"/>
  <c r="K202" i="1"/>
  <c r="K203" i="1"/>
  <c r="K205" i="1"/>
  <c r="K209" i="1"/>
  <c r="K211" i="1"/>
  <c r="K215" i="1"/>
  <c r="K216" i="1"/>
  <c r="K217" i="1"/>
  <c r="K224" i="1"/>
  <c r="K227" i="1"/>
  <c r="K231" i="1"/>
  <c r="K234" i="1"/>
  <c r="K238" i="1"/>
  <c r="K239" i="1"/>
  <c r="K240" i="1"/>
  <c r="K241" i="1"/>
  <c r="K245" i="1"/>
  <c r="K249" i="1"/>
  <c r="K259" i="1"/>
  <c r="K261" i="1"/>
  <c r="K269" i="1"/>
  <c r="K271" i="1"/>
  <c r="K273" i="1"/>
  <c r="K277" i="1"/>
  <c r="K280" i="1"/>
  <c r="K289" i="1"/>
  <c r="K291" i="1"/>
  <c r="K293" i="1"/>
  <c r="K297" i="1"/>
  <c r="K299" i="1"/>
  <c r="K301" i="1"/>
  <c r="K306" i="1"/>
  <c r="K308" i="1"/>
  <c r="K310" i="1"/>
  <c r="K318" i="1"/>
  <c r="K320" i="1"/>
  <c r="K322" i="1"/>
  <c r="K326" i="1"/>
  <c r="K328" i="1"/>
  <c r="K330" i="1"/>
  <c r="K334" i="1"/>
  <c r="K336" i="1"/>
  <c r="K338" i="1"/>
  <c r="K343" i="1"/>
  <c r="K345" i="1"/>
  <c r="K347" i="1"/>
  <c r="K352" i="1"/>
  <c r="K354" i="1"/>
  <c r="K356" i="1"/>
  <c r="K363" i="1"/>
  <c r="K366" i="1"/>
  <c r="K368" i="1"/>
  <c r="K370" i="1"/>
  <c r="K374" i="1"/>
  <c r="K376" i="1"/>
  <c r="K378" i="1"/>
  <c r="K382" i="1"/>
  <c r="K385" i="1"/>
  <c r="K387" i="1"/>
  <c r="K389" i="1"/>
  <c r="K394" i="1"/>
  <c r="K396" i="1"/>
  <c r="K398" i="1"/>
  <c r="K406" i="1"/>
  <c r="K409" i="1"/>
  <c r="K411" i="1"/>
  <c r="K413" i="1"/>
  <c r="K414" i="1"/>
  <c r="K416" i="1"/>
  <c r="K417" i="1"/>
  <c r="K419" i="1"/>
  <c r="K426" i="1"/>
  <c r="K428" i="1"/>
  <c r="K430" i="1"/>
  <c r="K434" i="1"/>
  <c r="K436" i="1"/>
  <c r="K438" i="1"/>
  <c r="F12" i="1"/>
  <c r="E21" i="3" s="1"/>
  <c r="F11" i="1"/>
  <c r="E10" i="1"/>
  <c r="E439" i="1" s="1"/>
  <c r="D437" i="1"/>
  <c r="E437" i="1"/>
  <c r="F437" i="1"/>
  <c r="G437" i="1"/>
  <c r="H437" i="1"/>
  <c r="I437" i="1"/>
  <c r="J437" i="1"/>
  <c r="D435" i="1"/>
  <c r="E435" i="1"/>
  <c r="F435" i="1"/>
  <c r="G435" i="1"/>
  <c r="H435" i="1"/>
  <c r="I435" i="1"/>
  <c r="J435" i="1"/>
  <c r="D433" i="1"/>
  <c r="E433" i="1"/>
  <c r="F433" i="1"/>
  <c r="G433" i="1"/>
  <c r="H433" i="1"/>
  <c r="I433" i="1"/>
  <c r="J433" i="1"/>
  <c r="C437" i="1"/>
  <c r="C435" i="1"/>
  <c r="C433" i="1"/>
  <c r="D429" i="1"/>
  <c r="E429" i="1"/>
  <c r="F429" i="1"/>
  <c r="G429" i="1"/>
  <c r="H429" i="1"/>
  <c r="I429" i="1"/>
  <c r="J429" i="1"/>
  <c r="D427" i="1"/>
  <c r="E427" i="1"/>
  <c r="F427" i="1"/>
  <c r="G427" i="1"/>
  <c r="H427" i="1"/>
  <c r="I427" i="1"/>
  <c r="J427" i="1"/>
  <c r="D425" i="1"/>
  <c r="E425" i="1"/>
  <c r="F425" i="1"/>
  <c r="G425" i="1"/>
  <c r="H425" i="1"/>
  <c r="I425" i="1"/>
  <c r="J425" i="1"/>
  <c r="C429" i="1"/>
  <c r="C427" i="1"/>
  <c r="C425" i="1"/>
  <c r="D418" i="1"/>
  <c r="E418" i="1"/>
  <c r="F418" i="1"/>
  <c r="G418" i="1"/>
  <c r="H418" i="1"/>
  <c r="I418" i="1"/>
  <c r="J418" i="1"/>
  <c r="D415" i="1"/>
  <c r="E415" i="1"/>
  <c r="F415" i="1"/>
  <c r="G415" i="1"/>
  <c r="H415" i="1"/>
  <c r="I415" i="1"/>
  <c r="J415" i="1"/>
  <c r="D412" i="1"/>
  <c r="E412" i="1"/>
  <c r="F412" i="1"/>
  <c r="G412" i="1"/>
  <c r="H412" i="1"/>
  <c r="I412" i="1"/>
  <c r="J412" i="1"/>
  <c r="D410" i="1"/>
  <c r="E410" i="1"/>
  <c r="F410" i="1"/>
  <c r="G410" i="1"/>
  <c r="H410" i="1"/>
  <c r="I410" i="1"/>
  <c r="J410" i="1"/>
  <c r="D408" i="1"/>
  <c r="E408" i="1"/>
  <c r="F408" i="1"/>
  <c r="G408" i="1"/>
  <c r="H408" i="1"/>
  <c r="I408" i="1"/>
  <c r="J408" i="1"/>
  <c r="D405" i="1"/>
  <c r="D404" i="1" s="1"/>
  <c r="E405" i="1"/>
  <c r="E404" i="1" s="1"/>
  <c r="F405" i="1"/>
  <c r="F404" i="1" s="1"/>
  <c r="G405" i="1"/>
  <c r="G404" i="1" s="1"/>
  <c r="H405" i="1"/>
  <c r="H404" i="1" s="1"/>
  <c r="I405" i="1"/>
  <c r="J405" i="1"/>
  <c r="C410" i="1"/>
  <c r="C412" i="1"/>
  <c r="C415" i="1"/>
  <c r="C418" i="1"/>
  <c r="C408" i="1"/>
  <c r="C405" i="1"/>
  <c r="C404" i="1" s="1"/>
  <c r="D397" i="1"/>
  <c r="E397" i="1"/>
  <c r="F397" i="1"/>
  <c r="G397" i="1"/>
  <c r="H397" i="1"/>
  <c r="I397" i="1"/>
  <c r="J397" i="1"/>
  <c r="D395" i="1"/>
  <c r="E395" i="1"/>
  <c r="F395" i="1"/>
  <c r="G395" i="1"/>
  <c r="H395" i="1"/>
  <c r="I395" i="1"/>
  <c r="J395" i="1"/>
  <c r="D393" i="1"/>
  <c r="E393" i="1"/>
  <c r="F393" i="1"/>
  <c r="G393" i="1"/>
  <c r="H393" i="1"/>
  <c r="I393" i="1"/>
  <c r="J393" i="1"/>
  <c r="C397" i="1"/>
  <c r="C395" i="1"/>
  <c r="C393" i="1"/>
  <c r="D388" i="1"/>
  <c r="E388" i="1"/>
  <c r="F388" i="1"/>
  <c r="G388" i="1"/>
  <c r="H388" i="1"/>
  <c r="I388" i="1"/>
  <c r="J388" i="1"/>
  <c r="D386" i="1"/>
  <c r="E386" i="1"/>
  <c r="F386" i="1"/>
  <c r="G386" i="1"/>
  <c r="H386" i="1"/>
  <c r="I386" i="1"/>
  <c r="J386" i="1"/>
  <c r="D384" i="1"/>
  <c r="E384" i="1"/>
  <c r="F384" i="1"/>
  <c r="G384" i="1"/>
  <c r="H384" i="1"/>
  <c r="I384" i="1"/>
  <c r="J384" i="1"/>
  <c r="D381" i="1"/>
  <c r="D380" i="1" s="1"/>
  <c r="E381" i="1"/>
  <c r="E380" i="1" s="1"/>
  <c r="F381" i="1"/>
  <c r="F380" i="1" s="1"/>
  <c r="G381" i="1"/>
  <c r="G380" i="1" s="1"/>
  <c r="H381" i="1"/>
  <c r="H380" i="1" s="1"/>
  <c r="I381" i="1"/>
  <c r="J381" i="1"/>
  <c r="C388" i="1"/>
  <c r="C386" i="1"/>
  <c r="C384" i="1"/>
  <c r="C381" i="1"/>
  <c r="C380" i="1" s="1"/>
  <c r="D377" i="1"/>
  <c r="E377" i="1"/>
  <c r="F377" i="1"/>
  <c r="G377" i="1"/>
  <c r="H377" i="1"/>
  <c r="I377" i="1"/>
  <c r="J377" i="1"/>
  <c r="D375" i="1"/>
  <c r="E375" i="1"/>
  <c r="F375" i="1"/>
  <c r="G375" i="1"/>
  <c r="H375" i="1"/>
  <c r="I375" i="1"/>
  <c r="J375" i="1"/>
  <c r="D373" i="1"/>
  <c r="E373" i="1"/>
  <c r="F373" i="1"/>
  <c r="G373" i="1"/>
  <c r="H373" i="1"/>
  <c r="I373" i="1"/>
  <c r="J373" i="1"/>
  <c r="C377" i="1"/>
  <c r="C375" i="1"/>
  <c r="C373" i="1"/>
  <c r="D369" i="1"/>
  <c r="E369" i="1"/>
  <c r="F369" i="1"/>
  <c r="G369" i="1"/>
  <c r="H369" i="1"/>
  <c r="I369" i="1"/>
  <c r="J369" i="1"/>
  <c r="D367" i="1"/>
  <c r="E367" i="1"/>
  <c r="F367" i="1"/>
  <c r="G367" i="1"/>
  <c r="H367" i="1"/>
  <c r="I367" i="1"/>
  <c r="J367" i="1"/>
  <c r="D365" i="1"/>
  <c r="E365" i="1"/>
  <c r="F365" i="1"/>
  <c r="G365" i="1"/>
  <c r="H365" i="1"/>
  <c r="I365" i="1"/>
  <c r="J365" i="1"/>
  <c r="D362" i="1"/>
  <c r="D361" i="1" s="1"/>
  <c r="E362" i="1"/>
  <c r="E361" i="1" s="1"/>
  <c r="F362" i="1"/>
  <c r="F361" i="1" s="1"/>
  <c r="G362" i="1"/>
  <c r="G361" i="1" s="1"/>
  <c r="H362" i="1"/>
  <c r="H361" i="1" s="1"/>
  <c r="I362" i="1"/>
  <c r="J362" i="1"/>
  <c r="C362" i="1"/>
  <c r="C369" i="1"/>
  <c r="C367" i="1"/>
  <c r="C365" i="1"/>
  <c r="C361" i="1"/>
  <c r="D355" i="1"/>
  <c r="E355" i="1"/>
  <c r="F355" i="1"/>
  <c r="G355" i="1"/>
  <c r="H355" i="1"/>
  <c r="I355" i="1"/>
  <c r="J355" i="1"/>
  <c r="D353" i="1"/>
  <c r="E353" i="1"/>
  <c r="F353" i="1"/>
  <c r="G353" i="1"/>
  <c r="H353" i="1"/>
  <c r="I353" i="1"/>
  <c r="J353" i="1"/>
  <c r="D351" i="1"/>
  <c r="E351" i="1"/>
  <c r="F351" i="1"/>
  <c r="G351" i="1"/>
  <c r="H351" i="1"/>
  <c r="I351" i="1"/>
  <c r="J351" i="1"/>
  <c r="C355" i="1"/>
  <c r="C353" i="1"/>
  <c r="C351" i="1"/>
  <c r="C346" i="1"/>
  <c r="C344" i="1"/>
  <c r="C342" i="1"/>
  <c r="D337" i="1"/>
  <c r="E337" i="1"/>
  <c r="F337" i="1"/>
  <c r="G337" i="1"/>
  <c r="H337" i="1"/>
  <c r="I337" i="1"/>
  <c r="J337" i="1"/>
  <c r="D335" i="1"/>
  <c r="E335" i="1"/>
  <c r="F335" i="1"/>
  <c r="G335" i="1"/>
  <c r="H335" i="1"/>
  <c r="I335" i="1"/>
  <c r="J335" i="1"/>
  <c r="D333" i="1"/>
  <c r="E333" i="1"/>
  <c r="F333" i="1"/>
  <c r="G333" i="1"/>
  <c r="H333" i="1"/>
  <c r="I333" i="1"/>
  <c r="J333" i="1"/>
  <c r="C337" i="1"/>
  <c r="C335" i="1"/>
  <c r="C333" i="1"/>
  <c r="D329" i="1"/>
  <c r="E329" i="1"/>
  <c r="F329" i="1"/>
  <c r="G329" i="1"/>
  <c r="H329" i="1"/>
  <c r="I329" i="1"/>
  <c r="J329" i="1"/>
  <c r="D327" i="1"/>
  <c r="E327" i="1"/>
  <c r="F327" i="1"/>
  <c r="G327" i="1"/>
  <c r="H327" i="1"/>
  <c r="I327" i="1"/>
  <c r="J327" i="1"/>
  <c r="D325" i="1"/>
  <c r="E325" i="1"/>
  <c r="F325" i="1"/>
  <c r="G325" i="1"/>
  <c r="H325" i="1"/>
  <c r="I325" i="1"/>
  <c r="J325" i="1"/>
  <c r="C329" i="1"/>
  <c r="C327" i="1"/>
  <c r="C325" i="1"/>
  <c r="D321" i="1"/>
  <c r="E321" i="1"/>
  <c r="F321" i="1"/>
  <c r="G321" i="1"/>
  <c r="H321" i="1"/>
  <c r="I321" i="1"/>
  <c r="J321" i="1"/>
  <c r="D319" i="1"/>
  <c r="E319" i="1"/>
  <c r="F319" i="1"/>
  <c r="G319" i="1"/>
  <c r="H319" i="1"/>
  <c r="I319" i="1"/>
  <c r="J319" i="1"/>
  <c r="D317" i="1"/>
  <c r="E317" i="1"/>
  <c r="F317" i="1"/>
  <c r="G317" i="1"/>
  <c r="H317" i="1"/>
  <c r="I317" i="1"/>
  <c r="J317" i="1"/>
  <c r="C321" i="1"/>
  <c r="C319" i="1"/>
  <c r="C317" i="1"/>
  <c r="D309" i="1"/>
  <c r="E309" i="1"/>
  <c r="F309" i="1"/>
  <c r="G309" i="1"/>
  <c r="H309" i="1"/>
  <c r="I309" i="1"/>
  <c r="J309" i="1"/>
  <c r="D307" i="1"/>
  <c r="E307" i="1"/>
  <c r="F307" i="1"/>
  <c r="G307" i="1"/>
  <c r="H307" i="1"/>
  <c r="I307" i="1"/>
  <c r="J307" i="1"/>
  <c r="D305" i="1"/>
  <c r="E305" i="1"/>
  <c r="F305" i="1"/>
  <c r="G305" i="1"/>
  <c r="H305" i="1"/>
  <c r="I305" i="1"/>
  <c r="J305" i="1"/>
  <c r="C309" i="1"/>
  <c r="C307" i="1"/>
  <c r="C305" i="1"/>
  <c r="D300" i="1"/>
  <c r="E300" i="1"/>
  <c r="F300" i="1"/>
  <c r="G300" i="1"/>
  <c r="H300" i="1"/>
  <c r="I300" i="1"/>
  <c r="J300" i="1"/>
  <c r="D298" i="1"/>
  <c r="E298" i="1"/>
  <c r="F298" i="1"/>
  <c r="G298" i="1"/>
  <c r="H298" i="1"/>
  <c r="I298" i="1"/>
  <c r="J298" i="1"/>
  <c r="D296" i="1"/>
  <c r="E296" i="1"/>
  <c r="F296" i="1"/>
  <c r="G296" i="1"/>
  <c r="H296" i="1"/>
  <c r="I296" i="1"/>
  <c r="J296" i="1"/>
  <c r="C300" i="1"/>
  <c r="C298" i="1"/>
  <c r="C296" i="1"/>
  <c r="D292" i="1"/>
  <c r="E292" i="1"/>
  <c r="F292" i="1"/>
  <c r="G292" i="1"/>
  <c r="H292" i="1"/>
  <c r="I292" i="1"/>
  <c r="J292" i="1"/>
  <c r="D290" i="1"/>
  <c r="E290" i="1"/>
  <c r="F290" i="1"/>
  <c r="G290" i="1"/>
  <c r="H290" i="1"/>
  <c r="I290" i="1"/>
  <c r="J290" i="1"/>
  <c r="D288" i="1"/>
  <c r="E288" i="1"/>
  <c r="F288" i="1"/>
  <c r="G288" i="1"/>
  <c r="H288" i="1"/>
  <c r="I288" i="1"/>
  <c r="J288" i="1"/>
  <c r="C292" i="1"/>
  <c r="C290" i="1"/>
  <c r="C288" i="1"/>
  <c r="D279" i="1"/>
  <c r="D278" i="1" s="1"/>
  <c r="E279" i="1"/>
  <c r="E278" i="1" s="1"/>
  <c r="F279" i="1"/>
  <c r="F278" i="1" s="1"/>
  <c r="G279" i="1"/>
  <c r="G278" i="1" s="1"/>
  <c r="H279" i="1"/>
  <c r="H278" i="1" s="1"/>
  <c r="I279" i="1"/>
  <c r="I278" i="1" s="1"/>
  <c r="J279" i="1"/>
  <c r="J278" i="1" s="1"/>
  <c r="D276" i="1"/>
  <c r="D275" i="1" s="1"/>
  <c r="E276" i="1"/>
  <c r="E275" i="1" s="1"/>
  <c r="F276" i="1"/>
  <c r="F275" i="1" s="1"/>
  <c r="G276" i="1"/>
  <c r="G275" i="1" s="1"/>
  <c r="H276" i="1"/>
  <c r="H275" i="1" s="1"/>
  <c r="I276" i="1"/>
  <c r="J276" i="1"/>
  <c r="C279" i="1"/>
  <c r="C278" i="1" s="1"/>
  <c r="C276" i="1"/>
  <c r="C275" i="1" s="1"/>
  <c r="D272" i="1"/>
  <c r="E272" i="1"/>
  <c r="F272" i="1"/>
  <c r="G272" i="1"/>
  <c r="H272" i="1"/>
  <c r="I272" i="1"/>
  <c r="J272" i="1"/>
  <c r="D270" i="1"/>
  <c r="E270" i="1"/>
  <c r="F270" i="1"/>
  <c r="G270" i="1"/>
  <c r="H270" i="1"/>
  <c r="I270" i="1"/>
  <c r="J270" i="1"/>
  <c r="D268" i="1"/>
  <c r="E268" i="1"/>
  <c r="F268" i="1"/>
  <c r="G268" i="1"/>
  <c r="H268" i="1"/>
  <c r="I268" i="1"/>
  <c r="J268" i="1"/>
  <c r="C272" i="1"/>
  <c r="C270" i="1"/>
  <c r="C268" i="1"/>
  <c r="D260" i="1"/>
  <c r="E260" i="1"/>
  <c r="F260" i="1"/>
  <c r="G260" i="1"/>
  <c r="H260" i="1"/>
  <c r="I260" i="1"/>
  <c r="J260" i="1"/>
  <c r="D258" i="1"/>
  <c r="E258" i="1"/>
  <c r="F258" i="1"/>
  <c r="G258" i="1"/>
  <c r="H258" i="1"/>
  <c r="I258" i="1"/>
  <c r="J258" i="1"/>
  <c r="C260" i="1"/>
  <c r="C258" i="1"/>
  <c r="D248" i="1"/>
  <c r="D247" i="1" s="1"/>
  <c r="D246" i="1" s="1"/>
  <c r="E248" i="1"/>
  <c r="E247" i="1" s="1"/>
  <c r="E246" i="1" s="1"/>
  <c r="F248" i="1"/>
  <c r="F247" i="1" s="1"/>
  <c r="F246" i="1" s="1"/>
  <c r="G248" i="1"/>
  <c r="G247" i="1" s="1"/>
  <c r="G246" i="1" s="1"/>
  <c r="H248" i="1"/>
  <c r="H247" i="1" s="1"/>
  <c r="H246" i="1" s="1"/>
  <c r="I248" i="1"/>
  <c r="J248" i="1"/>
  <c r="C248" i="1"/>
  <c r="C247" i="1" s="1"/>
  <c r="C246" i="1" s="1"/>
  <c r="D244" i="1"/>
  <c r="D243" i="1" s="1"/>
  <c r="D242" i="1" s="1"/>
  <c r="E244" i="1"/>
  <c r="E243" i="1" s="1"/>
  <c r="E242" i="1" s="1"/>
  <c r="F244" i="1"/>
  <c r="F243" i="1" s="1"/>
  <c r="F242" i="1" s="1"/>
  <c r="G244" i="1"/>
  <c r="G243" i="1" s="1"/>
  <c r="G242" i="1" s="1"/>
  <c r="H244" i="1"/>
  <c r="H243" i="1" s="1"/>
  <c r="H242" i="1" s="1"/>
  <c r="I244" i="1"/>
  <c r="J244" i="1"/>
  <c r="C244" i="1"/>
  <c r="C243" i="1" s="1"/>
  <c r="C242" i="1" s="1"/>
  <c r="D237" i="1"/>
  <c r="D236" i="1" s="1"/>
  <c r="D235" i="1" s="1"/>
  <c r="E237" i="1"/>
  <c r="E236" i="1" s="1"/>
  <c r="E235" i="1" s="1"/>
  <c r="F237" i="1"/>
  <c r="F236" i="1" s="1"/>
  <c r="F235" i="1" s="1"/>
  <c r="G237" i="1"/>
  <c r="G236" i="1" s="1"/>
  <c r="G235" i="1" s="1"/>
  <c r="H237" i="1"/>
  <c r="H236" i="1" s="1"/>
  <c r="H235" i="1" s="1"/>
  <c r="I237" i="1"/>
  <c r="J237" i="1"/>
  <c r="C237" i="1"/>
  <c r="C236" i="1" s="1"/>
  <c r="C235" i="1" s="1"/>
  <c r="D233" i="1"/>
  <c r="D232" i="1" s="1"/>
  <c r="E233" i="1"/>
  <c r="E232" i="1" s="1"/>
  <c r="F233" i="1"/>
  <c r="F232" i="1" s="1"/>
  <c r="G233" i="1"/>
  <c r="G232" i="1" s="1"/>
  <c r="H233" i="1"/>
  <c r="H232" i="1" s="1"/>
  <c r="I233" i="1"/>
  <c r="J233" i="1"/>
  <c r="D230" i="1"/>
  <c r="D229" i="1" s="1"/>
  <c r="E230" i="1"/>
  <c r="E229" i="1" s="1"/>
  <c r="F230" i="1"/>
  <c r="F229" i="1" s="1"/>
  <c r="G230" i="1"/>
  <c r="G229" i="1" s="1"/>
  <c r="H230" i="1"/>
  <c r="H229" i="1" s="1"/>
  <c r="I230" i="1"/>
  <c r="J230" i="1"/>
  <c r="C233" i="1"/>
  <c r="C232" i="1" s="1"/>
  <c r="C230" i="1"/>
  <c r="C229" i="1" s="1"/>
  <c r="D226" i="1"/>
  <c r="D225" i="1" s="1"/>
  <c r="E226" i="1"/>
  <c r="E225" i="1" s="1"/>
  <c r="F226" i="1"/>
  <c r="F225" i="1" s="1"/>
  <c r="G226" i="1"/>
  <c r="G225" i="1" s="1"/>
  <c r="H226" i="1"/>
  <c r="H225" i="1" s="1"/>
  <c r="I226" i="1"/>
  <c r="J226" i="1"/>
  <c r="D223" i="1"/>
  <c r="D222" i="1" s="1"/>
  <c r="E223" i="1"/>
  <c r="E222" i="1" s="1"/>
  <c r="F223" i="1"/>
  <c r="F222" i="1" s="1"/>
  <c r="G223" i="1"/>
  <c r="G222" i="1" s="1"/>
  <c r="H223" i="1"/>
  <c r="H222" i="1" s="1"/>
  <c r="I223" i="1"/>
  <c r="J223" i="1"/>
  <c r="C226" i="1"/>
  <c r="C225" i="1" s="1"/>
  <c r="C223" i="1"/>
  <c r="C222" i="1" s="1"/>
  <c r="D208" i="1"/>
  <c r="D207" i="1" s="1"/>
  <c r="D206" i="1" s="1"/>
  <c r="E208" i="1"/>
  <c r="E207" i="1" s="1"/>
  <c r="E206" i="1" s="1"/>
  <c r="F208" i="1"/>
  <c r="F207" i="1" s="1"/>
  <c r="F206" i="1" s="1"/>
  <c r="G208" i="1"/>
  <c r="G207" i="1" s="1"/>
  <c r="G206" i="1" s="1"/>
  <c r="H208" i="1"/>
  <c r="H207" i="1" s="1"/>
  <c r="H206" i="1" s="1"/>
  <c r="I208" i="1"/>
  <c r="J208" i="1"/>
  <c r="C208" i="1"/>
  <c r="C210" i="1"/>
  <c r="D214" i="1"/>
  <c r="D213" i="1" s="1"/>
  <c r="D212" i="1" s="1"/>
  <c r="E214" i="1"/>
  <c r="E213" i="1" s="1"/>
  <c r="E212" i="1" s="1"/>
  <c r="F214" i="1"/>
  <c r="F213" i="1" s="1"/>
  <c r="F212" i="1" s="1"/>
  <c r="G214" i="1"/>
  <c r="G213" i="1" s="1"/>
  <c r="G212" i="1" s="1"/>
  <c r="H214" i="1"/>
  <c r="H213" i="1" s="1"/>
  <c r="H212" i="1" s="1"/>
  <c r="I214" i="1"/>
  <c r="J214" i="1"/>
  <c r="C214" i="1"/>
  <c r="C213" i="1" s="1"/>
  <c r="C212" i="1" s="1"/>
  <c r="D204" i="1"/>
  <c r="E204" i="1"/>
  <c r="F204" i="1"/>
  <c r="G204" i="1"/>
  <c r="H204" i="1"/>
  <c r="I204" i="1"/>
  <c r="J204" i="1"/>
  <c r="D200" i="1"/>
  <c r="E200" i="1"/>
  <c r="F200" i="1"/>
  <c r="G200" i="1"/>
  <c r="H200" i="1"/>
  <c r="I200" i="1"/>
  <c r="J200" i="1"/>
  <c r="D197" i="1"/>
  <c r="E197" i="1"/>
  <c r="F197" i="1"/>
  <c r="G197" i="1"/>
  <c r="H197" i="1"/>
  <c r="I197" i="1"/>
  <c r="J197" i="1"/>
  <c r="D194" i="1"/>
  <c r="E194" i="1"/>
  <c r="F194" i="1"/>
  <c r="G194" i="1"/>
  <c r="H194" i="1"/>
  <c r="I194" i="1"/>
  <c r="J194" i="1"/>
  <c r="D192" i="1"/>
  <c r="E192" i="1"/>
  <c r="F192" i="1"/>
  <c r="G192" i="1"/>
  <c r="H192" i="1"/>
  <c r="I192" i="1"/>
  <c r="J192" i="1"/>
  <c r="C192" i="1"/>
  <c r="C194" i="1"/>
  <c r="C197" i="1"/>
  <c r="C200" i="1"/>
  <c r="C204" i="1"/>
  <c r="D187" i="1"/>
  <c r="D186" i="1" s="1"/>
  <c r="D185" i="1" s="1"/>
  <c r="E187" i="1"/>
  <c r="E186" i="1" s="1"/>
  <c r="E185" i="1" s="1"/>
  <c r="F187" i="1"/>
  <c r="F186" i="1" s="1"/>
  <c r="F185" i="1" s="1"/>
  <c r="G187" i="1"/>
  <c r="G186" i="1" s="1"/>
  <c r="G185" i="1" s="1"/>
  <c r="H187" i="1"/>
  <c r="H186" i="1" s="1"/>
  <c r="H185" i="1" s="1"/>
  <c r="I187" i="1"/>
  <c r="J187" i="1"/>
  <c r="C187" i="1"/>
  <c r="C186" i="1" s="1"/>
  <c r="C185" i="1" s="1"/>
  <c r="D183" i="1"/>
  <c r="D182" i="1" s="1"/>
  <c r="D181" i="1" s="1"/>
  <c r="E183" i="1"/>
  <c r="E182" i="1" s="1"/>
  <c r="E181" i="1" s="1"/>
  <c r="F183" i="1"/>
  <c r="F182" i="1" s="1"/>
  <c r="F181" i="1" s="1"/>
  <c r="G183" i="1"/>
  <c r="G182" i="1" s="1"/>
  <c r="G181" i="1" s="1"/>
  <c r="H183" i="1"/>
  <c r="H182" i="1" s="1"/>
  <c r="H181" i="1" s="1"/>
  <c r="I183" i="1"/>
  <c r="J183" i="1"/>
  <c r="C183" i="1"/>
  <c r="C182" i="1" s="1"/>
  <c r="C181" i="1" s="1"/>
  <c r="D179" i="1"/>
  <c r="D178" i="1" s="1"/>
  <c r="D177" i="1" s="1"/>
  <c r="E179" i="1"/>
  <c r="E178" i="1" s="1"/>
  <c r="E177" i="1" s="1"/>
  <c r="F179" i="1"/>
  <c r="F178" i="1" s="1"/>
  <c r="F177" i="1" s="1"/>
  <c r="G179" i="1"/>
  <c r="G178" i="1" s="1"/>
  <c r="G177" i="1" s="1"/>
  <c r="H179" i="1"/>
  <c r="H178" i="1" s="1"/>
  <c r="H177" i="1" s="1"/>
  <c r="I179" i="1"/>
  <c r="J179" i="1"/>
  <c r="C179" i="1"/>
  <c r="C178" i="1" s="1"/>
  <c r="C177" i="1" s="1"/>
  <c r="D169" i="1"/>
  <c r="D168" i="1" s="1"/>
  <c r="D167" i="1" s="1"/>
  <c r="E169" i="1"/>
  <c r="E168" i="1" s="1"/>
  <c r="E167" i="1" s="1"/>
  <c r="F169" i="1"/>
  <c r="F168" i="1" s="1"/>
  <c r="F167" i="1" s="1"/>
  <c r="G169" i="1"/>
  <c r="G168" i="1" s="1"/>
  <c r="G167" i="1" s="1"/>
  <c r="H169" i="1"/>
  <c r="H168" i="1" s="1"/>
  <c r="H167" i="1" s="1"/>
  <c r="I169" i="1"/>
  <c r="J169" i="1"/>
  <c r="C169" i="1"/>
  <c r="D165" i="1"/>
  <c r="D164" i="1" s="1"/>
  <c r="D163" i="1" s="1"/>
  <c r="E165" i="1"/>
  <c r="E164" i="1" s="1"/>
  <c r="E163" i="1" s="1"/>
  <c r="F165" i="1"/>
  <c r="F164" i="1" s="1"/>
  <c r="F163" i="1" s="1"/>
  <c r="G165" i="1"/>
  <c r="G164" i="1" s="1"/>
  <c r="G163" i="1" s="1"/>
  <c r="H165" i="1"/>
  <c r="H164" i="1" s="1"/>
  <c r="H163" i="1" s="1"/>
  <c r="I165" i="1"/>
  <c r="J165" i="1"/>
  <c r="C165" i="1"/>
  <c r="C164" i="1" s="1"/>
  <c r="C163" i="1" s="1"/>
  <c r="D161" i="1"/>
  <c r="D160" i="1" s="1"/>
  <c r="D159" i="1" s="1"/>
  <c r="E161" i="1"/>
  <c r="E160" i="1" s="1"/>
  <c r="E159" i="1" s="1"/>
  <c r="F161" i="1"/>
  <c r="F160" i="1" s="1"/>
  <c r="F159" i="1" s="1"/>
  <c r="G161" i="1"/>
  <c r="G160" i="1" s="1"/>
  <c r="G159" i="1" s="1"/>
  <c r="H161" i="1"/>
  <c r="H160" i="1" s="1"/>
  <c r="H159" i="1" s="1"/>
  <c r="I161" i="1"/>
  <c r="J161" i="1"/>
  <c r="C161" i="1"/>
  <c r="C160" i="1" s="1"/>
  <c r="C159" i="1" s="1"/>
  <c r="D152" i="1"/>
  <c r="E152" i="1"/>
  <c r="F152" i="1"/>
  <c r="G152" i="1"/>
  <c r="H152" i="1"/>
  <c r="I152" i="1"/>
  <c r="J152" i="1"/>
  <c r="D149" i="1"/>
  <c r="E149" i="1"/>
  <c r="F149" i="1"/>
  <c r="G149" i="1"/>
  <c r="H149" i="1"/>
  <c r="I149" i="1"/>
  <c r="J149" i="1"/>
  <c r="C152" i="1"/>
  <c r="C149" i="1"/>
  <c r="D145" i="1"/>
  <c r="D144" i="1" s="1"/>
  <c r="E145" i="1"/>
  <c r="E144" i="1" s="1"/>
  <c r="F145" i="1"/>
  <c r="F144" i="1" s="1"/>
  <c r="G145" i="1"/>
  <c r="G144" i="1" s="1"/>
  <c r="H145" i="1"/>
  <c r="H144" i="1" s="1"/>
  <c r="I145" i="1"/>
  <c r="J145" i="1"/>
  <c r="D142" i="1"/>
  <c r="D141" i="1" s="1"/>
  <c r="E142" i="1"/>
  <c r="E141" i="1" s="1"/>
  <c r="F142" i="1"/>
  <c r="F141" i="1" s="1"/>
  <c r="G142" i="1"/>
  <c r="G141" i="1" s="1"/>
  <c r="H142" i="1"/>
  <c r="H141" i="1" s="1"/>
  <c r="I142" i="1"/>
  <c r="J142" i="1"/>
  <c r="C145" i="1"/>
  <c r="C144" i="1" s="1"/>
  <c r="C142" i="1"/>
  <c r="C141" i="1" s="1"/>
  <c r="D137" i="1"/>
  <c r="D136" i="1" s="1"/>
  <c r="D135" i="1" s="1"/>
  <c r="E137" i="1"/>
  <c r="E136" i="1" s="1"/>
  <c r="E135" i="1" s="1"/>
  <c r="F137" i="1"/>
  <c r="F136" i="1" s="1"/>
  <c r="F135" i="1" s="1"/>
  <c r="G137" i="1"/>
  <c r="G136" i="1" s="1"/>
  <c r="G135" i="1" s="1"/>
  <c r="H137" i="1"/>
  <c r="H136" i="1" s="1"/>
  <c r="H135" i="1" s="1"/>
  <c r="I137" i="1"/>
  <c r="J137" i="1"/>
  <c r="C137" i="1"/>
  <c r="O292" i="1" l="1"/>
  <c r="O295" i="1"/>
  <c r="P295" i="1" s="1"/>
  <c r="P307" i="1" s="1"/>
  <c r="C407" i="1"/>
  <c r="J407" i="1"/>
  <c r="H407" i="1"/>
  <c r="H403" i="1" s="1"/>
  <c r="F407" i="1"/>
  <c r="D407" i="1"/>
  <c r="I407" i="1"/>
  <c r="G407" i="1"/>
  <c r="G403" i="1" s="1"/>
  <c r="E407" i="1"/>
  <c r="D399" i="2"/>
  <c r="C45" i="2"/>
  <c r="C33" i="3"/>
  <c r="C31" i="3" s="1"/>
  <c r="F13" i="2"/>
  <c r="E12" i="2"/>
  <c r="D11" i="2"/>
  <c r="D10" i="2" s="1"/>
  <c r="C399" i="2"/>
  <c r="C11" i="2"/>
  <c r="C10" i="2" s="1"/>
  <c r="F403" i="1"/>
  <c r="D403" i="1"/>
  <c r="E403" i="1"/>
  <c r="C136" i="1"/>
  <c r="C135" i="1" s="1"/>
  <c r="J136" i="1"/>
  <c r="J135" i="1" s="1"/>
  <c r="J168" i="1"/>
  <c r="J167" i="1" s="1"/>
  <c r="K342" i="1"/>
  <c r="K346" i="1"/>
  <c r="J155" i="1"/>
  <c r="J154" i="1" s="1"/>
  <c r="C168" i="1"/>
  <c r="C167" i="1" s="1"/>
  <c r="K210" i="1"/>
  <c r="J207" i="1"/>
  <c r="K344" i="1"/>
  <c r="C155" i="1"/>
  <c r="C154" i="1" s="1"/>
  <c r="J340" i="1"/>
  <c r="J144" i="1"/>
  <c r="J160" i="1"/>
  <c r="J164" i="1"/>
  <c r="J178" i="1"/>
  <c r="J182" i="1"/>
  <c r="J186" i="1"/>
  <c r="J213" i="1"/>
  <c r="J222" i="1"/>
  <c r="J229" i="1"/>
  <c r="J275" i="1"/>
  <c r="J361" i="1"/>
  <c r="J380" i="1"/>
  <c r="J404" i="1"/>
  <c r="J141" i="1"/>
  <c r="J225" i="1"/>
  <c r="J232" i="1"/>
  <c r="J236" i="1"/>
  <c r="J243" i="1"/>
  <c r="J247" i="1"/>
  <c r="I361" i="1"/>
  <c r="K361" i="1" s="1"/>
  <c r="I380" i="1"/>
  <c r="I404" i="1"/>
  <c r="I403" i="1" s="1"/>
  <c r="I154" i="1"/>
  <c r="J339" i="1"/>
  <c r="E34" i="15"/>
  <c r="D17" i="5"/>
  <c r="D456" i="1"/>
  <c r="G73" i="3"/>
  <c r="H73" i="3" s="1"/>
  <c r="J73" i="3" s="1"/>
  <c r="K73" i="3" s="1"/>
  <c r="G148" i="3"/>
  <c r="G146" i="3" s="1"/>
  <c r="D35" i="8"/>
  <c r="D454" i="1"/>
  <c r="F32" i="15"/>
  <c r="E15" i="3"/>
  <c r="D14" i="5"/>
  <c r="G431" i="2"/>
  <c r="D103" i="2"/>
  <c r="G104" i="2"/>
  <c r="D26" i="2"/>
  <c r="G27" i="2"/>
  <c r="E32" i="2"/>
  <c r="F32" i="2" s="1"/>
  <c r="G32" i="2"/>
  <c r="E41" i="2"/>
  <c r="F41" i="2" s="1"/>
  <c r="G41" i="2"/>
  <c r="D47" i="2"/>
  <c r="E47" i="2" s="1"/>
  <c r="F47" i="2" s="1"/>
  <c r="G48" i="2"/>
  <c r="E55" i="2"/>
  <c r="F55" i="2" s="1"/>
  <c r="G55" i="2"/>
  <c r="E62" i="2"/>
  <c r="F62" i="2" s="1"/>
  <c r="G62" i="2"/>
  <c r="E69" i="2"/>
  <c r="F69" i="2" s="1"/>
  <c r="G69" i="2"/>
  <c r="E73" i="2"/>
  <c r="F73" i="2" s="1"/>
  <c r="G73" i="2"/>
  <c r="E84" i="2"/>
  <c r="F84" i="2" s="1"/>
  <c r="G84" i="2"/>
  <c r="E90" i="2"/>
  <c r="F90" i="2" s="1"/>
  <c r="G90" i="2"/>
  <c r="E94" i="2"/>
  <c r="F94" i="2" s="1"/>
  <c r="G94" i="2"/>
  <c r="E101" i="2"/>
  <c r="F101" i="2" s="1"/>
  <c r="G101" i="2"/>
  <c r="D107" i="2"/>
  <c r="G108" i="2"/>
  <c r="E120" i="2"/>
  <c r="F120" i="2" s="1"/>
  <c r="G120" i="2"/>
  <c r="E124" i="2"/>
  <c r="F124" i="2" s="1"/>
  <c r="G124" i="2"/>
  <c r="D134" i="2"/>
  <c r="G135" i="2"/>
  <c r="E142" i="2"/>
  <c r="F142" i="2" s="1"/>
  <c r="G142" i="2"/>
  <c r="D148" i="2"/>
  <c r="E148" i="2" s="1"/>
  <c r="F148" i="2" s="1"/>
  <c r="G149" i="2"/>
  <c r="D160" i="2"/>
  <c r="E160" i="2" s="1"/>
  <c r="F160" i="2" s="1"/>
  <c r="G161" i="2"/>
  <c r="D169" i="2"/>
  <c r="E169" i="2" s="1"/>
  <c r="F169" i="2" s="1"/>
  <c r="G170" i="2"/>
  <c r="D177" i="2"/>
  <c r="E177" i="2" s="1"/>
  <c r="F177" i="2" s="1"/>
  <c r="G178" i="2"/>
  <c r="E185" i="2"/>
  <c r="F185" i="2" s="1"/>
  <c r="G185" i="2"/>
  <c r="E196" i="2"/>
  <c r="F196" i="2" s="1"/>
  <c r="G196" i="2"/>
  <c r="E204" i="2"/>
  <c r="F204" i="2" s="1"/>
  <c r="G204" i="2"/>
  <c r="D209" i="2"/>
  <c r="E209" i="2" s="1"/>
  <c r="F209" i="2" s="1"/>
  <c r="G210" i="2"/>
  <c r="D218" i="2"/>
  <c r="G219" i="2"/>
  <c r="D225" i="2"/>
  <c r="G226" i="2"/>
  <c r="D240" i="2"/>
  <c r="E240" i="2" s="1"/>
  <c r="F240" i="2" s="1"/>
  <c r="G241" i="2"/>
  <c r="E255" i="2"/>
  <c r="F255" i="2" s="1"/>
  <c r="G255" i="2"/>
  <c r="E262" i="2"/>
  <c r="F262" i="2" s="1"/>
  <c r="G262" i="2"/>
  <c r="E266" i="2"/>
  <c r="F266" i="2" s="1"/>
  <c r="G266" i="2"/>
  <c r="G273" i="2"/>
  <c r="E287" i="2"/>
  <c r="F287" i="2" s="1"/>
  <c r="G287" i="2"/>
  <c r="E293" i="2"/>
  <c r="F293" i="2" s="1"/>
  <c r="G293" i="2"/>
  <c r="E297" i="2"/>
  <c r="F297" i="2" s="1"/>
  <c r="G297" i="2"/>
  <c r="E304" i="2"/>
  <c r="F304" i="2" s="1"/>
  <c r="G304" i="2"/>
  <c r="E310" i="2"/>
  <c r="F310" i="2" s="1"/>
  <c r="G310" i="2"/>
  <c r="E314" i="2"/>
  <c r="F314" i="2" s="1"/>
  <c r="G314" i="2"/>
  <c r="E320" i="2"/>
  <c r="F320" i="2" s="1"/>
  <c r="G320" i="2"/>
  <c r="E329" i="2"/>
  <c r="F329" i="2" s="1"/>
  <c r="G329" i="2"/>
  <c r="E333" i="2"/>
  <c r="F333" i="2" s="1"/>
  <c r="G333" i="2"/>
  <c r="E340" i="2"/>
  <c r="F340" i="2" s="1"/>
  <c r="G340" i="2"/>
  <c r="E347" i="2"/>
  <c r="F347" i="2" s="1"/>
  <c r="G347" i="2"/>
  <c r="E351" i="2"/>
  <c r="F351" i="2" s="1"/>
  <c r="G351" i="2"/>
  <c r="E358" i="2"/>
  <c r="F358" i="2" s="1"/>
  <c r="G358" i="2"/>
  <c r="E362" i="2"/>
  <c r="F362" i="2" s="1"/>
  <c r="G362" i="2"/>
  <c r="E368" i="2"/>
  <c r="F368" i="2" s="1"/>
  <c r="G368" i="2"/>
  <c r="D376" i="2"/>
  <c r="G377" i="2"/>
  <c r="E382" i="2"/>
  <c r="F382" i="2" s="1"/>
  <c r="G382" i="2"/>
  <c r="E389" i="2"/>
  <c r="F389" i="2" s="1"/>
  <c r="G389" i="2"/>
  <c r="E393" i="2"/>
  <c r="F393" i="2" s="1"/>
  <c r="G393" i="2"/>
  <c r="E400" i="2"/>
  <c r="G400" i="2"/>
  <c r="E404" i="2"/>
  <c r="F404" i="2" s="1"/>
  <c r="G404" i="2"/>
  <c r="E410" i="2"/>
  <c r="F410" i="2" s="1"/>
  <c r="G410" i="2"/>
  <c r="E423" i="2"/>
  <c r="F423" i="2" s="1"/>
  <c r="G423" i="2"/>
  <c r="E429" i="2"/>
  <c r="F429" i="2" s="1"/>
  <c r="G429" i="2"/>
  <c r="E433" i="2"/>
  <c r="F433" i="2" s="1"/>
  <c r="G433" i="2"/>
  <c r="E431" i="2"/>
  <c r="F431" i="2" s="1"/>
  <c r="G12" i="2"/>
  <c r="G21" i="2"/>
  <c r="E30" i="2"/>
  <c r="F30" i="2" s="1"/>
  <c r="G30" i="2"/>
  <c r="E34" i="2"/>
  <c r="F34" i="2" s="1"/>
  <c r="G34" i="2"/>
  <c r="E43" i="2"/>
  <c r="F43" i="2" s="1"/>
  <c r="G43" i="2"/>
  <c r="E53" i="2"/>
  <c r="F53" i="2" s="1"/>
  <c r="G53" i="2"/>
  <c r="E60" i="2"/>
  <c r="F60" i="2" s="1"/>
  <c r="G60" i="2"/>
  <c r="E64" i="2"/>
  <c r="F64" i="2" s="1"/>
  <c r="G64" i="2"/>
  <c r="E71" i="2"/>
  <c r="F71" i="2" s="1"/>
  <c r="G71" i="2"/>
  <c r="E86" i="2"/>
  <c r="F86" i="2" s="1"/>
  <c r="G86" i="2"/>
  <c r="E92" i="2"/>
  <c r="F92" i="2" s="1"/>
  <c r="G92" i="2"/>
  <c r="E99" i="2"/>
  <c r="F99" i="2" s="1"/>
  <c r="G99" i="2"/>
  <c r="E118" i="2"/>
  <c r="F118" i="2" s="1"/>
  <c r="G118" i="2"/>
  <c r="E122" i="2"/>
  <c r="F122" i="2" s="1"/>
  <c r="G122" i="2"/>
  <c r="D129" i="2"/>
  <c r="E129" i="2" s="1"/>
  <c r="F129" i="2" s="1"/>
  <c r="G130" i="2"/>
  <c r="D137" i="2"/>
  <c r="G138" i="2"/>
  <c r="E145" i="2"/>
  <c r="F145" i="2" s="1"/>
  <c r="G145" i="2"/>
  <c r="D156" i="2"/>
  <c r="E156" i="2" s="1"/>
  <c r="F156" i="2" s="1"/>
  <c r="G157" i="2"/>
  <c r="D164" i="2"/>
  <c r="E164" i="2" s="1"/>
  <c r="F164" i="2" s="1"/>
  <c r="G165" i="2"/>
  <c r="D173" i="2"/>
  <c r="E173" i="2" s="1"/>
  <c r="F173" i="2" s="1"/>
  <c r="G174" i="2"/>
  <c r="E183" i="2"/>
  <c r="F183" i="2" s="1"/>
  <c r="G183" i="2"/>
  <c r="E188" i="2"/>
  <c r="F188" i="2" s="1"/>
  <c r="G188" i="2"/>
  <c r="E200" i="2"/>
  <c r="F200" i="2" s="1"/>
  <c r="G200" i="2"/>
  <c r="E206" i="2"/>
  <c r="F206" i="2" s="1"/>
  <c r="G206" i="2"/>
  <c r="D215" i="2"/>
  <c r="G216" i="2"/>
  <c r="D222" i="2"/>
  <c r="G223" i="2"/>
  <c r="D229" i="2"/>
  <c r="E229" i="2" s="1"/>
  <c r="F229" i="2" s="1"/>
  <c r="G230" i="2"/>
  <c r="D244" i="2"/>
  <c r="E244" i="2" s="1"/>
  <c r="F244" i="2" s="1"/>
  <c r="G245" i="2"/>
  <c r="E257" i="2"/>
  <c r="F257" i="2" s="1"/>
  <c r="G257" i="2"/>
  <c r="E264" i="2"/>
  <c r="F264" i="2" s="1"/>
  <c r="G264" i="2"/>
  <c r="D269" i="2"/>
  <c r="G270" i="2"/>
  <c r="E285" i="2"/>
  <c r="F285" i="2" s="1"/>
  <c r="G285" i="2"/>
  <c r="E289" i="2"/>
  <c r="F289" i="2" s="1"/>
  <c r="G289" i="2"/>
  <c r="E295" i="2"/>
  <c r="F295" i="2" s="1"/>
  <c r="G295" i="2"/>
  <c r="E302" i="2"/>
  <c r="F302" i="2" s="1"/>
  <c r="G302" i="2"/>
  <c r="E306" i="2"/>
  <c r="F306" i="2" s="1"/>
  <c r="G306" i="2"/>
  <c r="E312" i="2"/>
  <c r="F312" i="2" s="1"/>
  <c r="G312" i="2"/>
  <c r="E318" i="2"/>
  <c r="F318" i="2" s="1"/>
  <c r="G318" i="2"/>
  <c r="E322" i="2"/>
  <c r="F322" i="2" s="1"/>
  <c r="G322" i="2"/>
  <c r="E331" i="2"/>
  <c r="F331" i="2" s="1"/>
  <c r="G331" i="2"/>
  <c r="E338" i="2"/>
  <c r="F338" i="2" s="1"/>
  <c r="G338" i="2"/>
  <c r="E342" i="2"/>
  <c r="F342" i="2" s="1"/>
  <c r="G342" i="2"/>
  <c r="E349" i="2"/>
  <c r="F349" i="2" s="1"/>
  <c r="G349" i="2"/>
  <c r="D354" i="2"/>
  <c r="G355" i="2"/>
  <c r="E360" i="2"/>
  <c r="F360" i="2" s="1"/>
  <c r="G360" i="2"/>
  <c r="E366" i="2"/>
  <c r="F366" i="2" s="1"/>
  <c r="G366" i="2"/>
  <c r="E370" i="2"/>
  <c r="F370" i="2" s="1"/>
  <c r="G370" i="2"/>
  <c r="E380" i="2"/>
  <c r="F380" i="2" s="1"/>
  <c r="G380" i="2"/>
  <c r="E384" i="2"/>
  <c r="F384" i="2" s="1"/>
  <c r="G384" i="2"/>
  <c r="E391" i="2"/>
  <c r="F391" i="2" s="1"/>
  <c r="G391" i="2"/>
  <c r="D396" i="2"/>
  <c r="G397" i="2"/>
  <c r="E402" i="2"/>
  <c r="F402" i="2" s="1"/>
  <c r="G402" i="2"/>
  <c r="E407" i="2"/>
  <c r="F407" i="2" s="1"/>
  <c r="G407" i="2"/>
  <c r="E421" i="2"/>
  <c r="F421" i="2" s="1"/>
  <c r="G421" i="2"/>
  <c r="E425" i="2"/>
  <c r="F425" i="2" s="1"/>
  <c r="G425" i="2"/>
  <c r="E219" i="2"/>
  <c r="F219" i="2" s="1"/>
  <c r="E216" i="2"/>
  <c r="F216" i="2" s="1"/>
  <c r="E178" i="2"/>
  <c r="F178" i="2" s="1"/>
  <c r="E48" i="2"/>
  <c r="F48" i="2" s="1"/>
  <c r="E397" i="2"/>
  <c r="F397" i="2" s="1"/>
  <c r="E377" i="2"/>
  <c r="F377" i="2" s="1"/>
  <c r="E355" i="2"/>
  <c r="F355" i="2" s="1"/>
  <c r="E273" i="2"/>
  <c r="F273" i="2" s="1"/>
  <c r="E270" i="2"/>
  <c r="F270" i="2" s="1"/>
  <c r="E245" i="2"/>
  <c r="F245" i="2" s="1"/>
  <c r="E241" i="2"/>
  <c r="F241" i="2" s="1"/>
  <c r="E230" i="2"/>
  <c r="F230" i="2" s="1"/>
  <c r="E226" i="2"/>
  <c r="F226" i="2" s="1"/>
  <c r="E223" i="2"/>
  <c r="F223" i="2" s="1"/>
  <c r="E210" i="2"/>
  <c r="F210" i="2" s="1"/>
  <c r="E174" i="2"/>
  <c r="F174" i="2" s="1"/>
  <c r="E170" i="2"/>
  <c r="F170" i="2" s="1"/>
  <c r="E165" i="2"/>
  <c r="F165" i="2" s="1"/>
  <c r="E161" i="2"/>
  <c r="F161" i="2" s="1"/>
  <c r="E157" i="2"/>
  <c r="F157" i="2" s="1"/>
  <c r="E149" i="2"/>
  <c r="F149" i="2" s="1"/>
  <c r="E138" i="2"/>
  <c r="F138" i="2" s="1"/>
  <c r="E135" i="2"/>
  <c r="F135" i="2" s="1"/>
  <c r="E130" i="2"/>
  <c r="F130" i="2" s="1"/>
  <c r="E108" i="2"/>
  <c r="F108" i="2" s="1"/>
  <c r="E104" i="2"/>
  <c r="F104" i="2" s="1"/>
  <c r="E27" i="2"/>
  <c r="F27" i="2" s="1"/>
  <c r="E21" i="2"/>
  <c r="F21" i="2" s="1"/>
  <c r="I339" i="1"/>
  <c r="C328" i="2"/>
  <c r="C327" i="2" s="1"/>
  <c r="C144" i="3" s="1"/>
  <c r="C379" i="2"/>
  <c r="D59" i="2"/>
  <c r="C29" i="2"/>
  <c r="C52" i="2"/>
  <c r="C51" i="2" s="1"/>
  <c r="C59" i="2"/>
  <c r="C58" i="2" s="1"/>
  <c r="C81" i="2"/>
  <c r="C80" i="2" s="1"/>
  <c r="C55" i="3" s="1"/>
  <c r="C98" i="2"/>
  <c r="C97" i="2" s="1"/>
  <c r="C61" i="3" s="1"/>
  <c r="C117" i="2"/>
  <c r="C106" i="2" s="1"/>
  <c r="C63" i="3" s="1"/>
  <c r="C203" i="2"/>
  <c r="C202" i="2" s="1"/>
  <c r="C97" i="3" s="1"/>
  <c r="C284" i="2"/>
  <c r="C283" i="2" s="1"/>
  <c r="C301" i="2"/>
  <c r="C300" i="2" s="1"/>
  <c r="C138" i="3" s="1"/>
  <c r="C388" i="2"/>
  <c r="C387" i="2" s="1"/>
  <c r="C162" i="3" s="1"/>
  <c r="C428" i="2"/>
  <c r="C427" i="2" s="1"/>
  <c r="C175" i="3" s="1"/>
  <c r="D117" i="2"/>
  <c r="G117" i="2" s="1"/>
  <c r="C375" i="2"/>
  <c r="C158" i="3" s="1"/>
  <c r="C89" i="2"/>
  <c r="C88" i="2" s="1"/>
  <c r="C57" i="3" s="1"/>
  <c r="C133" i="2"/>
  <c r="C69" i="3" s="1"/>
  <c r="C221" i="2"/>
  <c r="C103" i="3" s="1"/>
  <c r="C261" i="2"/>
  <c r="C260" i="2" s="1"/>
  <c r="C309" i="2"/>
  <c r="C308" i="2" s="1"/>
  <c r="C140" i="3" s="1"/>
  <c r="C346" i="2"/>
  <c r="C345" i="2" s="1"/>
  <c r="C152" i="3" s="1"/>
  <c r="C357" i="2"/>
  <c r="C420" i="2"/>
  <c r="C419" i="2" s="1"/>
  <c r="D254" i="2"/>
  <c r="D301" i="2"/>
  <c r="G301" i="2" s="1"/>
  <c r="C353" i="2"/>
  <c r="C154" i="3" s="1"/>
  <c r="C40" i="2"/>
  <c r="C39" i="2" s="1"/>
  <c r="C68" i="2"/>
  <c r="C67" i="2" s="1"/>
  <c r="C141" i="2"/>
  <c r="C140" i="2" s="1"/>
  <c r="C71" i="3" s="1"/>
  <c r="C182" i="2"/>
  <c r="C181" i="2" s="1"/>
  <c r="C95" i="3" s="1"/>
  <c r="C254" i="2"/>
  <c r="C253" i="2" s="1"/>
  <c r="C292" i="2"/>
  <c r="C291" i="2" s="1"/>
  <c r="C134" i="3" s="1"/>
  <c r="C317" i="2"/>
  <c r="C316" i="2" s="1"/>
  <c r="C142" i="3" s="1"/>
  <c r="C337" i="2"/>
  <c r="C336" i="2" s="1"/>
  <c r="C365" i="2"/>
  <c r="C364" i="2" s="1"/>
  <c r="C156" i="3" s="1"/>
  <c r="C395" i="2"/>
  <c r="C169" i="3" s="1"/>
  <c r="D98" i="2"/>
  <c r="G98" i="2" s="1"/>
  <c r="D428" i="2"/>
  <c r="D420" i="2"/>
  <c r="G420" i="2" s="1"/>
  <c r="G399" i="2"/>
  <c r="D388" i="2"/>
  <c r="D379" i="2"/>
  <c r="D365" i="2"/>
  <c r="G365" i="2" s="1"/>
  <c r="D357" i="2"/>
  <c r="G357" i="2" s="1"/>
  <c r="D346" i="2"/>
  <c r="G346" i="2" s="1"/>
  <c r="D337" i="2"/>
  <c r="G337" i="2" s="1"/>
  <c r="D328" i="2"/>
  <c r="D317" i="2"/>
  <c r="D309" i="2"/>
  <c r="D292" i="2"/>
  <c r="G292" i="2" s="1"/>
  <c r="D284" i="2"/>
  <c r="D261" i="2"/>
  <c r="D203" i="2"/>
  <c r="G203" i="2" s="1"/>
  <c r="D182" i="2"/>
  <c r="G182" i="2" s="1"/>
  <c r="D141" i="2"/>
  <c r="G141" i="2" s="1"/>
  <c r="D89" i="2"/>
  <c r="D68" i="2"/>
  <c r="D52" i="2"/>
  <c r="D40" i="2"/>
  <c r="G40" i="2" s="1"/>
  <c r="D29" i="2"/>
  <c r="C25" i="2"/>
  <c r="C214" i="2"/>
  <c r="C101" i="3" s="1"/>
  <c r="C268" i="2"/>
  <c r="C128" i="3" s="1"/>
  <c r="K260" i="1"/>
  <c r="K296" i="1"/>
  <c r="K300" i="1"/>
  <c r="K305" i="1"/>
  <c r="K309" i="1"/>
  <c r="K325" i="1"/>
  <c r="K329" i="1"/>
  <c r="K337" i="1"/>
  <c r="K353" i="1"/>
  <c r="K365" i="1"/>
  <c r="K369" i="1"/>
  <c r="K373" i="1"/>
  <c r="K377" i="1"/>
  <c r="K384" i="1"/>
  <c r="K388" i="1"/>
  <c r="K393" i="1"/>
  <c r="K397" i="1"/>
  <c r="K408" i="1"/>
  <c r="K412" i="1"/>
  <c r="K418" i="1"/>
  <c r="K429" i="1"/>
  <c r="K437" i="1"/>
  <c r="K298" i="1"/>
  <c r="K307" i="1"/>
  <c r="K327" i="1"/>
  <c r="K351" i="1"/>
  <c r="K355" i="1"/>
  <c r="K367" i="1"/>
  <c r="K375" i="1"/>
  <c r="K380" i="1"/>
  <c r="K386" i="1"/>
  <c r="K395" i="1"/>
  <c r="K410" i="1"/>
  <c r="K415" i="1"/>
  <c r="K427" i="1"/>
  <c r="K435" i="1"/>
  <c r="I136" i="1"/>
  <c r="K137" i="1"/>
  <c r="I144" i="1"/>
  <c r="K145" i="1"/>
  <c r="K152" i="1"/>
  <c r="K156" i="1"/>
  <c r="I160" i="1"/>
  <c r="K161" i="1"/>
  <c r="I164" i="1"/>
  <c r="K165" i="1"/>
  <c r="I168" i="1"/>
  <c r="K169" i="1"/>
  <c r="I178" i="1"/>
  <c r="K179" i="1"/>
  <c r="I182" i="1"/>
  <c r="K183" i="1"/>
  <c r="I186" i="1"/>
  <c r="K187" i="1"/>
  <c r="K192" i="1"/>
  <c r="K197" i="1"/>
  <c r="K204" i="1"/>
  <c r="I213" i="1"/>
  <c r="K214" i="1"/>
  <c r="I222" i="1"/>
  <c r="K223" i="1"/>
  <c r="I229" i="1"/>
  <c r="K230" i="1"/>
  <c r="K258" i="1"/>
  <c r="K270" i="1"/>
  <c r="I275" i="1"/>
  <c r="K276" i="1"/>
  <c r="I141" i="1"/>
  <c r="K142" i="1"/>
  <c r="K149" i="1"/>
  <c r="K194" i="1"/>
  <c r="K200" i="1"/>
  <c r="I207" i="1"/>
  <c r="K208" i="1"/>
  <c r="I225" i="1"/>
  <c r="K226" i="1"/>
  <c r="I232" i="1"/>
  <c r="K233" i="1"/>
  <c r="I236" i="1"/>
  <c r="K237" i="1"/>
  <c r="I243" i="1"/>
  <c r="K244" i="1"/>
  <c r="I247" i="1"/>
  <c r="K248" i="1"/>
  <c r="K268" i="1"/>
  <c r="K272" i="1"/>
  <c r="K278" i="1"/>
  <c r="K288" i="1"/>
  <c r="K292" i="1"/>
  <c r="K317" i="1"/>
  <c r="K321" i="1"/>
  <c r="K333" i="1"/>
  <c r="I424" i="1"/>
  <c r="G424" i="1"/>
  <c r="G423" i="1" s="1"/>
  <c r="E424" i="1"/>
  <c r="E423" i="1" s="1"/>
  <c r="I432" i="1"/>
  <c r="G432" i="1"/>
  <c r="G431" i="1" s="1"/>
  <c r="E432" i="1"/>
  <c r="E431" i="1" s="1"/>
  <c r="K433" i="1"/>
  <c r="K405" i="1"/>
  <c r="K381" i="1"/>
  <c r="K279" i="1"/>
  <c r="K290" i="1"/>
  <c r="K319" i="1"/>
  <c r="K335" i="1"/>
  <c r="K425" i="1"/>
  <c r="K362" i="1"/>
  <c r="D10" i="1"/>
  <c r="I372" i="1"/>
  <c r="G372" i="1"/>
  <c r="G371" i="1" s="1"/>
  <c r="E372" i="1"/>
  <c r="E371" i="1" s="1"/>
  <c r="C383" i="1"/>
  <c r="F383" i="1"/>
  <c r="F379" i="1" s="1"/>
  <c r="J432" i="1"/>
  <c r="H432" i="1"/>
  <c r="H431" i="1" s="1"/>
  <c r="F432" i="1"/>
  <c r="F431" i="1" s="1"/>
  <c r="D432" i="1"/>
  <c r="D431" i="1" s="1"/>
  <c r="C432" i="1"/>
  <c r="E392" i="1"/>
  <c r="E391" i="1" s="1"/>
  <c r="C424" i="1"/>
  <c r="J424" i="1"/>
  <c r="H424" i="1"/>
  <c r="H423" i="1" s="1"/>
  <c r="F424" i="1"/>
  <c r="F423" i="1" s="1"/>
  <c r="D424" i="1"/>
  <c r="D423" i="1" s="1"/>
  <c r="I392" i="1"/>
  <c r="C392" i="1"/>
  <c r="G392" i="1"/>
  <c r="G391" i="1" s="1"/>
  <c r="I350" i="1"/>
  <c r="G350" i="1"/>
  <c r="G349" i="1" s="1"/>
  <c r="E350" i="1"/>
  <c r="E349" i="1" s="1"/>
  <c r="F364" i="1"/>
  <c r="F360" i="1" s="1"/>
  <c r="I383" i="1"/>
  <c r="G383" i="1"/>
  <c r="G379" i="1" s="1"/>
  <c r="E383" i="1"/>
  <c r="E379" i="1" s="1"/>
  <c r="J392" i="1"/>
  <c r="H392" i="1"/>
  <c r="H391" i="1" s="1"/>
  <c r="F392" i="1"/>
  <c r="F391" i="1" s="1"/>
  <c r="D392" i="1"/>
  <c r="D391" i="1" s="1"/>
  <c r="J383" i="1"/>
  <c r="H383" i="1"/>
  <c r="H379" i="1" s="1"/>
  <c r="D383" i="1"/>
  <c r="D379" i="1" s="1"/>
  <c r="I324" i="1"/>
  <c r="G324" i="1"/>
  <c r="G323" i="1" s="1"/>
  <c r="E324" i="1"/>
  <c r="E323" i="1" s="1"/>
  <c r="C332" i="1"/>
  <c r="I332" i="1"/>
  <c r="G332" i="1"/>
  <c r="G331" i="1" s="1"/>
  <c r="E332" i="1"/>
  <c r="E331" i="1" s="1"/>
  <c r="C341" i="1"/>
  <c r="C364" i="1"/>
  <c r="I364" i="1"/>
  <c r="G364" i="1"/>
  <c r="G360" i="1" s="1"/>
  <c r="E364" i="1"/>
  <c r="E360" i="1" s="1"/>
  <c r="J364" i="1"/>
  <c r="J360" i="1" s="1"/>
  <c r="J372" i="1"/>
  <c r="H372" i="1"/>
  <c r="H371" i="1" s="1"/>
  <c r="F372" i="1"/>
  <c r="F371" i="1" s="1"/>
  <c r="D372" i="1"/>
  <c r="D371" i="1" s="1"/>
  <c r="C372" i="1"/>
  <c r="H364" i="1"/>
  <c r="H360" i="1" s="1"/>
  <c r="D364" i="1"/>
  <c r="D360" i="1" s="1"/>
  <c r="C350" i="1"/>
  <c r="J350" i="1"/>
  <c r="H350" i="1"/>
  <c r="H349" i="1" s="1"/>
  <c r="F350" i="1"/>
  <c r="F349" i="1" s="1"/>
  <c r="D350" i="1"/>
  <c r="D349" i="1" s="1"/>
  <c r="J287" i="1"/>
  <c r="H287" i="1"/>
  <c r="H286" i="1" s="1"/>
  <c r="F287" i="1"/>
  <c r="F286" i="1" s="1"/>
  <c r="D287" i="1"/>
  <c r="D286" i="1" s="1"/>
  <c r="J332" i="1"/>
  <c r="H332" i="1"/>
  <c r="H331" i="1" s="1"/>
  <c r="F332" i="1"/>
  <c r="F331" i="1" s="1"/>
  <c r="D332" i="1"/>
  <c r="D331" i="1" s="1"/>
  <c r="I304" i="1"/>
  <c r="G304" i="1"/>
  <c r="G303" i="1" s="1"/>
  <c r="E304" i="1"/>
  <c r="E303" i="1" s="1"/>
  <c r="I316" i="1"/>
  <c r="G316" i="1"/>
  <c r="G315" i="1" s="1"/>
  <c r="E316" i="1"/>
  <c r="E315" i="1" s="1"/>
  <c r="J324" i="1"/>
  <c r="H324" i="1"/>
  <c r="H323" i="1" s="1"/>
  <c r="F324" i="1"/>
  <c r="F323" i="1" s="1"/>
  <c r="D324" i="1"/>
  <c r="D323" i="1" s="1"/>
  <c r="C324" i="1"/>
  <c r="J316" i="1"/>
  <c r="H316" i="1"/>
  <c r="H315" i="1" s="1"/>
  <c r="F316" i="1"/>
  <c r="F315" i="1" s="1"/>
  <c r="D316" i="1"/>
  <c r="D315" i="1" s="1"/>
  <c r="C316" i="1"/>
  <c r="I295" i="1"/>
  <c r="G295" i="1"/>
  <c r="G294" i="1" s="1"/>
  <c r="E295" i="1"/>
  <c r="E294" i="1" s="1"/>
  <c r="C304" i="1"/>
  <c r="J304" i="1"/>
  <c r="H304" i="1"/>
  <c r="H303" i="1" s="1"/>
  <c r="F304" i="1"/>
  <c r="F303" i="1" s="1"/>
  <c r="D304" i="1"/>
  <c r="D303" i="1" s="1"/>
  <c r="C287" i="1"/>
  <c r="C295" i="1"/>
  <c r="J295" i="1"/>
  <c r="H295" i="1"/>
  <c r="H294" i="1" s="1"/>
  <c r="F295" i="1"/>
  <c r="F294" i="1" s="1"/>
  <c r="D295" i="1"/>
  <c r="D294" i="1" s="1"/>
  <c r="I267" i="1"/>
  <c r="G267" i="1"/>
  <c r="G266" i="1" s="1"/>
  <c r="E267" i="1"/>
  <c r="E266" i="1" s="1"/>
  <c r="C274" i="1"/>
  <c r="I287" i="1"/>
  <c r="G287" i="1"/>
  <c r="G286" i="1" s="1"/>
  <c r="G285" i="1" s="1"/>
  <c r="E287" i="1"/>
  <c r="E286" i="1" s="1"/>
  <c r="E285" i="1" s="1"/>
  <c r="H274" i="1"/>
  <c r="F274" i="1"/>
  <c r="D274" i="1"/>
  <c r="G274" i="1"/>
  <c r="E274" i="1"/>
  <c r="J257" i="1"/>
  <c r="F257" i="1"/>
  <c r="F256" i="1" s="1"/>
  <c r="F255" i="1" s="1"/>
  <c r="C267" i="1"/>
  <c r="J267" i="1"/>
  <c r="H267" i="1"/>
  <c r="H266" i="1" s="1"/>
  <c r="F267" i="1"/>
  <c r="F266" i="1" s="1"/>
  <c r="D267" i="1"/>
  <c r="D266" i="1" s="1"/>
  <c r="C221" i="1"/>
  <c r="C228" i="1"/>
  <c r="C257" i="1"/>
  <c r="I257" i="1"/>
  <c r="G257" i="1"/>
  <c r="G256" i="1" s="1"/>
  <c r="G255" i="1" s="1"/>
  <c r="E257" i="1"/>
  <c r="E256" i="1" s="1"/>
  <c r="E255" i="1" s="1"/>
  <c r="H257" i="1"/>
  <c r="H256" i="1" s="1"/>
  <c r="H255" i="1" s="1"/>
  <c r="D257" i="1"/>
  <c r="D256" i="1" s="1"/>
  <c r="D255" i="1" s="1"/>
  <c r="H228" i="1"/>
  <c r="D228" i="1"/>
  <c r="D221" i="1"/>
  <c r="I191" i="1"/>
  <c r="G191" i="1"/>
  <c r="G190" i="1" s="1"/>
  <c r="E191" i="1"/>
  <c r="E190" i="1" s="1"/>
  <c r="H221" i="1"/>
  <c r="J228" i="1"/>
  <c r="F228" i="1"/>
  <c r="E228" i="1"/>
  <c r="G228" i="1"/>
  <c r="C191" i="1"/>
  <c r="C190" i="1" s="1"/>
  <c r="F221" i="1"/>
  <c r="E221" i="1"/>
  <c r="G221" i="1"/>
  <c r="C207" i="1"/>
  <c r="J191" i="1"/>
  <c r="H191" i="1"/>
  <c r="H190" i="1" s="1"/>
  <c r="F191" i="1"/>
  <c r="F190" i="1" s="1"/>
  <c r="D191" i="1"/>
  <c r="D190" i="1" s="1"/>
  <c r="C140" i="1"/>
  <c r="I148" i="1"/>
  <c r="G148" i="1"/>
  <c r="G147" i="1" s="1"/>
  <c r="E148" i="1"/>
  <c r="E147" i="1" s="1"/>
  <c r="H140" i="1"/>
  <c r="F140" i="1"/>
  <c r="D140" i="1"/>
  <c r="C148" i="1"/>
  <c r="J148" i="1"/>
  <c r="H148" i="1"/>
  <c r="H147" i="1" s="1"/>
  <c r="F148" i="1"/>
  <c r="F147" i="1" s="1"/>
  <c r="D148" i="1"/>
  <c r="D147" i="1" s="1"/>
  <c r="E140" i="1"/>
  <c r="G140" i="1"/>
  <c r="D126" i="1"/>
  <c r="E126" i="1"/>
  <c r="F126" i="1"/>
  <c r="G126" i="1"/>
  <c r="H126" i="1"/>
  <c r="I126" i="1"/>
  <c r="J126" i="1"/>
  <c r="D124" i="1"/>
  <c r="E124" i="1"/>
  <c r="F124" i="1"/>
  <c r="G124" i="1"/>
  <c r="H124" i="1"/>
  <c r="I124" i="1"/>
  <c r="J124" i="1"/>
  <c r="D122" i="1"/>
  <c r="E122" i="1"/>
  <c r="F122" i="1"/>
  <c r="G122" i="1"/>
  <c r="H122" i="1"/>
  <c r="I122" i="1"/>
  <c r="J122" i="1"/>
  <c r="D120" i="1"/>
  <c r="E120" i="1"/>
  <c r="F120" i="1"/>
  <c r="G120" i="1"/>
  <c r="H120" i="1"/>
  <c r="I120" i="1"/>
  <c r="J120" i="1"/>
  <c r="D117" i="1"/>
  <c r="D116" i="1" s="1"/>
  <c r="E117" i="1"/>
  <c r="E116" i="1" s="1"/>
  <c r="F117" i="1"/>
  <c r="F116" i="1" s="1"/>
  <c r="G117" i="1"/>
  <c r="G116" i="1" s="1"/>
  <c r="H117" i="1"/>
  <c r="H116" i="1" s="1"/>
  <c r="I117" i="1"/>
  <c r="J117" i="1"/>
  <c r="C126" i="1"/>
  <c r="C124" i="1"/>
  <c r="C122" i="1"/>
  <c r="C120" i="1"/>
  <c r="C117" i="1"/>
  <c r="C116" i="1" s="1"/>
  <c r="D112" i="1"/>
  <c r="E112" i="1"/>
  <c r="F112" i="1"/>
  <c r="G112" i="1"/>
  <c r="H112" i="1"/>
  <c r="I112" i="1"/>
  <c r="J112" i="1"/>
  <c r="D110" i="1"/>
  <c r="E110" i="1"/>
  <c r="F110" i="1"/>
  <c r="G110" i="1"/>
  <c r="I110" i="1"/>
  <c r="J110" i="1"/>
  <c r="D108" i="1"/>
  <c r="E108" i="1"/>
  <c r="F108" i="1"/>
  <c r="G108" i="1"/>
  <c r="H108" i="1"/>
  <c r="I108" i="1"/>
  <c r="J108" i="1"/>
  <c r="C108" i="1"/>
  <c r="C113" i="1"/>
  <c r="D103" i="1"/>
  <c r="E103" i="1"/>
  <c r="F103" i="1"/>
  <c r="G103" i="1"/>
  <c r="H103" i="1"/>
  <c r="I103" i="1"/>
  <c r="J103" i="1"/>
  <c r="D101" i="1"/>
  <c r="E101" i="1"/>
  <c r="F101" i="1"/>
  <c r="G101" i="1"/>
  <c r="H101" i="1"/>
  <c r="I101" i="1"/>
  <c r="J101" i="1"/>
  <c r="D99" i="1"/>
  <c r="E99" i="1"/>
  <c r="F99" i="1"/>
  <c r="G99" i="1"/>
  <c r="H99" i="1"/>
  <c r="I99" i="1"/>
  <c r="J99" i="1"/>
  <c r="C103" i="1"/>
  <c r="C101" i="1"/>
  <c r="C99" i="1"/>
  <c r="D95" i="1"/>
  <c r="E95" i="1"/>
  <c r="F95" i="1"/>
  <c r="G95" i="1"/>
  <c r="H95" i="1"/>
  <c r="I95" i="1"/>
  <c r="J95" i="1"/>
  <c r="D93" i="1"/>
  <c r="E93" i="1"/>
  <c r="F93" i="1"/>
  <c r="G93" i="1"/>
  <c r="H93" i="1"/>
  <c r="I93" i="1"/>
  <c r="J93" i="1"/>
  <c r="D91" i="1"/>
  <c r="E91" i="1"/>
  <c r="F91" i="1"/>
  <c r="G91" i="1"/>
  <c r="H91" i="1"/>
  <c r="I91" i="1"/>
  <c r="D83" i="2" s="1"/>
  <c r="J91" i="1"/>
  <c r="C95" i="1"/>
  <c r="C93" i="1"/>
  <c r="C91" i="1"/>
  <c r="D80" i="1"/>
  <c r="E80" i="1"/>
  <c r="F80" i="1"/>
  <c r="G80" i="1"/>
  <c r="H80" i="1"/>
  <c r="I80" i="1"/>
  <c r="J80" i="1"/>
  <c r="D78" i="1"/>
  <c r="E78" i="1"/>
  <c r="F78" i="1"/>
  <c r="G78" i="1"/>
  <c r="H78" i="1"/>
  <c r="I78" i="1"/>
  <c r="J78" i="1"/>
  <c r="D76" i="1"/>
  <c r="E76" i="1"/>
  <c r="F76" i="1"/>
  <c r="G76" i="1"/>
  <c r="H76" i="1"/>
  <c r="I76" i="1"/>
  <c r="J76" i="1"/>
  <c r="C80" i="1"/>
  <c r="C78" i="1"/>
  <c r="C76" i="1"/>
  <c r="D71" i="1"/>
  <c r="E71" i="1"/>
  <c r="F71" i="1"/>
  <c r="G71" i="1"/>
  <c r="H71" i="1"/>
  <c r="I71" i="1"/>
  <c r="J71" i="1"/>
  <c r="D69" i="1"/>
  <c r="E69" i="1"/>
  <c r="F69" i="1"/>
  <c r="G69" i="1"/>
  <c r="H69" i="1"/>
  <c r="I69" i="1"/>
  <c r="J69" i="1"/>
  <c r="D67" i="1"/>
  <c r="E67" i="1"/>
  <c r="F67" i="1"/>
  <c r="G67" i="1"/>
  <c r="H67" i="1"/>
  <c r="I67" i="1"/>
  <c r="J67" i="1"/>
  <c r="C71" i="1"/>
  <c r="C69" i="1"/>
  <c r="C67" i="1"/>
  <c r="D62" i="1"/>
  <c r="E62" i="1"/>
  <c r="F62" i="1"/>
  <c r="G62" i="1"/>
  <c r="H62" i="1"/>
  <c r="I62" i="1"/>
  <c r="J62" i="1"/>
  <c r="D60" i="1"/>
  <c r="E60" i="1"/>
  <c r="F60" i="1"/>
  <c r="G60" i="1"/>
  <c r="H60" i="1"/>
  <c r="I60" i="1"/>
  <c r="J60" i="1"/>
  <c r="C62" i="1"/>
  <c r="C60" i="1"/>
  <c r="D55" i="1"/>
  <c r="D54" i="1" s="1"/>
  <c r="D53" i="1" s="1"/>
  <c r="D52" i="1" s="1"/>
  <c r="E55" i="1"/>
  <c r="E54" i="1" s="1"/>
  <c r="E53" i="1" s="1"/>
  <c r="E52" i="1" s="1"/>
  <c r="F55" i="1"/>
  <c r="F54" i="1" s="1"/>
  <c r="F53" i="1" s="1"/>
  <c r="F52" i="1" s="1"/>
  <c r="G55" i="1"/>
  <c r="G54" i="1" s="1"/>
  <c r="G53" i="1" s="1"/>
  <c r="G52" i="1" s="1"/>
  <c r="H55" i="1"/>
  <c r="H54" i="1" s="1"/>
  <c r="H53" i="1" s="1"/>
  <c r="H52" i="1" s="1"/>
  <c r="I55" i="1"/>
  <c r="J55" i="1"/>
  <c r="C55" i="1"/>
  <c r="C54" i="1" s="1"/>
  <c r="C53" i="1" s="1"/>
  <c r="C52" i="1" s="1"/>
  <c r="D50" i="1"/>
  <c r="E50" i="1"/>
  <c r="F50" i="1"/>
  <c r="G50" i="1"/>
  <c r="H50" i="1"/>
  <c r="I50" i="1"/>
  <c r="J50" i="1"/>
  <c r="D48" i="1"/>
  <c r="E48" i="1"/>
  <c r="F48" i="1"/>
  <c r="G48" i="1"/>
  <c r="H48" i="1"/>
  <c r="I48" i="1"/>
  <c r="J48" i="1"/>
  <c r="C50" i="1"/>
  <c r="C48" i="1"/>
  <c r="D40" i="1"/>
  <c r="E40" i="1"/>
  <c r="F40" i="1"/>
  <c r="G40" i="1"/>
  <c r="H40" i="1"/>
  <c r="I40" i="1"/>
  <c r="J40" i="1"/>
  <c r="D38" i="1"/>
  <c r="E38" i="1"/>
  <c r="F38" i="1"/>
  <c r="G38" i="1"/>
  <c r="H38" i="1"/>
  <c r="I38" i="1"/>
  <c r="J38" i="1"/>
  <c r="C38" i="1"/>
  <c r="C40" i="1"/>
  <c r="D36" i="1"/>
  <c r="E36" i="1"/>
  <c r="F36" i="1"/>
  <c r="G36" i="1"/>
  <c r="H36" i="1"/>
  <c r="I36" i="1"/>
  <c r="J36" i="1"/>
  <c r="D33" i="1"/>
  <c r="D32" i="1" s="1"/>
  <c r="E33" i="1"/>
  <c r="E32" i="1" s="1"/>
  <c r="F33" i="1"/>
  <c r="F32" i="1" s="1"/>
  <c r="G33" i="1"/>
  <c r="G32" i="1" s="1"/>
  <c r="H33" i="1"/>
  <c r="H32" i="1" s="1"/>
  <c r="I33" i="1"/>
  <c r="J33" i="1"/>
  <c r="C36" i="1"/>
  <c r="C33" i="1"/>
  <c r="C32" i="1" s="1"/>
  <c r="D27" i="1"/>
  <c r="E27" i="1"/>
  <c r="F27" i="1"/>
  <c r="G27" i="1"/>
  <c r="H16" i="1"/>
  <c r="N12" i="1" s="1"/>
  <c r="I27" i="1"/>
  <c r="O3739" i="1" s="1"/>
  <c r="J27" i="1"/>
  <c r="C27" i="1"/>
  <c r="P238" i="1" l="1"/>
  <c r="O243" i="1"/>
  <c r="J221" i="1"/>
  <c r="G422" i="1"/>
  <c r="K404" i="1"/>
  <c r="D395" i="2"/>
  <c r="J403" i="1"/>
  <c r="D265" i="1"/>
  <c r="H265" i="1"/>
  <c r="E265" i="1"/>
  <c r="F265" i="1"/>
  <c r="G265" i="1"/>
  <c r="D285" i="1"/>
  <c r="H285" i="1"/>
  <c r="F285" i="1"/>
  <c r="G68" i="2"/>
  <c r="C59" i="3"/>
  <c r="G29" i="2"/>
  <c r="G379" i="2"/>
  <c r="G428" i="2"/>
  <c r="C65" i="3"/>
  <c r="C93" i="3"/>
  <c r="C132" i="3"/>
  <c r="C130" i="3" s="1"/>
  <c r="C282" i="2"/>
  <c r="C24" i="2"/>
  <c r="C25" i="3"/>
  <c r="C23" i="3" s="1"/>
  <c r="C252" i="2"/>
  <c r="C117" i="3"/>
  <c r="C115" i="3" s="1"/>
  <c r="C38" i="2"/>
  <c r="C29" i="3"/>
  <c r="C27" i="3" s="1"/>
  <c r="C418" i="2"/>
  <c r="C173" i="3"/>
  <c r="C171" i="3" s="1"/>
  <c r="C150" i="3"/>
  <c r="C259" i="2"/>
  <c r="C121" i="3"/>
  <c r="C119" i="3" s="1"/>
  <c r="C136" i="3"/>
  <c r="C57" i="2"/>
  <c r="C47" i="3"/>
  <c r="C45" i="3" s="1"/>
  <c r="C335" i="2"/>
  <c r="C148" i="3"/>
  <c r="C66" i="2"/>
  <c r="C51" i="3"/>
  <c r="C49" i="3" s="1"/>
  <c r="C160" i="3"/>
  <c r="C53" i="3"/>
  <c r="C50" i="2"/>
  <c r="C37" i="3"/>
  <c r="C35" i="3" s="1"/>
  <c r="F400" i="2"/>
  <c r="E399" i="2"/>
  <c r="D25" i="2"/>
  <c r="D24" i="2" s="1"/>
  <c r="E11" i="2"/>
  <c r="G261" i="2"/>
  <c r="G317" i="2"/>
  <c r="C386" i="2"/>
  <c r="G89" i="2"/>
  <c r="J140" i="1"/>
  <c r="D439" i="1"/>
  <c r="E32" i="6"/>
  <c r="I379" i="1"/>
  <c r="D34" i="7" s="1"/>
  <c r="J274" i="1"/>
  <c r="G302" i="1"/>
  <c r="F12" i="2"/>
  <c r="J17" i="1"/>
  <c r="J16" i="1" s="1"/>
  <c r="F17" i="1"/>
  <c r="F16" i="1" s="1"/>
  <c r="D17" i="1"/>
  <c r="D16" i="1" s="1"/>
  <c r="J147" i="1"/>
  <c r="C206" i="1"/>
  <c r="C189" i="1" s="1"/>
  <c r="C256" i="1"/>
  <c r="C255" i="1" s="1"/>
  <c r="J266" i="1"/>
  <c r="J294" i="1"/>
  <c r="C286" i="1"/>
  <c r="J303" i="1"/>
  <c r="C323" i="1"/>
  <c r="J323" i="1"/>
  <c r="J331" i="1"/>
  <c r="J286" i="1"/>
  <c r="J285" i="1" s="1"/>
  <c r="J349" i="1"/>
  <c r="C360" i="1"/>
  <c r="J379" i="1"/>
  <c r="J391" i="1"/>
  <c r="C403" i="1"/>
  <c r="J423" i="1"/>
  <c r="J206" i="1"/>
  <c r="C455" i="1"/>
  <c r="C453" i="1" s="1"/>
  <c r="C17" i="1"/>
  <c r="C16" i="1" s="1"/>
  <c r="C14" i="5" s="1"/>
  <c r="G17" i="1"/>
  <c r="E17" i="1"/>
  <c r="E16" i="1" s="1"/>
  <c r="G83" i="2"/>
  <c r="E83" i="2"/>
  <c r="F83" i="2" s="1"/>
  <c r="D82" i="2"/>
  <c r="C147" i="1"/>
  <c r="C266" i="1"/>
  <c r="C265" i="1" s="1"/>
  <c r="J256" i="1"/>
  <c r="C294" i="1"/>
  <c r="C303" i="1"/>
  <c r="C315" i="1"/>
  <c r="J315" i="1"/>
  <c r="C349" i="1"/>
  <c r="C371" i="1"/>
  <c r="J371" i="1"/>
  <c r="C331" i="1"/>
  <c r="C391" i="1"/>
  <c r="C423" i="1"/>
  <c r="J431" i="1"/>
  <c r="C379" i="1"/>
  <c r="K379" i="1" s="1"/>
  <c r="K232" i="1"/>
  <c r="K225" i="1"/>
  <c r="K144" i="1"/>
  <c r="J32" i="1"/>
  <c r="J190" i="1"/>
  <c r="J255" i="1"/>
  <c r="K141" i="1"/>
  <c r="K275" i="1"/>
  <c r="K229" i="1"/>
  <c r="K222" i="1"/>
  <c r="D36" i="6"/>
  <c r="F36" i="6" s="1"/>
  <c r="G36" i="6" s="1"/>
  <c r="J54" i="1"/>
  <c r="J116" i="1"/>
  <c r="J246" i="1"/>
  <c r="J242" i="1"/>
  <c r="J235" i="1"/>
  <c r="J212" i="1"/>
  <c r="J185" i="1"/>
  <c r="J181" i="1"/>
  <c r="J177" i="1"/>
  <c r="J163" i="1"/>
  <c r="J159" i="1"/>
  <c r="G19" i="3"/>
  <c r="H19" i="3" s="1"/>
  <c r="J19" i="3" s="1"/>
  <c r="K19" i="3" s="1"/>
  <c r="E455" i="1"/>
  <c r="I17" i="1"/>
  <c r="E29" i="15"/>
  <c r="E39" i="15"/>
  <c r="D453" i="1"/>
  <c r="F10" i="1"/>
  <c r="D451" i="1"/>
  <c r="K341" i="1"/>
  <c r="C340" i="1"/>
  <c r="G158" i="3"/>
  <c r="H158" i="3" s="1"/>
  <c r="J158" i="3" s="1"/>
  <c r="K158" i="3" s="1"/>
  <c r="C431" i="1"/>
  <c r="C459" i="1"/>
  <c r="E459" i="1"/>
  <c r="G37" i="15" s="1"/>
  <c r="D44" i="8"/>
  <c r="F35" i="8"/>
  <c r="G35" i="8" s="1"/>
  <c r="F31" i="15"/>
  <c r="E13" i="3"/>
  <c r="F15" i="3"/>
  <c r="D133" i="2"/>
  <c r="G133" i="2" s="1"/>
  <c r="G254" i="2"/>
  <c r="C79" i="2"/>
  <c r="G59" i="2"/>
  <c r="G52" i="2"/>
  <c r="G284" i="2"/>
  <c r="G309" i="2"/>
  <c r="G328" i="2"/>
  <c r="G388" i="2"/>
  <c r="D268" i="2"/>
  <c r="E268" i="2" s="1"/>
  <c r="F268" i="2" s="1"/>
  <c r="D221" i="2"/>
  <c r="G221" i="2" s="1"/>
  <c r="D214" i="2"/>
  <c r="E214" i="2" s="1"/>
  <c r="F214" i="2" s="1"/>
  <c r="E221" i="2"/>
  <c r="F221" i="2" s="1"/>
  <c r="E396" i="2"/>
  <c r="G396" i="2"/>
  <c r="E354" i="2"/>
  <c r="F354" i="2" s="1"/>
  <c r="G354" i="2"/>
  <c r="E269" i="2"/>
  <c r="F269" i="2" s="1"/>
  <c r="G269" i="2"/>
  <c r="D243" i="2"/>
  <c r="G244" i="2"/>
  <c r="D228" i="2"/>
  <c r="G229" i="2"/>
  <c r="E222" i="2"/>
  <c r="F222" i="2" s="1"/>
  <c r="G222" i="2"/>
  <c r="E215" i="2"/>
  <c r="F215" i="2" s="1"/>
  <c r="G215" i="2"/>
  <c r="D172" i="2"/>
  <c r="G173" i="2"/>
  <c r="D163" i="2"/>
  <c r="G164" i="2"/>
  <c r="D155" i="2"/>
  <c r="G156" i="2"/>
  <c r="E137" i="2"/>
  <c r="F137" i="2" s="1"/>
  <c r="G137" i="2"/>
  <c r="D128" i="2"/>
  <c r="G129" i="2"/>
  <c r="E376" i="2"/>
  <c r="F376" i="2" s="1"/>
  <c r="G376" i="2"/>
  <c r="E272" i="2"/>
  <c r="F272" i="2" s="1"/>
  <c r="G272" i="2"/>
  <c r="D239" i="2"/>
  <c r="G240" i="2"/>
  <c r="E225" i="2"/>
  <c r="F225" i="2" s="1"/>
  <c r="G225" i="2"/>
  <c r="E218" i="2"/>
  <c r="F218" i="2" s="1"/>
  <c r="G218" i="2"/>
  <c r="D208" i="2"/>
  <c r="G209" i="2"/>
  <c r="D176" i="2"/>
  <c r="G177" i="2"/>
  <c r="D168" i="2"/>
  <c r="G169" i="2"/>
  <c r="D159" i="2"/>
  <c r="G160" i="2"/>
  <c r="D147" i="2"/>
  <c r="G148" i="2"/>
  <c r="E134" i="2"/>
  <c r="F134" i="2" s="1"/>
  <c r="G134" i="2"/>
  <c r="E107" i="2"/>
  <c r="F107" i="2" s="1"/>
  <c r="G107" i="2"/>
  <c r="D46" i="2"/>
  <c r="G47" i="2"/>
  <c r="E26" i="2"/>
  <c r="F26" i="2" s="1"/>
  <c r="G26" i="2"/>
  <c r="E103" i="2"/>
  <c r="F103" i="2" s="1"/>
  <c r="G103" i="2"/>
  <c r="G11" i="2"/>
  <c r="E428" i="2"/>
  <c r="D427" i="2"/>
  <c r="G427" i="2" s="1"/>
  <c r="J175" i="3" s="1"/>
  <c r="K175" i="3" s="1"/>
  <c r="D419" i="2"/>
  <c r="G419" i="2" s="1"/>
  <c r="E420" i="2"/>
  <c r="F420" i="2" s="1"/>
  <c r="F399" i="2"/>
  <c r="D387" i="2"/>
  <c r="E388" i="2"/>
  <c r="F388" i="2" s="1"/>
  <c r="D375" i="2"/>
  <c r="E379" i="2"/>
  <c r="F379" i="2" s="1"/>
  <c r="D364" i="2"/>
  <c r="E365" i="2"/>
  <c r="F365" i="2" s="1"/>
  <c r="D353" i="2"/>
  <c r="E357" i="2"/>
  <c r="F357" i="2" s="1"/>
  <c r="D345" i="2"/>
  <c r="E346" i="2"/>
  <c r="F346" i="2" s="1"/>
  <c r="E337" i="2"/>
  <c r="F337" i="2" s="1"/>
  <c r="D336" i="2"/>
  <c r="G336" i="2" s="1"/>
  <c r="D327" i="2"/>
  <c r="E328" i="2"/>
  <c r="F328" i="2" s="1"/>
  <c r="D316" i="2"/>
  <c r="E317" i="2"/>
  <c r="F317" i="2" s="1"/>
  <c r="D308" i="2"/>
  <c r="E309" i="2"/>
  <c r="F309" i="2" s="1"/>
  <c r="D300" i="2"/>
  <c r="E301" i="2"/>
  <c r="F301" i="2" s="1"/>
  <c r="D291" i="2"/>
  <c r="E292" i="2"/>
  <c r="F292" i="2" s="1"/>
  <c r="D283" i="2"/>
  <c r="D282" i="2" s="1"/>
  <c r="E284" i="2"/>
  <c r="F284" i="2" s="1"/>
  <c r="D260" i="2"/>
  <c r="G260" i="2" s="1"/>
  <c r="E261" i="2"/>
  <c r="F261" i="2" s="1"/>
  <c r="D253" i="2"/>
  <c r="G253" i="2" s="1"/>
  <c r="E254" i="2"/>
  <c r="F254" i="2" s="1"/>
  <c r="D202" i="2"/>
  <c r="E203" i="2"/>
  <c r="F203" i="2" s="1"/>
  <c r="D181" i="2"/>
  <c r="E182" i="2"/>
  <c r="F182" i="2" s="1"/>
  <c r="D140" i="2"/>
  <c r="E141" i="2"/>
  <c r="F141" i="2" s="1"/>
  <c r="D106" i="2"/>
  <c r="E117" i="2"/>
  <c r="F117" i="2" s="1"/>
  <c r="D97" i="2"/>
  <c r="E98" i="2"/>
  <c r="F98" i="2" s="1"/>
  <c r="D88" i="2"/>
  <c r="E89" i="2"/>
  <c r="F89" i="2" s="1"/>
  <c r="D67" i="2"/>
  <c r="G67" i="2" s="1"/>
  <c r="E68" i="2"/>
  <c r="F68" i="2" s="1"/>
  <c r="D58" i="2"/>
  <c r="G58" i="2" s="1"/>
  <c r="E59" i="2"/>
  <c r="F59" i="2" s="1"/>
  <c r="D51" i="2"/>
  <c r="G51" i="2" s="1"/>
  <c r="E52" i="2"/>
  <c r="F52" i="2" s="1"/>
  <c r="D39" i="2"/>
  <c r="G39" i="2" s="1"/>
  <c r="E40" i="2"/>
  <c r="F40" i="2" s="1"/>
  <c r="E29" i="2"/>
  <c r="F29" i="2" s="1"/>
  <c r="C180" i="2"/>
  <c r="C96" i="2"/>
  <c r="C299" i="2"/>
  <c r="C344" i="2"/>
  <c r="C127" i="2"/>
  <c r="D299" i="2"/>
  <c r="I274" i="1"/>
  <c r="K274" i="1" s="1"/>
  <c r="I221" i="1"/>
  <c r="I228" i="1"/>
  <c r="P239" i="1" s="1"/>
  <c r="E422" i="1"/>
  <c r="E302" i="1"/>
  <c r="F422" i="1"/>
  <c r="G134" i="1"/>
  <c r="I140" i="1"/>
  <c r="K383" i="1"/>
  <c r="E390" i="1"/>
  <c r="K407" i="1"/>
  <c r="I32" i="1"/>
  <c r="K33" i="1"/>
  <c r="K38" i="1"/>
  <c r="K48" i="1"/>
  <c r="K60" i="1"/>
  <c r="K69" i="1"/>
  <c r="K78" i="1"/>
  <c r="K93" i="1"/>
  <c r="K101" i="1"/>
  <c r="K110" i="1"/>
  <c r="K120" i="1"/>
  <c r="K124" i="1"/>
  <c r="D134" i="1"/>
  <c r="H134" i="1"/>
  <c r="I190" i="1"/>
  <c r="K191" i="1"/>
  <c r="I256" i="1"/>
  <c r="K257" i="1"/>
  <c r="I286" i="1"/>
  <c r="K287" i="1"/>
  <c r="I266" i="1"/>
  <c r="K267" i="1"/>
  <c r="I294" i="1"/>
  <c r="K295" i="1"/>
  <c r="I303" i="1"/>
  <c r="K304" i="1"/>
  <c r="I331" i="1"/>
  <c r="K332" i="1"/>
  <c r="I323" i="1"/>
  <c r="K324" i="1"/>
  <c r="I423" i="1"/>
  <c r="K424" i="1"/>
  <c r="I246" i="1"/>
  <c r="K247" i="1"/>
  <c r="I242" i="1"/>
  <c r="K243" i="1"/>
  <c r="I235" i="1"/>
  <c r="K236" i="1"/>
  <c r="I206" i="1"/>
  <c r="K207" i="1"/>
  <c r="I185" i="1"/>
  <c r="K186" i="1"/>
  <c r="I181" i="1"/>
  <c r="K182" i="1"/>
  <c r="I177" i="1"/>
  <c r="K178" i="1"/>
  <c r="I167" i="1"/>
  <c r="K168" i="1"/>
  <c r="I163" i="1"/>
  <c r="K164" i="1"/>
  <c r="I159" i="1"/>
  <c r="K160" i="1"/>
  <c r="K154" i="1"/>
  <c r="K155" i="1"/>
  <c r="K27" i="1"/>
  <c r="K36" i="1"/>
  <c r="K40" i="1"/>
  <c r="K50" i="1"/>
  <c r="I54" i="1"/>
  <c r="K55" i="1"/>
  <c r="K62" i="1"/>
  <c r="K67" i="1"/>
  <c r="K71" i="1"/>
  <c r="K76" i="1"/>
  <c r="K80" i="1"/>
  <c r="K91" i="1"/>
  <c r="K95" i="1"/>
  <c r="K99" i="1"/>
  <c r="K103" i="1"/>
  <c r="C112" i="1"/>
  <c r="K112" i="1" s="1"/>
  <c r="K113" i="1"/>
  <c r="K108" i="1"/>
  <c r="I116" i="1"/>
  <c r="K117" i="1"/>
  <c r="K122" i="1"/>
  <c r="K126" i="1"/>
  <c r="I147" i="1"/>
  <c r="K148" i="1"/>
  <c r="I315" i="1"/>
  <c r="K316" i="1"/>
  <c r="I360" i="1"/>
  <c r="K364" i="1"/>
  <c r="I349" i="1"/>
  <c r="K350" i="1"/>
  <c r="I391" i="1"/>
  <c r="K392" i="1"/>
  <c r="I371" i="1"/>
  <c r="K372" i="1"/>
  <c r="I431" i="1"/>
  <c r="K432" i="1"/>
  <c r="I212" i="1"/>
  <c r="K213" i="1"/>
  <c r="I135" i="1"/>
  <c r="K136" i="1"/>
  <c r="D390" i="1"/>
  <c r="D422" i="1"/>
  <c r="H422" i="1"/>
  <c r="G189" i="1"/>
  <c r="F390" i="1"/>
  <c r="H390" i="1"/>
  <c r="G390" i="1"/>
  <c r="G348" i="1"/>
  <c r="F348" i="1"/>
  <c r="E348" i="1"/>
  <c r="D348" i="1"/>
  <c r="H348" i="1"/>
  <c r="F302" i="1"/>
  <c r="E189" i="1"/>
  <c r="D302" i="1"/>
  <c r="H302" i="1"/>
  <c r="D189" i="1"/>
  <c r="J107" i="1"/>
  <c r="F107" i="1"/>
  <c r="F106" i="1" s="1"/>
  <c r="H189" i="1"/>
  <c r="F189" i="1"/>
  <c r="E134" i="1"/>
  <c r="I107" i="1"/>
  <c r="G107" i="1"/>
  <c r="G106" i="1" s="1"/>
  <c r="E107" i="1"/>
  <c r="E106" i="1" s="1"/>
  <c r="H119" i="1"/>
  <c r="H115" i="1" s="1"/>
  <c r="D119" i="1"/>
  <c r="D115" i="1" s="1"/>
  <c r="F134" i="1"/>
  <c r="H107" i="1"/>
  <c r="H106" i="1" s="1"/>
  <c r="D107" i="1"/>
  <c r="D106" i="1" s="1"/>
  <c r="C119" i="1"/>
  <c r="I119" i="1"/>
  <c r="G119" i="1"/>
  <c r="G115" i="1" s="1"/>
  <c r="E119" i="1"/>
  <c r="E115" i="1" s="1"/>
  <c r="J119" i="1"/>
  <c r="F119" i="1"/>
  <c r="F115" i="1" s="1"/>
  <c r="J90" i="1"/>
  <c r="F90" i="1"/>
  <c r="F89" i="1" s="1"/>
  <c r="I75" i="1"/>
  <c r="G75" i="1"/>
  <c r="G74" i="1" s="1"/>
  <c r="G73" i="1" s="1"/>
  <c r="E75" i="1"/>
  <c r="E74" i="1" s="1"/>
  <c r="E73" i="1" s="1"/>
  <c r="I98" i="1"/>
  <c r="G98" i="1"/>
  <c r="G97" i="1" s="1"/>
  <c r="C107" i="1"/>
  <c r="E98" i="1"/>
  <c r="E97" i="1" s="1"/>
  <c r="I47" i="1"/>
  <c r="G47" i="1"/>
  <c r="G46" i="1" s="1"/>
  <c r="G45" i="1" s="1"/>
  <c r="E47" i="1"/>
  <c r="E46" i="1" s="1"/>
  <c r="E45" i="1" s="1"/>
  <c r="D75" i="1"/>
  <c r="D74" i="1" s="1"/>
  <c r="D73" i="1" s="1"/>
  <c r="C98" i="1"/>
  <c r="J98" i="1"/>
  <c r="H98" i="1"/>
  <c r="H97" i="1" s="1"/>
  <c r="F98" i="1"/>
  <c r="F97" i="1" s="1"/>
  <c r="D98" i="1"/>
  <c r="D97" i="1" s="1"/>
  <c r="J66" i="1"/>
  <c r="F66" i="1"/>
  <c r="F65" i="1" s="1"/>
  <c r="F64" i="1" s="1"/>
  <c r="H75" i="1"/>
  <c r="H74" i="1" s="1"/>
  <c r="H73" i="1" s="1"/>
  <c r="J75" i="1"/>
  <c r="F75" i="1"/>
  <c r="F74" i="1" s="1"/>
  <c r="F73" i="1" s="1"/>
  <c r="I90" i="1"/>
  <c r="G90" i="1"/>
  <c r="G89" i="1" s="1"/>
  <c r="E90" i="1"/>
  <c r="E89" i="1" s="1"/>
  <c r="H90" i="1"/>
  <c r="H89" i="1" s="1"/>
  <c r="D90" i="1"/>
  <c r="D89" i="1" s="1"/>
  <c r="C90" i="1"/>
  <c r="J47" i="1"/>
  <c r="F47" i="1"/>
  <c r="F46" i="1" s="1"/>
  <c r="F45" i="1" s="1"/>
  <c r="J59" i="1"/>
  <c r="F59" i="1"/>
  <c r="F58" i="1" s="1"/>
  <c r="F57" i="1" s="1"/>
  <c r="C75" i="1"/>
  <c r="I59" i="1"/>
  <c r="G59" i="1"/>
  <c r="G58" i="1" s="1"/>
  <c r="G57" i="1" s="1"/>
  <c r="E59" i="1"/>
  <c r="E58" i="1" s="1"/>
  <c r="E57" i="1" s="1"/>
  <c r="H59" i="1"/>
  <c r="H58" i="1" s="1"/>
  <c r="H57" i="1" s="1"/>
  <c r="D59" i="1"/>
  <c r="D58" i="1" s="1"/>
  <c r="D57" i="1" s="1"/>
  <c r="I66" i="1"/>
  <c r="G66" i="1"/>
  <c r="G65" i="1" s="1"/>
  <c r="G64" i="1" s="1"/>
  <c r="E66" i="1"/>
  <c r="E65" i="1" s="1"/>
  <c r="E64" i="1" s="1"/>
  <c r="H66" i="1"/>
  <c r="H65" i="1" s="1"/>
  <c r="H64" i="1" s="1"/>
  <c r="D66" i="1"/>
  <c r="D65" i="1" s="1"/>
  <c r="D64" i="1" s="1"/>
  <c r="H47" i="1"/>
  <c r="H46" i="1" s="1"/>
  <c r="H45" i="1" s="1"/>
  <c r="D47" i="1"/>
  <c r="D46" i="1" s="1"/>
  <c r="D45" i="1" s="1"/>
  <c r="C66" i="1"/>
  <c r="C59" i="1"/>
  <c r="C47" i="1"/>
  <c r="I35" i="1"/>
  <c r="G35" i="1"/>
  <c r="G31" i="1" s="1"/>
  <c r="G30" i="1" s="1"/>
  <c r="E35" i="1"/>
  <c r="E31" i="1" s="1"/>
  <c r="E30" i="1" s="1"/>
  <c r="J35" i="1"/>
  <c r="H35" i="1"/>
  <c r="H31" i="1" s="1"/>
  <c r="H30" i="1" s="1"/>
  <c r="F35" i="1"/>
  <c r="F31" i="1" s="1"/>
  <c r="F30" i="1" s="1"/>
  <c r="D35" i="1"/>
  <c r="D31" i="1" s="1"/>
  <c r="D30" i="1" s="1"/>
  <c r="C35" i="1"/>
  <c r="N244" i="1" l="1"/>
  <c r="P225" i="1"/>
  <c r="C21" i="3"/>
  <c r="I265" i="1"/>
  <c r="I285" i="1"/>
  <c r="J265" i="1"/>
  <c r="G282" i="2"/>
  <c r="E282" i="2"/>
  <c r="F282" i="2" s="1"/>
  <c r="C23" i="2"/>
  <c r="C146" i="3"/>
  <c r="H146" i="3" s="1"/>
  <c r="J146" i="3" s="1"/>
  <c r="K146" i="3" s="1"/>
  <c r="H148" i="3"/>
  <c r="J148" i="3" s="1"/>
  <c r="K148" i="3" s="1"/>
  <c r="F396" i="2"/>
  <c r="E395" i="2"/>
  <c r="F395" i="2" s="1"/>
  <c r="E10" i="2"/>
  <c r="F11" i="2"/>
  <c r="D96" i="2"/>
  <c r="C285" i="1"/>
  <c r="F439" i="1"/>
  <c r="F32" i="6"/>
  <c r="E64" i="6"/>
  <c r="F64" i="6" s="1"/>
  <c r="I348" i="1"/>
  <c r="C390" i="1"/>
  <c r="C302" i="1"/>
  <c r="J422" i="1"/>
  <c r="J348" i="1"/>
  <c r="J302" i="1"/>
  <c r="C348" i="1"/>
  <c r="J134" i="1"/>
  <c r="J189" i="1"/>
  <c r="E133" i="2"/>
  <c r="F133" i="2" s="1"/>
  <c r="G16" i="1"/>
  <c r="R1426" i="1"/>
  <c r="D68" i="6"/>
  <c r="F68" i="6" s="1"/>
  <c r="G68" i="6" s="1"/>
  <c r="C74" i="1"/>
  <c r="C73" i="1" s="1"/>
  <c r="J58" i="1"/>
  <c r="J46" i="1"/>
  <c r="J74" i="1"/>
  <c r="J73" i="1" s="1"/>
  <c r="C97" i="1"/>
  <c r="C457" i="1"/>
  <c r="J106" i="1"/>
  <c r="C422" i="1"/>
  <c r="C134" i="1"/>
  <c r="E82" i="2"/>
  <c r="F82" i="2" s="1"/>
  <c r="D81" i="2"/>
  <c r="G82" i="2"/>
  <c r="C58" i="1"/>
  <c r="C57" i="1" s="1"/>
  <c r="C31" i="1"/>
  <c r="C30" i="1" s="1"/>
  <c r="C46" i="1"/>
  <c r="C45" i="1" s="1"/>
  <c r="C65" i="1"/>
  <c r="C64" i="1" s="1"/>
  <c r="C89" i="1"/>
  <c r="J65" i="1"/>
  <c r="J64" i="1" s="1"/>
  <c r="J97" i="1"/>
  <c r="J89" i="1"/>
  <c r="J115" i="1"/>
  <c r="C115" i="1"/>
  <c r="J45" i="1"/>
  <c r="D33" i="6"/>
  <c r="D65" i="6" s="1"/>
  <c r="F65" i="6" s="1"/>
  <c r="G65" i="6" s="1"/>
  <c r="D44" i="6"/>
  <c r="D76" i="6" s="1"/>
  <c r="F76" i="6" s="1"/>
  <c r="G76" i="6" s="1"/>
  <c r="D32" i="7"/>
  <c r="F32" i="7" s="1"/>
  <c r="G32" i="7" s="1"/>
  <c r="K116" i="1"/>
  <c r="D37" i="6"/>
  <c r="F37" i="6" s="1"/>
  <c r="G37" i="6" s="1"/>
  <c r="D38" i="6"/>
  <c r="F38" i="6" s="1"/>
  <c r="G38" i="6" s="1"/>
  <c r="D34" i="10"/>
  <c r="D41" i="10" s="1"/>
  <c r="D39" i="6"/>
  <c r="D71" i="6" s="1"/>
  <c r="F71" i="6" s="1"/>
  <c r="G71" i="6" s="1"/>
  <c r="D40" i="6"/>
  <c r="D72" i="6" s="1"/>
  <c r="F72" i="6" s="1"/>
  <c r="G72" i="6" s="1"/>
  <c r="D41" i="6"/>
  <c r="D73" i="6" s="1"/>
  <c r="D47" i="6"/>
  <c r="F47" i="6" s="1"/>
  <c r="G47" i="6" s="1"/>
  <c r="D48" i="6"/>
  <c r="F48" i="6" s="1"/>
  <c r="G48" i="6" s="1"/>
  <c r="D49" i="6"/>
  <c r="F49" i="6" s="1"/>
  <c r="G49" i="6" s="1"/>
  <c r="K32" i="1"/>
  <c r="I31" i="1"/>
  <c r="D34" i="6"/>
  <c r="F34" i="6" s="1"/>
  <c r="D46" i="6"/>
  <c r="F46" i="6" s="1"/>
  <c r="G46" i="6" s="1"/>
  <c r="J53" i="1"/>
  <c r="J31" i="1"/>
  <c r="J30" i="1" s="1"/>
  <c r="J57" i="1"/>
  <c r="J390" i="1"/>
  <c r="D36" i="7"/>
  <c r="D48" i="7" s="1"/>
  <c r="D45" i="6"/>
  <c r="D77" i="6" s="1"/>
  <c r="F77" i="6" s="1"/>
  <c r="G77" i="6" s="1"/>
  <c r="G17" i="3"/>
  <c r="H17" i="3" s="1"/>
  <c r="J17" i="3" s="1"/>
  <c r="K17" i="3" s="1"/>
  <c r="K431" i="1"/>
  <c r="D32" i="11"/>
  <c r="G175" i="3"/>
  <c r="H175" i="3" s="1"/>
  <c r="K371" i="1"/>
  <c r="D33" i="7"/>
  <c r="G156" i="3"/>
  <c r="H156" i="3" s="1"/>
  <c r="J156" i="3" s="1"/>
  <c r="K156" i="3" s="1"/>
  <c r="K391" i="1"/>
  <c r="D35" i="7"/>
  <c r="G162" i="3"/>
  <c r="H162" i="3" s="1"/>
  <c r="J162" i="3" s="1"/>
  <c r="K162" i="3" s="1"/>
  <c r="K349" i="1"/>
  <c r="D31" i="7"/>
  <c r="G152" i="3"/>
  <c r="H152" i="3" s="1"/>
  <c r="J152" i="3" s="1"/>
  <c r="K152" i="3" s="1"/>
  <c r="K315" i="1"/>
  <c r="D31" i="9"/>
  <c r="G140" i="3"/>
  <c r="H140" i="3" s="1"/>
  <c r="J140" i="3" s="1"/>
  <c r="K140" i="3" s="1"/>
  <c r="K147" i="1"/>
  <c r="D35" i="6"/>
  <c r="G71" i="3"/>
  <c r="H71" i="3" s="1"/>
  <c r="J71" i="3" s="1"/>
  <c r="K71" i="3" s="1"/>
  <c r="G36" i="15"/>
  <c r="K206" i="1"/>
  <c r="D43" i="6"/>
  <c r="G97" i="3"/>
  <c r="H97" i="3" s="1"/>
  <c r="J97" i="3" s="1"/>
  <c r="K97" i="3" s="1"/>
  <c r="D37" i="7"/>
  <c r="G173" i="3"/>
  <c r="G117" i="3"/>
  <c r="G115" i="3" s="1"/>
  <c r="H115" i="3" s="1"/>
  <c r="J115" i="3" s="1"/>
  <c r="K115" i="3" s="1"/>
  <c r="D51" i="6"/>
  <c r="K190" i="1"/>
  <c r="D42" i="6"/>
  <c r="G95" i="3"/>
  <c r="H95" i="3" s="1"/>
  <c r="J95" i="3" s="1"/>
  <c r="K95" i="3" s="1"/>
  <c r="G128" i="3"/>
  <c r="H128" i="3" s="1"/>
  <c r="J128" i="3" s="1"/>
  <c r="K128" i="3" s="1"/>
  <c r="D29" i="7"/>
  <c r="F34" i="7"/>
  <c r="G34" i="7" s="1"/>
  <c r="D46" i="7"/>
  <c r="F46" i="7" s="1"/>
  <c r="G46" i="7" s="1"/>
  <c r="C339" i="1"/>
  <c r="K340" i="1"/>
  <c r="K323" i="1"/>
  <c r="D32" i="9"/>
  <c r="G142" i="3"/>
  <c r="H142" i="3" s="1"/>
  <c r="J142" i="3" s="1"/>
  <c r="K142" i="3" s="1"/>
  <c r="K331" i="1"/>
  <c r="D33" i="9"/>
  <c r="G144" i="3"/>
  <c r="H144" i="3" s="1"/>
  <c r="J144" i="3" s="1"/>
  <c r="K144" i="3" s="1"/>
  <c r="D30" i="9"/>
  <c r="G138" i="3"/>
  <c r="K294" i="1"/>
  <c r="D30" i="7"/>
  <c r="G134" i="3"/>
  <c r="H134" i="3" s="1"/>
  <c r="J134" i="3" s="1"/>
  <c r="K134" i="3" s="1"/>
  <c r="K266" i="1"/>
  <c r="D29" i="9"/>
  <c r="G121" i="3"/>
  <c r="K286" i="1"/>
  <c r="D52" i="6"/>
  <c r="G132" i="3"/>
  <c r="F44" i="8"/>
  <c r="G44" i="8" s="1"/>
  <c r="G15" i="3"/>
  <c r="D31" i="6"/>
  <c r="F39" i="15"/>
  <c r="F29" i="15"/>
  <c r="E11" i="3"/>
  <c r="F13" i="3"/>
  <c r="K403" i="1"/>
  <c r="G169" i="3"/>
  <c r="K221" i="1"/>
  <c r="G101" i="3"/>
  <c r="H101" i="3" s="1"/>
  <c r="J101" i="3" s="1"/>
  <c r="K101" i="3" s="1"/>
  <c r="E457" i="1"/>
  <c r="K135" i="1"/>
  <c r="G67" i="3"/>
  <c r="K212" i="1"/>
  <c r="G99" i="3"/>
  <c r="K360" i="1"/>
  <c r="G154" i="3"/>
  <c r="K159" i="1"/>
  <c r="G75" i="3"/>
  <c r="H75" i="3" s="1"/>
  <c r="J75" i="3" s="1"/>
  <c r="K75" i="3" s="1"/>
  <c r="K163" i="1"/>
  <c r="G77" i="3"/>
  <c r="H77" i="3" s="1"/>
  <c r="J77" i="3" s="1"/>
  <c r="K77" i="3" s="1"/>
  <c r="K167" i="1"/>
  <c r="G85" i="3"/>
  <c r="H85" i="3" s="1"/>
  <c r="J85" i="3" s="1"/>
  <c r="K177" i="1"/>
  <c r="G87" i="3"/>
  <c r="H87" i="3" s="1"/>
  <c r="J87" i="3" s="1"/>
  <c r="K87" i="3" s="1"/>
  <c r="K181" i="1"/>
  <c r="G89" i="3"/>
  <c r="H89" i="3" s="1"/>
  <c r="J89" i="3" s="1"/>
  <c r="K89" i="3" s="1"/>
  <c r="K185" i="1"/>
  <c r="G91" i="3"/>
  <c r="H91" i="3" s="1"/>
  <c r="J91" i="3" s="1"/>
  <c r="K91" i="3" s="1"/>
  <c r="K235" i="1"/>
  <c r="G105" i="3"/>
  <c r="H105" i="3" s="1"/>
  <c r="J105" i="3" s="1"/>
  <c r="K105" i="3" s="1"/>
  <c r="K242" i="1"/>
  <c r="G107" i="3"/>
  <c r="H107" i="3" s="1"/>
  <c r="J107" i="3" s="1"/>
  <c r="K107" i="3" s="1"/>
  <c r="K246" i="1"/>
  <c r="G109" i="3"/>
  <c r="H109" i="3" s="1"/>
  <c r="J109" i="3" s="1"/>
  <c r="K109" i="3" s="1"/>
  <c r="K140" i="1"/>
  <c r="G69" i="3"/>
  <c r="H69" i="3" s="1"/>
  <c r="J69" i="3" s="1"/>
  <c r="K69" i="3" s="1"/>
  <c r="K228" i="1"/>
  <c r="G103" i="3"/>
  <c r="H103" i="3" s="1"/>
  <c r="J103" i="3" s="1"/>
  <c r="K103" i="3" s="1"/>
  <c r="G268" i="2"/>
  <c r="G214" i="2"/>
  <c r="E299" i="2"/>
  <c r="F299" i="2" s="1"/>
  <c r="G299" i="2"/>
  <c r="E97" i="2"/>
  <c r="F97" i="2" s="1"/>
  <c r="G97" i="2"/>
  <c r="E140" i="2"/>
  <c r="F140" i="2" s="1"/>
  <c r="G140" i="2"/>
  <c r="E181" i="2"/>
  <c r="F181" i="2" s="1"/>
  <c r="G181" i="2"/>
  <c r="E202" i="2"/>
  <c r="F202" i="2" s="1"/>
  <c r="G202" i="2"/>
  <c r="E283" i="2"/>
  <c r="F283" i="2" s="1"/>
  <c r="G283" i="2"/>
  <c r="E300" i="2"/>
  <c r="F300" i="2" s="1"/>
  <c r="G300" i="2"/>
  <c r="E316" i="2"/>
  <c r="F316" i="2" s="1"/>
  <c r="G316" i="2"/>
  <c r="E353" i="2"/>
  <c r="F353" i="2" s="1"/>
  <c r="G353" i="2"/>
  <c r="E375" i="2"/>
  <c r="F375" i="2" s="1"/>
  <c r="G375" i="2"/>
  <c r="E387" i="2"/>
  <c r="F387" i="2" s="1"/>
  <c r="G387" i="2"/>
  <c r="E159" i="2"/>
  <c r="F159" i="2" s="1"/>
  <c r="G159" i="2"/>
  <c r="E24" i="2"/>
  <c r="F24" i="2" s="1"/>
  <c r="G24" i="2"/>
  <c r="E25" i="2"/>
  <c r="F25" i="2" s="1"/>
  <c r="G25" i="2"/>
  <c r="E88" i="2"/>
  <c r="F88" i="2" s="1"/>
  <c r="G88" i="2"/>
  <c r="E96" i="2"/>
  <c r="F96" i="2" s="1"/>
  <c r="G96" i="2"/>
  <c r="E106" i="2"/>
  <c r="F106" i="2" s="1"/>
  <c r="G106" i="2"/>
  <c r="E291" i="2"/>
  <c r="F291" i="2" s="1"/>
  <c r="G291" i="2"/>
  <c r="E308" i="2"/>
  <c r="F308" i="2" s="1"/>
  <c r="G308" i="2"/>
  <c r="E327" i="2"/>
  <c r="F327" i="2" s="1"/>
  <c r="G327" i="2"/>
  <c r="E345" i="2"/>
  <c r="F345" i="2" s="1"/>
  <c r="G345" i="2"/>
  <c r="E364" i="2"/>
  <c r="F364" i="2" s="1"/>
  <c r="G364" i="2"/>
  <c r="G395" i="2"/>
  <c r="D45" i="2"/>
  <c r="G46" i="2"/>
  <c r="E46" i="2"/>
  <c r="F46" i="2" s="1"/>
  <c r="E147" i="2"/>
  <c r="F147" i="2" s="1"/>
  <c r="G147" i="2"/>
  <c r="E168" i="2"/>
  <c r="F168" i="2" s="1"/>
  <c r="G168" i="2"/>
  <c r="E176" i="2"/>
  <c r="F176" i="2" s="1"/>
  <c r="G176" i="2"/>
  <c r="E208" i="2"/>
  <c r="F208" i="2" s="1"/>
  <c r="G208" i="2"/>
  <c r="E239" i="2"/>
  <c r="F239" i="2" s="1"/>
  <c r="G239" i="2"/>
  <c r="E128" i="2"/>
  <c r="F128" i="2" s="1"/>
  <c r="G128" i="2"/>
  <c r="E155" i="2"/>
  <c r="F155" i="2" s="1"/>
  <c r="G155" i="2"/>
  <c r="E163" i="2"/>
  <c r="F163" i="2" s="1"/>
  <c r="G163" i="2"/>
  <c r="E172" i="2"/>
  <c r="F172" i="2" s="1"/>
  <c r="G172" i="2"/>
  <c r="E228" i="2"/>
  <c r="F228" i="2" s="1"/>
  <c r="G228" i="2"/>
  <c r="E243" i="2"/>
  <c r="F243" i="2" s="1"/>
  <c r="G243" i="2"/>
  <c r="F10" i="2"/>
  <c r="G10" i="2"/>
  <c r="D127" i="2"/>
  <c r="F428" i="2"/>
  <c r="E427" i="2"/>
  <c r="F427" i="2" s="1"/>
  <c r="D344" i="2"/>
  <c r="D418" i="2"/>
  <c r="E419" i="2"/>
  <c r="F419" i="2" s="1"/>
  <c r="D386" i="2"/>
  <c r="D335" i="2"/>
  <c r="E336" i="2"/>
  <c r="F336" i="2" s="1"/>
  <c r="G259" i="2"/>
  <c r="E260" i="2"/>
  <c r="D252" i="2"/>
  <c r="E253" i="2"/>
  <c r="F253" i="2" s="1"/>
  <c r="D180" i="2"/>
  <c r="D66" i="2"/>
  <c r="E67" i="2"/>
  <c r="F67" i="2" s="1"/>
  <c r="D57" i="2"/>
  <c r="E58" i="2"/>
  <c r="F58" i="2" s="1"/>
  <c r="D50" i="2"/>
  <c r="E51" i="2"/>
  <c r="F51" i="2" s="1"/>
  <c r="D38" i="2"/>
  <c r="E39" i="2"/>
  <c r="F39" i="2" s="1"/>
  <c r="C8" i="2"/>
  <c r="C435" i="2" s="1"/>
  <c r="C106" i="1"/>
  <c r="P106" i="1" s="1"/>
  <c r="I189" i="1"/>
  <c r="I390" i="1"/>
  <c r="K35" i="1"/>
  <c r="I89" i="1"/>
  <c r="K90" i="1"/>
  <c r="I53" i="1"/>
  <c r="K54" i="1"/>
  <c r="I58" i="1"/>
  <c r="K59" i="1"/>
  <c r="I46" i="1"/>
  <c r="K47" i="1"/>
  <c r="I97" i="1"/>
  <c r="K98" i="1"/>
  <c r="I115" i="1"/>
  <c r="K119" i="1"/>
  <c r="I106" i="1"/>
  <c r="K107" i="1"/>
  <c r="I134" i="1"/>
  <c r="H32" i="15"/>
  <c r="K18" i="1"/>
  <c r="K423" i="1"/>
  <c r="I422" i="1"/>
  <c r="I255" i="1"/>
  <c r="K256" i="1"/>
  <c r="I65" i="1"/>
  <c r="K66" i="1"/>
  <c r="I74" i="1"/>
  <c r="K75" i="1"/>
  <c r="K303" i="1"/>
  <c r="I302" i="1"/>
  <c r="J105" i="1"/>
  <c r="D105" i="1"/>
  <c r="F105" i="1"/>
  <c r="H105" i="1"/>
  <c r="G105" i="1"/>
  <c r="E105" i="1"/>
  <c r="C88" i="1"/>
  <c r="E88" i="1"/>
  <c r="D88" i="1"/>
  <c r="F88" i="1"/>
  <c r="G88" i="1"/>
  <c r="H88" i="1"/>
  <c r="D23" i="2" l="1"/>
  <c r="I105" i="1"/>
  <c r="E29" i="1"/>
  <c r="D29" i="1"/>
  <c r="H132" i="3"/>
  <c r="J132" i="3" s="1"/>
  <c r="K132" i="3" s="1"/>
  <c r="G130" i="3"/>
  <c r="H130" i="3" s="1"/>
  <c r="J130" i="3" s="1"/>
  <c r="K285" i="1"/>
  <c r="H121" i="3"/>
  <c r="J121" i="3" s="1"/>
  <c r="K121" i="3" s="1"/>
  <c r="G119" i="3"/>
  <c r="G29" i="1"/>
  <c r="F29" i="1"/>
  <c r="H29" i="1"/>
  <c r="K302" i="1"/>
  <c r="D53" i="6"/>
  <c r="K348" i="1"/>
  <c r="F44" i="6"/>
  <c r="G44" i="6" s="1"/>
  <c r="D70" i="6"/>
  <c r="F70" i="6" s="1"/>
  <c r="G70" i="6" s="1"/>
  <c r="G13" i="3"/>
  <c r="G11" i="3" s="1"/>
  <c r="P14" i="3" s="1"/>
  <c r="C105" i="1"/>
  <c r="C29" i="1" s="1"/>
  <c r="D66" i="6"/>
  <c r="F66" i="6" s="1"/>
  <c r="G66" i="6" s="1"/>
  <c r="D80" i="6"/>
  <c r="F80" i="6" s="1"/>
  <c r="G80" i="6" s="1"/>
  <c r="F41" i="6"/>
  <c r="G41" i="6" s="1"/>
  <c r="I88" i="1"/>
  <c r="K88" i="1" s="1"/>
  <c r="J88" i="1"/>
  <c r="K31" i="1"/>
  <c r="K422" i="1"/>
  <c r="F36" i="7"/>
  <c r="G36" i="7" s="1"/>
  <c r="F39" i="6"/>
  <c r="G39" i="6" s="1"/>
  <c r="D78" i="6"/>
  <c r="F78" i="6" s="1"/>
  <c r="G78" i="6" s="1"/>
  <c r="D81" i="6"/>
  <c r="F81" i="6" s="1"/>
  <c r="G81" i="6" s="1"/>
  <c r="D79" i="6"/>
  <c r="F79" i="6" s="1"/>
  <c r="G79" i="6" s="1"/>
  <c r="F45" i="6"/>
  <c r="G45" i="6" s="1"/>
  <c r="F40" i="6"/>
  <c r="G40" i="6" s="1"/>
  <c r="F34" i="10"/>
  <c r="G34" i="10" s="1"/>
  <c r="D69" i="6"/>
  <c r="F69" i="6" s="1"/>
  <c r="G69" i="6" s="1"/>
  <c r="D44" i="7"/>
  <c r="F44" i="7" s="1"/>
  <c r="G44" i="7" s="1"/>
  <c r="F33" i="6"/>
  <c r="K339" i="1"/>
  <c r="G81" i="2"/>
  <c r="E81" i="2"/>
  <c r="F81" i="2" s="1"/>
  <c r="D80" i="2"/>
  <c r="K265" i="1"/>
  <c r="D33" i="10"/>
  <c r="D40" i="10" s="1"/>
  <c r="F40" i="10" s="1"/>
  <c r="G40" i="10" s="1"/>
  <c r="K134" i="1"/>
  <c r="K189" i="1"/>
  <c r="H117" i="3"/>
  <c r="J117" i="3" s="1"/>
  <c r="K117" i="3" s="1"/>
  <c r="J52" i="1"/>
  <c r="D30" i="8"/>
  <c r="G25" i="3"/>
  <c r="I30" i="1"/>
  <c r="K255" i="1"/>
  <c r="K390" i="1"/>
  <c r="K85" i="3"/>
  <c r="H15" i="3"/>
  <c r="J15" i="3" s="1"/>
  <c r="K15" i="3" s="1"/>
  <c r="E456" i="1"/>
  <c r="E14" i="1"/>
  <c r="H119" i="3"/>
  <c r="J119" i="3" s="1"/>
  <c r="K119" i="3" s="1"/>
  <c r="K106" i="1"/>
  <c r="D32" i="10"/>
  <c r="G61" i="3"/>
  <c r="H61" i="3" s="1"/>
  <c r="J61" i="3" s="1"/>
  <c r="K61" i="3" s="1"/>
  <c r="K97" i="1"/>
  <c r="D34" i="8"/>
  <c r="G57" i="3"/>
  <c r="H57" i="3" s="1"/>
  <c r="J57" i="3" s="1"/>
  <c r="K57" i="3" s="1"/>
  <c r="K89" i="1"/>
  <c r="D33" i="8"/>
  <c r="G55" i="3"/>
  <c r="D83" i="6"/>
  <c r="F83" i="6" s="1"/>
  <c r="G83" i="6" s="1"/>
  <c r="F52" i="6"/>
  <c r="G52" i="6" s="1"/>
  <c r="D42" i="7"/>
  <c r="F42" i="7" s="1"/>
  <c r="G42" i="7" s="1"/>
  <c r="F30" i="7"/>
  <c r="G30" i="7" s="1"/>
  <c r="H138" i="3"/>
  <c r="J138" i="3" s="1"/>
  <c r="K138" i="3" s="1"/>
  <c r="G136" i="3"/>
  <c r="H136" i="3" s="1"/>
  <c r="J136" i="3" s="1"/>
  <c r="K136" i="3" s="1"/>
  <c r="F32" i="9"/>
  <c r="G32" i="9" s="1"/>
  <c r="D41" i="9"/>
  <c r="F48" i="7"/>
  <c r="G48" i="7" s="1"/>
  <c r="D38" i="7"/>
  <c r="D41" i="7"/>
  <c r="F29" i="7"/>
  <c r="D49" i="7"/>
  <c r="F49" i="7" s="1"/>
  <c r="G49" i="7" s="1"/>
  <c r="F37" i="7"/>
  <c r="G37" i="7" s="1"/>
  <c r="D75" i="6"/>
  <c r="F75" i="6" s="1"/>
  <c r="G75" i="6" s="1"/>
  <c r="F43" i="6"/>
  <c r="G43" i="6" s="1"/>
  <c r="F31" i="9"/>
  <c r="G31" i="9" s="1"/>
  <c r="D40" i="9"/>
  <c r="D47" i="7"/>
  <c r="F47" i="7" s="1"/>
  <c r="G47" i="7" s="1"/>
  <c r="F35" i="7"/>
  <c r="G35" i="7" s="1"/>
  <c r="D38" i="11"/>
  <c r="F32" i="11"/>
  <c r="G32" i="11" s="1"/>
  <c r="F29" i="9"/>
  <c r="G29" i="9" s="1"/>
  <c r="D38" i="9"/>
  <c r="F30" i="9"/>
  <c r="G30" i="9" s="1"/>
  <c r="D39" i="9"/>
  <c r="F33" i="9"/>
  <c r="G33" i="9" s="1"/>
  <c r="D42" i="9"/>
  <c r="F42" i="9" s="1"/>
  <c r="D74" i="6"/>
  <c r="F42" i="6"/>
  <c r="G42" i="6" s="1"/>
  <c r="D82" i="6"/>
  <c r="F82" i="6" s="1"/>
  <c r="G82" i="6" s="1"/>
  <c r="F51" i="6"/>
  <c r="G51" i="6" s="1"/>
  <c r="G171" i="3"/>
  <c r="H171" i="3" s="1"/>
  <c r="J171" i="3" s="1"/>
  <c r="K171" i="3" s="1"/>
  <c r="H173" i="3"/>
  <c r="J173" i="3" s="1"/>
  <c r="K173" i="3" s="1"/>
  <c r="F73" i="6"/>
  <c r="G73" i="6" s="1"/>
  <c r="F41" i="10"/>
  <c r="G41" i="10" s="1"/>
  <c r="D67" i="6"/>
  <c r="F67" i="6" s="1"/>
  <c r="G67" i="6" s="1"/>
  <c r="F35" i="6"/>
  <c r="D43" i="7"/>
  <c r="F43" i="7" s="1"/>
  <c r="G43" i="7" s="1"/>
  <c r="F31" i="7"/>
  <c r="G31" i="7" s="1"/>
  <c r="D45" i="7"/>
  <c r="F45" i="7" s="1"/>
  <c r="G45" i="7" s="1"/>
  <c r="F33" i="7"/>
  <c r="G33" i="7" s="1"/>
  <c r="G51" i="3"/>
  <c r="G49" i="3" s="1"/>
  <c r="H49" i="3" s="1"/>
  <c r="J49" i="3" s="1"/>
  <c r="K49" i="3" s="1"/>
  <c r="D31" i="10"/>
  <c r="G47" i="3"/>
  <c r="H47" i="3" s="1"/>
  <c r="J47" i="3" s="1"/>
  <c r="K47" i="3" s="1"/>
  <c r="D32" i="8"/>
  <c r="H31" i="15"/>
  <c r="I32" i="15"/>
  <c r="G29" i="3"/>
  <c r="G27" i="3" s="1"/>
  <c r="D31" i="11"/>
  <c r="G37" i="3"/>
  <c r="G35" i="3" s="1"/>
  <c r="H35" i="3" s="1"/>
  <c r="J35" i="3" s="1"/>
  <c r="K35" i="3" s="1"/>
  <c r="D28" i="9"/>
  <c r="G33" i="3"/>
  <c r="H33" i="3" s="1"/>
  <c r="J33" i="3" s="1"/>
  <c r="K33" i="3" s="1"/>
  <c r="D31" i="8"/>
  <c r="D63" i="6"/>
  <c r="F31" i="6"/>
  <c r="G35" i="15"/>
  <c r="G34" i="15" s="1"/>
  <c r="P34" i="15" s="1"/>
  <c r="P36" i="15" s="1"/>
  <c r="P38" i="15" s="1"/>
  <c r="E9" i="3"/>
  <c r="E177" i="3" s="1"/>
  <c r="F11" i="3"/>
  <c r="K115" i="1"/>
  <c r="G63" i="3"/>
  <c r="H154" i="3"/>
  <c r="J154" i="3" s="1"/>
  <c r="K154" i="3" s="1"/>
  <c r="G150" i="3"/>
  <c r="H150" i="3" s="1"/>
  <c r="J150" i="3" s="1"/>
  <c r="K150" i="3" s="1"/>
  <c r="H99" i="3"/>
  <c r="J99" i="3" s="1"/>
  <c r="K99" i="3" s="1"/>
  <c r="G93" i="3"/>
  <c r="H93" i="3" s="1"/>
  <c r="J93" i="3" s="1"/>
  <c r="K93" i="3" s="1"/>
  <c r="H67" i="3"/>
  <c r="J67" i="3" s="1"/>
  <c r="K67" i="3" s="1"/>
  <c r="G65" i="3"/>
  <c r="H65" i="3" s="1"/>
  <c r="J65" i="3" s="1"/>
  <c r="K65" i="3" s="1"/>
  <c r="G160" i="3"/>
  <c r="H160" i="3" s="1"/>
  <c r="J160" i="3" s="1"/>
  <c r="K160" i="3" s="1"/>
  <c r="H169" i="3"/>
  <c r="J169" i="3" s="1"/>
  <c r="K169" i="3" s="1"/>
  <c r="E38" i="2"/>
  <c r="F38" i="2" s="1"/>
  <c r="G38" i="2"/>
  <c r="E50" i="2"/>
  <c r="F50" i="2" s="1"/>
  <c r="G50" i="2"/>
  <c r="E57" i="2"/>
  <c r="F57" i="2" s="1"/>
  <c r="G57" i="2"/>
  <c r="E66" i="2"/>
  <c r="F66" i="2" s="1"/>
  <c r="G66" i="2"/>
  <c r="E180" i="2"/>
  <c r="F180" i="2" s="1"/>
  <c r="G180" i="2"/>
  <c r="E252" i="2"/>
  <c r="G252" i="2"/>
  <c r="E335" i="2"/>
  <c r="F335" i="2" s="1"/>
  <c r="G335" i="2"/>
  <c r="E344" i="2"/>
  <c r="F344" i="2" s="1"/>
  <c r="G344" i="2"/>
  <c r="E45" i="2"/>
  <c r="F45" i="2" s="1"/>
  <c r="G45" i="2"/>
  <c r="E386" i="2"/>
  <c r="F386" i="2" s="1"/>
  <c r="G386" i="2"/>
  <c r="E418" i="2"/>
  <c r="F418" i="2" s="1"/>
  <c r="G418" i="2"/>
  <c r="E127" i="2"/>
  <c r="F127" i="2" s="1"/>
  <c r="G127" i="2"/>
  <c r="E259" i="2"/>
  <c r="F259" i="2" s="1"/>
  <c r="F260" i="2"/>
  <c r="C456" i="1"/>
  <c r="I457" i="1" s="1"/>
  <c r="I73" i="1"/>
  <c r="K74" i="1"/>
  <c r="I64" i="1"/>
  <c r="K65" i="1"/>
  <c r="I16" i="1"/>
  <c r="N16" i="1" s="1"/>
  <c r="K17" i="1"/>
  <c r="I45" i="1"/>
  <c r="K46" i="1"/>
  <c r="I57" i="1"/>
  <c r="K58" i="1"/>
  <c r="I52" i="1"/>
  <c r="K53" i="1"/>
  <c r="F14" i="1"/>
  <c r="D11" i="5"/>
  <c r="F456" i="1" l="1"/>
  <c r="C9" i="3"/>
  <c r="F252" i="2"/>
  <c r="J29" i="1"/>
  <c r="I29" i="1"/>
  <c r="N13" i="1"/>
  <c r="O3741" i="1"/>
  <c r="M31" i="15"/>
  <c r="F33" i="10"/>
  <c r="G33" i="10" s="1"/>
  <c r="R2756" i="1"/>
  <c r="G45" i="3"/>
  <c r="H45" i="3" s="1"/>
  <c r="J45" i="3" s="1"/>
  <c r="K45" i="3" s="1"/>
  <c r="H13" i="3"/>
  <c r="J13" i="3" s="1"/>
  <c r="K13" i="3" s="1"/>
  <c r="G31" i="6"/>
  <c r="F53" i="6" s="1"/>
  <c r="K31" i="6"/>
  <c r="I31" i="15"/>
  <c r="M29" i="13"/>
  <c r="C17" i="5"/>
  <c r="C11" i="5" s="1"/>
  <c r="C14" i="1"/>
  <c r="C439" i="1" s="1"/>
  <c r="K105" i="1"/>
  <c r="G14" i="1"/>
  <c r="G439" i="1" s="1"/>
  <c r="D3694" i="1" s="1"/>
  <c r="R1438" i="1"/>
  <c r="S1442" i="1" s="1"/>
  <c r="S1444" i="1" s="1"/>
  <c r="H14" i="1"/>
  <c r="H439" i="1" s="1"/>
  <c r="O440" i="1" s="1"/>
  <c r="E80" i="2"/>
  <c r="F80" i="2" s="1"/>
  <c r="G80" i="2"/>
  <c r="D79" i="2"/>
  <c r="K52" i="1"/>
  <c r="K45" i="1"/>
  <c r="K64" i="1"/>
  <c r="K73" i="1"/>
  <c r="H25" i="3"/>
  <c r="J25" i="3" s="1"/>
  <c r="K25" i="3" s="1"/>
  <c r="G23" i="3"/>
  <c r="K57" i="1"/>
  <c r="D39" i="8"/>
  <c r="F30" i="8"/>
  <c r="G30" i="8" s="1"/>
  <c r="K30" i="1"/>
  <c r="E451" i="1"/>
  <c r="H51" i="3"/>
  <c r="J51" i="3" s="1"/>
  <c r="K51" i="3" s="1"/>
  <c r="H37" i="3"/>
  <c r="J37" i="3" s="1"/>
  <c r="K37" i="3" s="1"/>
  <c r="G31" i="3"/>
  <c r="H31" i="3" s="1"/>
  <c r="J31" i="3" s="1"/>
  <c r="K31" i="3" s="1"/>
  <c r="H29" i="3"/>
  <c r="J29" i="3" s="1"/>
  <c r="K29" i="3" s="1"/>
  <c r="F74" i="6"/>
  <c r="G74" i="6" s="1"/>
  <c r="F38" i="9"/>
  <c r="G38" i="9" s="1"/>
  <c r="F38" i="11"/>
  <c r="G38" i="11" s="1"/>
  <c r="F40" i="9"/>
  <c r="G40" i="9" s="1"/>
  <c r="F38" i="7"/>
  <c r="G29" i="7"/>
  <c r="G38" i="7" s="1"/>
  <c r="D42" i="8"/>
  <c r="F33" i="8"/>
  <c r="G33" i="8" s="1"/>
  <c r="F32" i="10"/>
  <c r="G32" i="10" s="1"/>
  <c r="D39" i="10"/>
  <c r="F39" i="10" s="1"/>
  <c r="G39" i="10" s="1"/>
  <c r="F39" i="9"/>
  <c r="G39" i="9" s="1"/>
  <c r="F41" i="7"/>
  <c r="F50" i="7" s="1"/>
  <c r="D50" i="7"/>
  <c r="D51" i="7" s="1"/>
  <c r="F41" i="9"/>
  <c r="G41" i="9" s="1"/>
  <c r="H55" i="3"/>
  <c r="J55" i="3" s="1"/>
  <c r="K55" i="3" s="1"/>
  <c r="G53" i="3"/>
  <c r="H53" i="3" s="1"/>
  <c r="J53" i="3" s="1"/>
  <c r="K53" i="3" s="1"/>
  <c r="D43" i="8"/>
  <c r="F34" i="8"/>
  <c r="G34" i="8" s="1"/>
  <c r="G29" i="15"/>
  <c r="G39" i="15"/>
  <c r="I34" i="15"/>
  <c r="D84" i="6"/>
  <c r="F63" i="6"/>
  <c r="D40" i="8"/>
  <c r="F31" i="8"/>
  <c r="G31" i="8" s="1"/>
  <c r="D36" i="8"/>
  <c r="F28" i="9"/>
  <c r="F34" i="9" s="1"/>
  <c r="D37" i="9"/>
  <c r="D34" i="9"/>
  <c r="D37" i="11"/>
  <c r="D34" i="11"/>
  <c r="F31" i="11"/>
  <c r="K30" i="11" s="1"/>
  <c r="F32" i="8"/>
  <c r="G32" i="8" s="1"/>
  <c r="D41" i="8"/>
  <c r="D38" i="10"/>
  <c r="F31" i="10"/>
  <c r="D35" i="10"/>
  <c r="H29" i="15"/>
  <c r="H39" i="15"/>
  <c r="F9" i="3"/>
  <c r="F177" i="3" s="1"/>
  <c r="H27" i="3"/>
  <c r="J27" i="3" s="1"/>
  <c r="K27" i="3" s="1"/>
  <c r="H63" i="3"/>
  <c r="J63" i="3" s="1"/>
  <c r="K63" i="3" s="1"/>
  <c r="G59" i="3"/>
  <c r="H59" i="3" s="1"/>
  <c r="J59" i="3" s="1"/>
  <c r="K59" i="3" s="1"/>
  <c r="K16" i="1"/>
  <c r="E14" i="5"/>
  <c r="H11" i="3"/>
  <c r="J11" i="3" s="1"/>
  <c r="K11" i="3" s="1"/>
  <c r="I453" i="1"/>
  <c r="D14" i="1"/>
  <c r="D8" i="2" l="1"/>
  <c r="K25" i="2"/>
  <c r="O29" i="1"/>
  <c r="O31" i="1" s="1"/>
  <c r="G21" i="3"/>
  <c r="P22" i="3" s="1"/>
  <c r="N29" i="1"/>
  <c r="K23" i="2"/>
  <c r="K24" i="2" s="1"/>
  <c r="P24" i="3"/>
  <c r="P25" i="3" s="1"/>
  <c r="H23" i="3"/>
  <c r="J23" i="3" s="1"/>
  <c r="K23" i="3" s="1"/>
  <c r="C177" i="3"/>
  <c r="N4194" i="1"/>
  <c r="J14" i="1"/>
  <c r="P22" i="15"/>
  <c r="K6" i="5"/>
  <c r="P24" i="15"/>
  <c r="K8" i="5"/>
  <c r="P21" i="15"/>
  <c r="K5" i="5"/>
  <c r="D85" i="6"/>
  <c r="N76" i="6"/>
  <c r="I39" i="15"/>
  <c r="M30" i="13"/>
  <c r="K29" i="1"/>
  <c r="I14" i="1"/>
  <c r="N14" i="1" s="1"/>
  <c r="E17" i="5"/>
  <c r="E11" i="5" s="1"/>
  <c r="G79" i="2"/>
  <c r="E79" i="2"/>
  <c r="L24" i="2"/>
  <c r="F39" i="8"/>
  <c r="G39" i="8" s="1"/>
  <c r="F35" i="10"/>
  <c r="K9" i="5" s="1"/>
  <c r="G28" i="9"/>
  <c r="G34" i="9" s="1"/>
  <c r="G41" i="7"/>
  <c r="G50" i="7" s="1"/>
  <c r="G51" i="7" s="1"/>
  <c r="F42" i="8"/>
  <c r="G42" i="8" s="1"/>
  <c r="F51" i="7"/>
  <c r="F43" i="8"/>
  <c r="G43" i="8" s="1"/>
  <c r="G31" i="10"/>
  <c r="G35" i="10" s="1"/>
  <c r="F37" i="9"/>
  <c r="F43" i="9" s="1"/>
  <c r="F44" i="9" s="1"/>
  <c r="D43" i="9"/>
  <c r="D44" i="9" s="1"/>
  <c r="G36" i="8"/>
  <c r="G63" i="6"/>
  <c r="G84" i="6" s="1"/>
  <c r="G85" i="6" s="1"/>
  <c r="F84" i="6"/>
  <c r="F85" i="6" s="1"/>
  <c r="D42" i="10"/>
  <c r="D43" i="10" s="1"/>
  <c r="F38" i="10"/>
  <c r="F42" i="10" s="1"/>
  <c r="P25" i="15" s="1"/>
  <c r="F41" i="8"/>
  <c r="G41" i="8" s="1"/>
  <c r="G31" i="11"/>
  <c r="G34" i="11" s="1"/>
  <c r="F34" i="11"/>
  <c r="D40" i="11"/>
  <c r="D41" i="11" s="1"/>
  <c r="F37" i="11"/>
  <c r="F40" i="11" s="1"/>
  <c r="F36" i="8"/>
  <c r="F40" i="8"/>
  <c r="D45" i="8"/>
  <c r="D46" i="8" s="1"/>
  <c r="F21" i="3" l="1"/>
  <c r="F79" i="2"/>
  <c r="E23" i="2"/>
  <c r="J439" i="1"/>
  <c r="P26" i="15"/>
  <c r="K10" i="5"/>
  <c r="P23" i="15"/>
  <c r="K7" i="5"/>
  <c r="K11" i="5" s="1"/>
  <c r="K12" i="5" s="1"/>
  <c r="P28" i="15"/>
  <c r="B34" i="17"/>
  <c r="G37" i="9"/>
  <c r="G43" i="9" s="1"/>
  <c r="G44" i="9" s="1"/>
  <c r="I439" i="1"/>
  <c r="J440" i="1" s="1"/>
  <c r="E38" i="13"/>
  <c r="M34" i="13"/>
  <c r="K14" i="1"/>
  <c r="K439" i="1" s="1"/>
  <c r="G23" i="2"/>
  <c r="F43" i="10"/>
  <c r="G43" i="10" s="1"/>
  <c r="F45" i="8"/>
  <c r="F46" i="8" s="1"/>
  <c r="G37" i="11"/>
  <c r="G40" i="11" s="1"/>
  <c r="G40" i="8"/>
  <c r="G45" i="8" s="1"/>
  <c r="G46" i="8" s="1"/>
  <c r="F41" i="11"/>
  <c r="G41" i="11" s="1"/>
  <c r="G38" i="10"/>
  <c r="G42" i="10" s="1"/>
  <c r="H21" i="3"/>
  <c r="J21" i="3" s="1"/>
  <c r="K21" i="3" s="1"/>
  <c r="G9" i="3"/>
  <c r="G177" i="3" l="1"/>
  <c r="Q10" i="3"/>
  <c r="Q12" i="3" s="1"/>
  <c r="F23" i="2"/>
  <c r="E8" i="2"/>
  <c r="P27" i="15"/>
  <c r="P29" i="15" s="1"/>
  <c r="E441" i="1"/>
  <c r="M28" i="12" s="1"/>
  <c r="D29" i="12" s="1"/>
  <c r="G8" i="2"/>
  <c r="D435" i="2"/>
  <c r="G435" i="2" s="1"/>
  <c r="H9" i="3"/>
  <c r="H177" i="3" s="1"/>
  <c r="E443" i="1" l="1"/>
  <c r="F8" i="2"/>
  <c r="E435" i="2"/>
  <c r="F435" i="2" s="1"/>
  <c r="J9" i="3"/>
  <c r="E444" i="1" l="1"/>
  <c r="B3235" i="1"/>
  <c r="K9" i="3"/>
  <c r="K177" i="3" s="1"/>
  <c r="J177" i="3"/>
  <c r="E40" i="13"/>
  <c r="D31" i="12"/>
  <c r="H29" i="12"/>
  <c r="C446" i="1" l="1"/>
  <c r="O442" i="1"/>
  <c r="H31" i="12"/>
  <c r="D33" i="12"/>
  <c r="D33" i="13"/>
  <c r="C447" i="1" l="1"/>
  <c r="O450" i="1"/>
  <c r="G33" i="13"/>
  <c r="H33" i="12"/>
</calcChain>
</file>

<file path=xl/sharedStrings.xml><?xml version="1.0" encoding="utf-8"?>
<sst xmlns="http://schemas.openxmlformats.org/spreadsheetml/2006/main" count="12726" uniqueCount="1018">
  <si>
    <t>Gaji dan Tunjangan</t>
  </si>
  <si>
    <t>102.12027.16.018</t>
  </si>
  <si>
    <t>Pembinaan UKS/LSS</t>
  </si>
  <si>
    <t>106,12027,21,060</t>
  </si>
  <si>
    <t>Penyusunan dan Pelaporan Dokumen Perencanaan</t>
  </si>
  <si>
    <t>108,12027,16,037</t>
  </si>
  <si>
    <t>Failitasi Gerakan Budaya Sehat dan Kebersihan Lingkungan</t>
  </si>
  <si>
    <t>110,12027,15,035</t>
  </si>
  <si>
    <t>Fasilitasi adminstrasi Kependudukan</t>
  </si>
  <si>
    <t>111,12027,15,009</t>
  </si>
  <si>
    <t>Fasilitasi PKK</t>
  </si>
  <si>
    <t>113,12027,25,001</t>
  </si>
  <si>
    <t>Sosialisasi Penanganan Bencana Alam</t>
  </si>
  <si>
    <t>117,12027,19,001</t>
  </si>
  <si>
    <t>Fasilitasi Kegiatan Keagamaan</t>
  </si>
  <si>
    <t>117,12027,19,003</t>
  </si>
  <si>
    <t>Pembinaan Kerukunan Umat Beragama</t>
  </si>
  <si>
    <t>119.12027.16.004</t>
  </si>
  <si>
    <t>Peningktn kapasitas aprt dlm rangka pelak. siskamswakarsa di daerah</t>
  </si>
  <si>
    <t>119.12027.16.006</t>
  </si>
  <si>
    <t>Pembinaab Hansip/Linmas Desa</t>
  </si>
  <si>
    <t>120.12027.01.002</t>
  </si>
  <si>
    <t>Penyediaan jasa komunikasi, sumber daya air dan listrik</t>
  </si>
  <si>
    <t>120.12027.01.008</t>
  </si>
  <si>
    <t>Penyediaan jasa kebersihan kantor</t>
  </si>
  <si>
    <t>120.12027.01.010</t>
  </si>
  <si>
    <t>Penyediaan alat tulis kantor</t>
  </si>
  <si>
    <t>120.12027.01.011</t>
  </si>
  <si>
    <t>Penyediaan barang cetakan dan penggandaan</t>
  </si>
  <si>
    <t>120.12027.01.012</t>
  </si>
  <si>
    <t>Penyediaan komponen instalasi listrik/penerangan bangunan kantor</t>
  </si>
  <si>
    <t>120.12027.01.015</t>
  </si>
  <si>
    <t>Penyediaan bahan bacaan dan peraturan perundang-undangan</t>
  </si>
  <si>
    <t>120.12027.01.017</t>
  </si>
  <si>
    <t>Penyediaan makanan dan minuman</t>
  </si>
  <si>
    <t>120.12027.01.018</t>
  </si>
  <si>
    <t>Rapat-rapat Koordinasi dan konsultasi ke luar Daerah</t>
  </si>
  <si>
    <t>120.12027.01.019</t>
  </si>
  <si>
    <t>Rapat-rapat Koordinasi dan konsultasi dalam Daerah</t>
  </si>
  <si>
    <t>120,12027,01,021</t>
  </si>
  <si>
    <t>Jasa Pelayanan Perkantoran</t>
  </si>
  <si>
    <t>120.12027.02.006</t>
  </si>
  <si>
    <t>120.12027.02.007</t>
  </si>
  <si>
    <t>Pengadaan perlengkapan gedung kantor</t>
  </si>
  <si>
    <t>120.12027.02.009</t>
  </si>
  <si>
    <t>Pengadaan peralatan gedung kantor</t>
  </si>
  <si>
    <t>120.12027.02.021</t>
  </si>
  <si>
    <t>Pemeliharaan rutin/berkala rumah dinas</t>
  </si>
  <si>
    <t>120.12027.02.022</t>
  </si>
  <si>
    <t>Pemeliharaan rutin/berkala gedung kantor</t>
  </si>
  <si>
    <t>120.12027.020.24</t>
  </si>
  <si>
    <t>Pemeliharaan rutin/berkala kendaraan dinas/operasional</t>
  </si>
  <si>
    <t>120.12027.02.026</t>
  </si>
  <si>
    <t>Pemeliharaan rutin/berkala perlengkapan gedung kantor</t>
  </si>
  <si>
    <t>120.12027.02.028</t>
  </si>
  <si>
    <t>Pemeliharaan rutin/berkala peralatan gedung kantor</t>
  </si>
  <si>
    <t>120.12027.17.019</t>
  </si>
  <si>
    <t>Intensifikasi &amp; Ekstensifikasi sumber pendapatan daerah</t>
  </si>
  <si>
    <t>120.12027.19.004</t>
  </si>
  <si>
    <t>Fasilitasi dan Evaluasi Perdes tentang APBDES</t>
  </si>
  <si>
    <t>120.12027.19.005</t>
  </si>
  <si>
    <t>Fasilitasi Kegiatan Alokasi Dana Desa (ADD)</t>
  </si>
  <si>
    <t>120.12027.20.125</t>
  </si>
  <si>
    <t>Fasilitasi dan Verifikasi administrasi terpadu Kec. ( PATEN )</t>
  </si>
  <si>
    <t>120.12027.20.131</t>
  </si>
  <si>
    <t>Monitoring pelaksanaan pembangunan Tingkat Kecamatan</t>
  </si>
  <si>
    <t>120.12027.28.001</t>
  </si>
  <si>
    <t>Fasilitasi kegiatan pengisian Kades dan Perdes</t>
  </si>
  <si>
    <t>120.12027.28.002</t>
  </si>
  <si>
    <t>Rapat Koordinasi Kades dan Perdes</t>
  </si>
  <si>
    <t>120.12027.28.018</t>
  </si>
  <si>
    <t>Pelatihan Aparatur Pemerintah Desa/Kelurahan</t>
  </si>
  <si>
    <t>120.12027.28.019</t>
  </si>
  <si>
    <t>Fasilitasi pengisian BPD dan pelantikan BPD antar waktu</t>
  </si>
  <si>
    <t>Pendampingan program raskin</t>
  </si>
  <si>
    <t>122,12027,15,001</t>
  </si>
  <si>
    <t>Pemberdayaan Lembaga dan Organisasi Masyarakat Pedesaan</t>
  </si>
  <si>
    <t>122,12027,15,011</t>
  </si>
  <si>
    <t>Fasilitasi PWK</t>
  </si>
  <si>
    <t>122,12027,15,012</t>
  </si>
  <si>
    <t>Pendampingan PNPM-MD</t>
  </si>
  <si>
    <t>122,12027,15,013</t>
  </si>
  <si>
    <t>Fasilitasi pendampingan desa binaan</t>
  </si>
  <si>
    <t>122,12027,17,028</t>
  </si>
  <si>
    <t>Fasilitasi penyusunan RKP Desa</t>
  </si>
  <si>
    <t>122,12027,17,032</t>
  </si>
  <si>
    <t>123,12027,15,005</t>
  </si>
  <si>
    <t>Fasilitasi penyusunan dan pemberdayaan profil desa/kel</t>
  </si>
  <si>
    <t>123,12027,15,008</t>
  </si>
  <si>
    <t>Penyusunan profil Kecamatan</t>
  </si>
  <si>
    <t>BELANJA DAERAH</t>
  </si>
  <si>
    <t>BELANJA TIDAK LANGSUNG</t>
  </si>
  <si>
    <t>BELANJA PEGAWAI</t>
  </si>
  <si>
    <t>120.12027.00.000.5</t>
  </si>
  <si>
    <t>BELANJA LANGSUNG</t>
  </si>
  <si>
    <t>120.12027.00.000.5,2</t>
  </si>
  <si>
    <t>Program Upaya Kesehatan Masyarakat</t>
  </si>
  <si>
    <t>102.12027.16</t>
  </si>
  <si>
    <t>Program Perencanaan Pembangunan Daerah</t>
  </si>
  <si>
    <t>106,12027,21</t>
  </si>
  <si>
    <t>Program Penataan Administrasi Kependudukan</t>
  </si>
  <si>
    <t>Program Keserasian Peningkatan Kualitas Aak dan Perempuan</t>
  </si>
  <si>
    <t>Program Pencegahan dan Kesiap siagaan</t>
  </si>
  <si>
    <t>Program Pengembangan Nilai Keagamaan</t>
  </si>
  <si>
    <t>Program Pelayanan Administrasi Perkantoran</t>
  </si>
  <si>
    <t>Program Peningkatan Sarana dan Prasarana Aparatur</t>
  </si>
  <si>
    <t>Pengadaan perlengkapan rumah jabatan/dinas</t>
  </si>
  <si>
    <t>Program Pembinaan dan Fasilitasi Pengelolaan Keuangan Desa</t>
  </si>
  <si>
    <t>Program Peningkatan Kapasitas Aparatur Pemerintah Desa</t>
  </si>
  <si>
    <t>Program Peningkatan Ketahanan Pangan Pertanian/Perkebunan</t>
  </si>
  <si>
    <t>Program Peningkatan Keberdayaan Masyarakat Pedesaan</t>
  </si>
  <si>
    <t>Program Pengembangan data/Informasi/Statistik Daerah</t>
  </si>
  <si>
    <t>123,12027,15</t>
  </si>
  <si>
    <t>122,12027,17</t>
  </si>
  <si>
    <t>122,12027,15</t>
  </si>
  <si>
    <t>120.12027.16</t>
  </si>
  <si>
    <t>120.12027.28</t>
  </si>
  <si>
    <t>120.12027.19</t>
  </si>
  <si>
    <t>120.12027.17</t>
  </si>
  <si>
    <t>120.12027.02</t>
  </si>
  <si>
    <t>120.12027.01</t>
  </si>
  <si>
    <t>119.12027.16</t>
  </si>
  <si>
    <t>117,12027,19</t>
  </si>
  <si>
    <t>113,12027,25</t>
  </si>
  <si>
    <t>111,12027,15</t>
  </si>
  <si>
    <t>110,12027,15</t>
  </si>
  <si>
    <t>108,12027,16</t>
  </si>
  <si>
    <t>JUMLAH</t>
  </si>
  <si>
    <t>120.12027.00.000.5.1.1.01</t>
  </si>
  <si>
    <t>120.12027.00.000.5.1.1.01,01</t>
  </si>
  <si>
    <t>120.12027.00.000.5.1.1</t>
  </si>
  <si>
    <t>120.12027.00.000.5.1</t>
  </si>
  <si>
    <t>120.12027.00.000.5.1.1.01,02</t>
  </si>
  <si>
    <t>120.12027.00.000.5.1.1.01,03</t>
  </si>
  <si>
    <t>120.12027.00.000.5.1.1.01,05</t>
  </si>
  <si>
    <t>120.12027.00.000.5.1.1.01,06</t>
  </si>
  <si>
    <t>120.12027.00.000.5.1.1.01,07</t>
  </si>
  <si>
    <t>120.12027.00.000.5.1.1.01,08</t>
  </si>
  <si>
    <t>120.12027.00.000.5.1.1.01,09</t>
  </si>
  <si>
    <t>120.12027.00.000.5.1.1,02</t>
  </si>
  <si>
    <t>120.12027.00.000.5.1.1,02,01</t>
  </si>
  <si>
    <t>Gajji pokok PNS/Uang Reperensi</t>
  </si>
  <si>
    <t>Tunjangan keluarga</t>
  </si>
  <si>
    <t>Tunjangan jabatan</t>
  </si>
  <si>
    <t>Tunjangan fungsional umum</t>
  </si>
  <si>
    <t>Tunjangan beras</t>
  </si>
  <si>
    <t>Tunjangan PPH/tunjangankhusus</t>
  </si>
  <si>
    <t>Pembulatan Gaji</t>
  </si>
  <si>
    <t>Iuran asuransi kesehatan</t>
  </si>
  <si>
    <t>Tambahan penghasilan PNS</t>
  </si>
  <si>
    <t>Tambahan penghasilan berdasarkan beban kerja</t>
  </si>
  <si>
    <t>BELANJA BARANG DAN JASA</t>
  </si>
  <si>
    <t>Honorarium PNS</t>
  </si>
  <si>
    <t>Honorarium panitia pelaksanan kegiatan</t>
  </si>
  <si>
    <t>Belanja bahan pakai habis</t>
  </si>
  <si>
    <t>Belaja alat tulis kantor</t>
  </si>
  <si>
    <t>Belanja cetak dan penggandaan</t>
  </si>
  <si>
    <t>Belanja penggandaan</t>
  </si>
  <si>
    <t>Belanja Makan dan minum</t>
  </si>
  <si>
    <t xml:space="preserve">Belabja makan minum rapat </t>
  </si>
  <si>
    <t>102.12027.16.018.5.2.1</t>
  </si>
  <si>
    <t>102.12027.16.018.5.2.1.1</t>
  </si>
  <si>
    <t>102.12027.16.018.5.2.2</t>
  </si>
  <si>
    <t>102.12027.16.018.5.2.2.01.01</t>
  </si>
  <si>
    <t>102.12027.16.018.5.2.2.01</t>
  </si>
  <si>
    <t>102.12027.16.018.5.2.1.1.01</t>
  </si>
  <si>
    <t>102.12027.16.018.5.2.2.06</t>
  </si>
  <si>
    <t>102.12027.16.018.5.2.2.06.02</t>
  </si>
  <si>
    <t>102.12027.16.018.5.2.2.11</t>
  </si>
  <si>
    <t>102.12027.16.018.5.2.2.11.02</t>
  </si>
  <si>
    <t>106,12027,21,060.5.2.2</t>
  </si>
  <si>
    <t>106,12027,21,060.5.2.2.01</t>
  </si>
  <si>
    <t>106,12027,21,060.5.2.2.01.01</t>
  </si>
  <si>
    <t>106,12027,21,060.5.2.2.06</t>
  </si>
  <si>
    <t>106,12027,21,060.5.2.2.06.02</t>
  </si>
  <si>
    <t>Belabja makan minum kegiatan</t>
  </si>
  <si>
    <t>110,12027,15,035.5.2.2</t>
  </si>
  <si>
    <t>110,12027,15,035.5.2.2.01</t>
  </si>
  <si>
    <t>110,12027,15,035.5.2.2.01.01</t>
  </si>
  <si>
    <t>110,12027,15,035.5.2.2.06</t>
  </si>
  <si>
    <t>110,12027,15,035.5.2.2.06.02</t>
  </si>
  <si>
    <t>108,12027,16,037.2.2</t>
  </si>
  <si>
    <t>111,12027,15,009.2.2</t>
  </si>
  <si>
    <t>111,12027,15,009.2.2.01</t>
  </si>
  <si>
    <t>111,12027,15,009.2.2.01.01</t>
  </si>
  <si>
    <t>111,12027,15,009.2.2.11</t>
  </si>
  <si>
    <t>108,12027,16,037.2.2.11</t>
  </si>
  <si>
    <t>108,12027,16,037.2.2.11.02</t>
  </si>
  <si>
    <t>111,12027,15,009.2.2.06.02</t>
  </si>
  <si>
    <t>111,12027,15,009.2.2.06</t>
  </si>
  <si>
    <t>111,12027,15,009.2.2.11.02</t>
  </si>
  <si>
    <t>113,12027,25,001.5.2.2</t>
  </si>
  <si>
    <t>113,12027,25,001.5.2.2.01</t>
  </si>
  <si>
    <t>113,12027,25,001.5.2.2.01.01</t>
  </si>
  <si>
    <t>113,12027,25,001.5.2.2.06</t>
  </si>
  <si>
    <t>113,12027,25,001.5.2.2.06.02</t>
  </si>
  <si>
    <t>113,12027,25,001.5.2.2.11</t>
  </si>
  <si>
    <t>113,12027,25,001.5.2.2.11.02</t>
  </si>
  <si>
    <t>117,12027,19,001.5.2.2</t>
  </si>
  <si>
    <t>117,12027,19,001.5.2.2.01</t>
  </si>
  <si>
    <t>117,12027,19,001.5.2.2.01.01</t>
  </si>
  <si>
    <t>117,12027,19,001.5.2.2.06</t>
  </si>
  <si>
    <t>117,12027,19,001.5.2.2.06.02</t>
  </si>
  <si>
    <t>117,12027,19,001.5.2.2.11</t>
  </si>
  <si>
    <t>117,12027,19,001.5.2.2.11.05</t>
  </si>
  <si>
    <t>117,12027,19,003.5.2.2</t>
  </si>
  <si>
    <t>117,12027,19,003.5.2.2.01</t>
  </si>
  <si>
    <t>117,12027,19,003.5.2.2.01.01</t>
  </si>
  <si>
    <t>117,12027,19,003.5.2.2.06</t>
  </si>
  <si>
    <t>117,12027,19,003.5.2.2.06.02</t>
  </si>
  <si>
    <t>117,12027,19,003.5.2.2.11</t>
  </si>
  <si>
    <t>117,12027,19,003.5.2.2.11.02</t>
  </si>
  <si>
    <t>Honorarium panitia pelaksana kegiatan</t>
  </si>
  <si>
    <t>Honorarium non PNS</t>
  </si>
  <si>
    <t>Honorarium  pelaksana kegiatan</t>
  </si>
  <si>
    <t>119.12027.16.004.5.2.1</t>
  </si>
  <si>
    <t>119.12027.16.004.5.2.1.01</t>
  </si>
  <si>
    <t>119.12027.16.004.5.2.1.01.01</t>
  </si>
  <si>
    <t>119.12027.16.004.5.2.1.02</t>
  </si>
  <si>
    <t>119.12027.16.004.5.2.1.02.04</t>
  </si>
  <si>
    <t>119.12027.16.004.5.2.2</t>
  </si>
  <si>
    <t>119.12027.16.004.5.2.2.11</t>
  </si>
  <si>
    <t>119.12027.16.004.5.2.2.11.02</t>
  </si>
  <si>
    <t>Belanja kursus,platihan,sosialisasi dan bimbingan tehnis</t>
  </si>
  <si>
    <t>belanja transpotasi</t>
  </si>
  <si>
    <t>Honorarium tenaga ahli/instruktur/nara sumber</t>
  </si>
  <si>
    <t>119.12027.16.006.5.2.1</t>
  </si>
  <si>
    <t>119.12027.16.006.5.2.1.1</t>
  </si>
  <si>
    <t>119.12027.16.006.5.2.1.1.01</t>
  </si>
  <si>
    <t>119.12027.16.006.5.2.2</t>
  </si>
  <si>
    <t>119.12027.16.006.5.2.2.01</t>
  </si>
  <si>
    <t>119.12027.16.006.5.2.2.01.01</t>
  </si>
  <si>
    <t>119.12027.16.006.5.2.2.06</t>
  </si>
  <si>
    <t>119.12027.16.006.5.2.2.06.02</t>
  </si>
  <si>
    <t>119.12027.16.006.5.2.2.11</t>
  </si>
  <si>
    <t>119.12027.16.006.5.2.2.11.05</t>
  </si>
  <si>
    <t>119.12027.16.006.5.2.2.17</t>
  </si>
  <si>
    <t>119.12027.16.006.5.2.2.17.03</t>
  </si>
  <si>
    <t>119.12027.16.006.5.2.2.17.04</t>
  </si>
  <si>
    <t>Belanja jasa kantor</t>
  </si>
  <si>
    <t>Belanja telepon</t>
  </si>
  <si>
    <t>Belanja listrik</t>
  </si>
  <si>
    <t>120.12027.01.002.5.2.2</t>
  </si>
  <si>
    <t>120.12027.01.002.5.2.2.03</t>
  </si>
  <si>
    <t>120.12027.01.002.5.2.2.03.03</t>
  </si>
  <si>
    <t>Belanja peralatan kebersihan dan bahna pembersih</t>
  </si>
  <si>
    <t>Belanja alat tulis kantor</t>
  </si>
  <si>
    <t>Belanja prangko,materai dan bena pos lainnya</t>
  </si>
  <si>
    <t>Belanja transaksi keuangan</t>
  </si>
  <si>
    <t>120.12027.01.011.5.2.2</t>
  </si>
  <si>
    <t>120.12027.01.011.5.2.2.06</t>
  </si>
  <si>
    <t>120.12027.01.011.5.2.2.06.02</t>
  </si>
  <si>
    <t>120.12027.01.011.5.2.2.06.01</t>
  </si>
  <si>
    <t>120.12027.01.010.5.2.2</t>
  </si>
  <si>
    <t>120.12027.01.010.5.2.2.01</t>
  </si>
  <si>
    <t>120.12027.01.010.5.2.2.01.01</t>
  </si>
  <si>
    <t>120.12027.01.010.5.2.2.01.04</t>
  </si>
  <si>
    <t>120.12027.01.010.5.2.2.03</t>
  </si>
  <si>
    <t>120.12027.01.010.5.2.2.03.09</t>
  </si>
  <si>
    <t>120.12027.01.002.5.2.2.03.01</t>
  </si>
  <si>
    <t>120.12027.01.008.5.2.2</t>
  </si>
  <si>
    <t>120.12027.01.008.5.2.1</t>
  </si>
  <si>
    <t>120.12027.01.008.5.2.1.02</t>
  </si>
  <si>
    <t>120.12027.01.008.5.2.1.02.03</t>
  </si>
  <si>
    <t>120.12027.01.008.5.2.2.01</t>
  </si>
  <si>
    <t>120.12027.01.008.5.2.2.01.05</t>
  </si>
  <si>
    <t>Belanja alat listrik dan elektronik</t>
  </si>
  <si>
    <t>120.12027.01.012.5.2.2</t>
  </si>
  <si>
    <t>120.12027.01.012.5.2.2.01</t>
  </si>
  <si>
    <t>120.12027.01.012.5.2.2.01.03</t>
  </si>
  <si>
    <t>Belanja surat kabar/majalah</t>
  </si>
  <si>
    <t>120.12027.01.015.5.2.2</t>
  </si>
  <si>
    <t>120.12027.01.015.5.2.2.03</t>
  </si>
  <si>
    <t>120.12027.01.015.5.2.2.03.05</t>
  </si>
  <si>
    <t>Belanja makan minum</t>
  </si>
  <si>
    <t>Belanja makan minum harian pegawai</t>
  </si>
  <si>
    <t>Belanja makan minum Satpol</t>
  </si>
  <si>
    <t>120.12027.01.017.5.2.2</t>
  </si>
  <si>
    <t>120.12027.01.017.5.2.2.11</t>
  </si>
  <si>
    <t>120.12027.01.017.5.2.2.11.06</t>
  </si>
  <si>
    <t>120.12027.01.017.5.2.2.11,01</t>
  </si>
  <si>
    <t>Belanja perjalanan dinas</t>
  </si>
  <si>
    <t>Belanja perjalanan dinas luar daerah</t>
  </si>
  <si>
    <t>Belanja perjalanan dinas dalam daerah</t>
  </si>
  <si>
    <t>120.12027.01.018.5.2.2</t>
  </si>
  <si>
    <t>120.12027.01.018.5.2.2.15</t>
  </si>
  <si>
    <t>120.12027.01.018.5.2.2.15.02</t>
  </si>
  <si>
    <t>120.12027.01.019.5.2.2</t>
  </si>
  <si>
    <t>120.12027.01.019.5.2.2.15</t>
  </si>
  <si>
    <t>120.12027.01.019.5.2.2.15,01</t>
  </si>
  <si>
    <t>Upah tenaga kerja</t>
  </si>
  <si>
    <t>120,12027,01,021.5.2.1</t>
  </si>
  <si>
    <t>120,12027,01,021.5.2.1.02</t>
  </si>
  <si>
    <t>120,12027,01,021.5.2.1.02.03</t>
  </si>
  <si>
    <t>BELANJA MODAL</t>
  </si>
  <si>
    <t>Belanja modal pengadaan peralatan kantor</t>
  </si>
  <si>
    <t>Belanja modal pengadaan jenset</t>
  </si>
  <si>
    <t>Belanja modal pengadaan perlengkapan kantor</t>
  </si>
  <si>
    <t>Belanja modal pengadan almari</t>
  </si>
  <si>
    <t>Belanja modal pengadaan televisi</t>
  </si>
  <si>
    <t>Belanja modal pengadaan mebelair</t>
  </si>
  <si>
    <t>Belanja modal pengadaan meja makan</t>
  </si>
  <si>
    <t>Belanja modal pengadaan tempat tidur</t>
  </si>
  <si>
    <t>Belanja modal pengadaan alat dapur</t>
  </si>
  <si>
    <t>Belanja modal pengadan tabung gas</t>
  </si>
  <si>
    <t>Belanja modal pengadan tabung kompor gas</t>
  </si>
  <si>
    <t>Belanja modal pengadan kukas</t>
  </si>
  <si>
    <t>Belanja modal pengadan alat - alat studio</t>
  </si>
  <si>
    <t>Belanja modal antena parabola</t>
  </si>
  <si>
    <t>Belanja modal pengadaan komputer</t>
  </si>
  <si>
    <t>Belanja modal pengadaan komputer/PC</t>
  </si>
  <si>
    <t>Belanja modal pengadaan leptop/not book</t>
  </si>
  <si>
    <t>Belanja modal pengadaan printer</t>
  </si>
  <si>
    <t>Belanja modal pengadaan penangkal petir</t>
  </si>
  <si>
    <t>Belanja modal pengadaan kursi rapat</t>
  </si>
  <si>
    <t>120.12027.02.007.5.2.3</t>
  </si>
  <si>
    <t>120.12027.02.009.5.2.3</t>
  </si>
  <si>
    <t>120.12027.02.009.5.2.3.12</t>
  </si>
  <si>
    <t>120.12027.02.009.5.2.3.12.02</t>
  </si>
  <si>
    <t>120.12027.02.009.5.2.3.12.03</t>
  </si>
  <si>
    <t>120.12027.02.009.5.2.3.12.04</t>
  </si>
  <si>
    <t>120.12027.02.007.5.2.3.11</t>
  </si>
  <si>
    <t>120.12027.02.007.5.2.3.11.21</t>
  </si>
  <si>
    <t>120.12027.02.007.5.2.3.13</t>
  </si>
  <si>
    <t>120.12027.02.007.5.2.3.13.05</t>
  </si>
  <si>
    <t>120.12027.02.006.5.2.3</t>
  </si>
  <si>
    <t>120.12027.02.006.5.2.3.10</t>
  </si>
  <si>
    <t>120.12027.02.006.5.2.3.11</t>
  </si>
  <si>
    <t>120.12027.02.006.5.2.3.13</t>
  </si>
  <si>
    <t>120.12027.02.006.5.2.3.14</t>
  </si>
  <si>
    <t>120.12027.02.006.5.2.3.16</t>
  </si>
  <si>
    <t>120.12027.02.006.5.2.3.10.12</t>
  </si>
  <si>
    <t>120.12027.02.006.5.2.3.11.13</t>
  </si>
  <si>
    <t>120.12027.02.006.5.2.3.11.02</t>
  </si>
  <si>
    <t>120.12027.02.006.5.2.3.13.03</t>
  </si>
  <si>
    <t>120.12027.02.006.5.2.3.13.07</t>
  </si>
  <si>
    <t>120.12027.02.006.5.2.3.14.01</t>
  </si>
  <si>
    <t>120.12027.02.006.5.2.3.14.02</t>
  </si>
  <si>
    <t>120.12027.02.006.5.2.3.14.05</t>
  </si>
  <si>
    <t>120.12027.02.006.5.2.3.16.08</t>
  </si>
  <si>
    <t>Belanja bahan /material</t>
  </si>
  <si>
    <t>Belanja bahan bahan bangnan</t>
  </si>
  <si>
    <t>120.12027.02.021.5.2.1</t>
  </si>
  <si>
    <t>120.12027.02.021.5.2.1.02</t>
  </si>
  <si>
    <t>120.12027.02.021.5.2.1.02.03</t>
  </si>
  <si>
    <t>120.12027.02.021.5.2.2</t>
  </si>
  <si>
    <t>120.12027.02.021.5.2.2.02</t>
  </si>
  <si>
    <t>120.12027.02.021.5.2.2.02.01</t>
  </si>
  <si>
    <t>Belanja Perawatan Kendaraan Bermotor</t>
  </si>
  <si>
    <t>Belanja Jasa Servis</t>
  </si>
  <si>
    <t>Belanja Penggantian Suku Cadang</t>
  </si>
  <si>
    <t>Belanja Bahan Bakar Minyak/Gas dan pelumas</t>
  </si>
  <si>
    <t>Belanja Surat Tanda Nomor Kendaraan</t>
  </si>
  <si>
    <t>120.12027.020.24.5.2.2.</t>
  </si>
  <si>
    <t>120.12027.020.24.5.2.2.05</t>
  </si>
  <si>
    <t>120.12027.020.24.5.2.2.05.01</t>
  </si>
  <si>
    <t>120.12027.020.24.5.2.2.05.02</t>
  </si>
  <si>
    <t>120.12027.020.24.5.2.2.05.03</t>
  </si>
  <si>
    <t>120.12027.020.24.5.2.2.05.05</t>
  </si>
  <si>
    <t>120.12027.02.022.5.2.1</t>
  </si>
  <si>
    <t>120.12027.02.022.5.2.1.02</t>
  </si>
  <si>
    <t>120.12027.02.022.5.2.1.02.03</t>
  </si>
  <si>
    <t>120.12027.02.022.5.2.2</t>
  </si>
  <si>
    <t>120.12027.02.022.5.2.2.02</t>
  </si>
  <si>
    <t>120.12027.02.022.5.2.2.02.01</t>
  </si>
  <si>
    <t>Belanja Jasa Servis alat kantor</t>
  </si>
  <si>
    <t>120.12027.02.026.5.2.2</t>
  </si>
  <si>
    <t>120.12027.02.026.5.2.2.03</t>
  </si>
  <si>
    <t>120.12027.02.026.5.2.2.03.19</t>
  </si>
  <si>
    <t>120.12027.02.028.5.2.2</t>
  </si>
  <si>
    <t>120.12027.02.028.5.2.2.03</t>
  </si>
  <si>
    <t>120.12027.02.028.5.2.2.03.19</t>
  </si>
  <si>
    <t>Honorarium  PNS</t>
  </si>
  <si>
    <t>Honorarium  pegwai honorer/tidak tetap</t>
  </si>
  <si>
    <t>120.12027.17.019.5.2.1</t>
  </si>
  <si>
    <t>120.12027.17.019.5.2.1.01</t>
  </si>
  <si>
    <t>120.12027.17.019.5.2.1.01.01</t>
  </si>
  <si>
    <t>120.12027.17.019.5.2.1.02</t>
  </si>
  <si>
    <t>120.12027.17.019.5.2.1.02.02</t>
  </si>
  <si>
    <t>120.12027.19.004.5.2.2</t>
  </si>
  <si>
    <t>120.12027.19.004.5.2.2.01.</t>
  </si>
  <si>
    <t>120.12027.19.004.5.2.2.01.01</t>
  </si>
  <si>
    <t>120.12027.19.004.5.2.2.06.</t>
  </si>
  <si>
    <t>120.12027.19.004.5.2.2.06.02</t>
  </si>
  <si>
    <t>120.12027.19.004.5.2.2.11.</t>
  </si>
  <si>
    <t>120.12027.19.004.5.2.2.11.02</t>
  </si>
  <si>
    <t>120.12027.19.005.5.2.1</t>
  </si>
  <si>
    <t>120.12027.19.005.5.2.1.01</t>
  </si>
  <si>
    <t>120.12027.19.005.5.2.1.01.01</t>
  </si>
  <si>
    <t>120.12027.19.005.5.2.2</t>
  </si>
  <si>
    <t>120.12027.19.005.5.2.2.01</t>
  </si>
  <si>
    <t>120.12027.19.005.5.2.2.01.01</t>
  </si>
  <si>
    <t>120.12027.20.125.5.2.2</t>
  </si>
  <si>
    <t>120.12027.20.125.5.2.2.01</t>
  </si>
  <si>
    <t>120.12027.20.125.5.2.2.01.01</t>
  </si>
  <si>
    <t>120.12027.20.125.5.2.2.06</t>
  </si>
  <si>
    <t>120.12027.20.125.5.2.2.06.02</t>
  </si>
  <si>
    <t>120.12027.20.125.5.2.2.11</t>
  </si>
  <si>
    <t>120.12027.20.125.5.2.2.11.02</t>
  </si>
  <si>
    <t>120.12027.20.131.5.2.2</t>
  </si>
  <si>
    <t>120.12027.20.131.5.2.2.01</t>
  </si>
  <si>
    <t>120.12027.20.131.5.2.2.01.01</t>
  </si>
  <si>
    <t>120.12027.20.131.5.2.2.06</t>
  </si>
  <si>
    <t>120.12027.20.131.5.2.2.06.02</t>
  </si>
  <si>
    <t>120.12027.20.131.5.2.2.11</t>
  </si>
  <si>
    <t>120.12027.20.131.5.2.2.11.02</t>
  </si>
  <si>
    <t>120.12027.28.001.5.2.2</t>
  </si>
  <si>
    <t>120.12027.28.001.5.2.2.01</t>
  </si>
  <si>
    <t>120.12027.28.001.5.2.2.01.01</t>
  </si>
  <si>
    <t>120.12027.28.001.5.2.2.06</t>
  </si>
  <si>
    <t>120.12027.28.001.5.2.2.06.02</t>
  </si>
  <si>
    <t>120.12027.28.001.5.2.2.11</t>
  </si>
  <si>
    <t>120.12027.28.001.5.2.2.11.02</t>
  </si>
  <si>
    <t>120.12027.28.002.5.2.2</t>
  </si>
  <si>
    <t>120.12027.28.002.5.2.2.01</t>
  </si>
  <si>
    <t>120.12027.28.002.5.2.2.01.01</t>
  </si>
  <si>
    <t>120.12027.28.002.5.2.2.06</t>
  </si>
  <si>
    <t>120.12027.28.002.5.2.2.06.02</t>
  </si>
  <si>
    <t>120.12027.28.002.5.2.2.11</t>
  </si>
  <si>
    <t>120.12027.28.002.5.2.2.11.02</t>
  </si>
  <si>
    <t>120.12027.28.018.5.2.2</t>
  </si>
  <si>
    <t>120.12027.28.018.5.2.2.01</t>
  </si>
  <si>
    <t>120.12027.28.018.5.2.2.01.01</t>
  </si>
  <si>
    <t>120.12027.28.018.5.2.2.06</t>
  </si>
  <si>
    <t>120.12027.28.018.5.2.2.06.02</t>
  </si>
  <si>
    <t>120.12027.28.018.5.2.2.11</t>
  </si>
  <si>
    <t>120.12027.28.018.5.2.2.11.02</t>
  </si>
  <si>
    <t>120.12027.28.019.5.2.2</t>
  </si>
  <si>
    <t>120.12027.28.019.5.2.2.01</t>
  </si>
  <si>
    <t>120.12027.28.019.5.2.2.01.01</t>
  </si>
  <si>
    <t>120.12027.28.019.5.2.2.06</t>
  </si>
  <si>
    <t>120.12027.28.019.5.2.2.06.02</t>
  </si>
  <si>
    <t>120.12027.28.019.5.2.2.11</t>
  </si>
  <si>
    <t>120.12027.28.019.5.2.2.11.02</t>
  </si>
  <si>
    <t>120.12027.16,032</t>
  </si>
  <si>
    <t>120.12027.16,032.5.2.2</t>
  </si>
  <si>
    <t>120.12027.16,032.5.2.2.01</t>
  </si>
  <si>
    <t>120.12027.16,032.5.2.2.01.01</t>
  </si>
  <si>
    <t>120.12027.16,032.5.2.2.06</t>
  </si>
  <si>
    <t>120.12027.16,032.5.2.2.06.02</t>
  </si>
  <si>
    <t>120.12027.16,032.5.2.2.11</t>
  </si>
  <si>
    <t>120.12027.16,032.5.2.2.11.02</t>
  </si>
  <si>
    <t>120.12027.15,001.5.2.2</t>
  </si>
  <si>
    <t>120.12027.15,001.5.2.2.01</t>
  </si>
  <si>
    <t>120.12027.15,001.5.2.2.01.01</t>
  </si>
  <si>
    <t>120.12027.15,001.5.2.2.06</t>
  </si>
  <si>
    <t>120.12027.15,001.5.2.2.06.02</t>
  </si>
  <si>
    <t>120.12027.15,001.5.2.2.11</t>
  </si>
  <si>
    <t>120.12027.15,001.5.2.2.11.02</t>
  </si>
  <si>
    <t>120.12027.15,011.5.2.2</t>
  </si>
  <si>
    <t>120.12027.15,011.5.2.2.01</t>
  </si>
  <si>
    <t>120.12027.15,011.5.2.2.01.01</t>
  </si>
  <si>
    <t>120.12027.15,011.5.2.2.06</t>
  </si>
  <si>
    <t>120.12027.15,011.5.2.2.06.02</t>
  </si>
  <si>
    <t>120.12027.15,011.5.2.2.11</t>
  </si>
  <si>
    <t>120.12027.15,011.5.2.2.11.02</t>
  </si>
  <si>
    <t>122,12027,15,011.5.2.1</t>
  </si>
  <si>
    <t>122,12027,15,011.5.2.1.01</t>
  </si>
  <si>
    <t>122,12027,15,011.5.2.1.01.01</t>
  </si>
  <si>
    <t>120.12027.15,012.5.2.2</t>
  </si>
  <si>
    <t>120.12027.15,012.5.2.2.01</t>
  </si>
  <si>
    <t>120.12027.15,012.5.2.2.01.01</t>
  </si>
  <si>
    <t>120.12027.15,012.5.2.2.06</t>
  </si>
  <si>
    <t>120.12027.15,012.5.2.2.06.02</t>
  </si>
  <si>
    <t>120.12027.15,012.5.2.2.11</t>
  </si>
  <si>
    <t>120.12027.15,012.5.2.2.11.02</t>
  </si>
  <si>
    <t>120.12027.15,013.5.2.2</t>
  </si>
  <si>
    <t>120.12027.15,013.5.2.2.01</t>
  </si>
  <si>
    <t>120.12027.15,013.5.2.2.01.01</t>
  </si>
  <si>
    <t>120.12027.15,013.5.2.2.06</t>
  </si>
  <si>
    <t>120.12027.15,013.5.2.2.06.02</t>
  </si>
  <si>
    <t>120.12027.15,013.5.2.2.11</t>
  </si>
  <si>
    <t>120.12027.15,013.5.2.2.11.02</t>
  </si>
  <si>
    <t>122,12027,15,013.5.2.1</t>
  </si>
  <si>
    <t>122,12027,15,013.5.2.1.01</t>
  </si>
  <si>
    <t>122,12027,15,013.5.2.1.01.01</t>
  </si>
  <si>
    <t>120.12027.17,028.5.2.2</t>
  </si>
  <si>
    <t>120.12027.17,028.5.2.2.01</t>
  </si>
  <si>
    <t>120.12027.17,028.5.2.2.01.01</t>
  </si>
  <si>
    <t>120.12027.17,028.5.2.2.06</t>
  </si>
  <si>
    <t>120.12027.17,028.5.2.2.06.02</t>
  </si>
  <si>
    <t>120.12027.17,028.5.2.2.11</t>
  </si>
  <si>
    <t>120.12027.17,028.5.2.2.11.02</t>
  </si>
  <si>
    <t>Belanja bahan material</t>
  </si>
  <si>
    <t>Belanja dekorasi/publikasi</t>
  </si>
  <si>
    <t>Belanja dokumentasi</t>
  </si>
  <si>
    <t>Belanja sewa perlengkapan dan peralatan</t>
  </si>
  <si>
    <t>Belanja sewa proyektor</t>
  </si>
  <si>
    <t>Belanja sewa sound siystem</t>
  </si>
  <si>
    <t>122,12027,17,032.5.2.1</t>
  </si>
  <si>
    <t>122,12027,17,032.5.2.1.01</t>
  </si>
  <si>
    <t>122,12027,17,032.5.2.1.01.01</t>
  </si>
  <si>
    <t>122,12027,17,032.5.2.2</t>
  </si>
  <si>
    <t>122,12027,17,032.5.2.2.01.</t>
  </si>
  <si>
    <t>122,12027,17,032.5.2.2.01.01</t>
  </si>
  <si>
    <t>122,12027,17,032.5.2.2.02</t>
  </si>
  <si>
    <t>122,12027,17,032.5.2.2.02.08</t>
  </si>
  <si>
    <t>122,12027,17,032.5.2.2.06</t>
  </si>
  <si>
    <t>122,12027,17,032.5.2.2.06.03</t>
  </si>
  <si>
    <t>122,12027,17,032.5.2.2.06.02</t>
  </si>
  <si>
    <t>122,12027,17,032.5.2.2.10</t>
  </si>
  <si>
    <t>122,12027,17,032.5.2.2.10.07</t>
  </si>
  <si>
    <t>122,12027,17,032.5.2.2.10.03</t>
  </si>
  <si>
    <t>122,12027,17,032.5.2.2.11</t>
  </si>
  <si>
    <t>122,12027,17,032.5.2.2.11.02</t>
  </si>
  <si>
    <t>120.12027.15,005.5.2.2</t>
  </si>
  <si>
    <t>120.12027.15,005.5.2.2.01</t>
  </si>
  <si>
    <t>120.12027.15,005.5.2.2.01.01</t>
  </si>
  <si>
    <t>120.12027.15,005.5.2.2.06</t>
  </si>
  <si>
    <t>120.12027.15,005.5.2.2.06.02</t>
  </si>
  <si>
    <t>120.12027.15,005.5.2.2.11</t>
  </si>
  <si>
    <t>120.12027.15,005.5.2.2.11.02</t>
  </si>
  <si>
    <t>120.12027.15,008.5.2.2</t>
  </si>
  <si>
    <t>120.12027.15,008.5.2.2.01</t>
  </si>
  <si>
    <t>120.12027.15,008.5.2.2.01.01</t>
  </si>
  <si>
    <t>120.12027.15,008.5.2.2.06</t>
  </si>
  <si>
    <t>120.12027.15,008.5.2.2.06.02</t>
  </si>
  <si>
    <t>120.12027.15,008.5.2.2.11</t>
  </si>
  <si>
    <t>120.12027.15,008.5.2.2.11.02</t>
  </si>
  <si>
    <t>PEMERINTAH DAERAH KABUPATEN TEMANGGUNG</t>
  </si>
  <si>
    <t>REKAPITULASI BELANJA SKPD KECAMATAN GEMAWANG</t>
  </si>
  <si>
    <t>Kode Rekening</t>
  </si>
  <si>
    <t>Nama Rekening</t>
  </si>
  <si>
    <t>Terima SP2D</t>
  </si>
  <si>
    <t>Realisasi SPJ</t>
  </si>
  <si>
    <t>( %)</t>
  </si>
  <si>
    <t>Realisasi</t>
  </si>
  <si>
    <t>SISA ANGGARAN</t>
  </si>
  <si>
    <t>Bulan</t>
  </si>
  <si>
    <t>s.d.</t>
  </si>
  <si>
    <t>Lalu</t>
  </si>
  <si>
    <t>Sekarang</t>
  </si>
  <si>
    <t>Rupiah</t>
  </si>
  <si>
    <t>1</t>
  </si>
  <si>
    <t>3</t>
  </si>
  <si>
    <t>4</t>
  </si>
  <si>
    <t>5</t>
  </si>
  <si>
    <t>6</t>
  </si>
  <si>
    <t>TERIMA SP2D</t>
  </si>
  <si>
    <t>TAHUN ANGGARAN 2015</t>
  </si>
  <si>
    <t>uraian</t>
  </si>
  <si>
    <t>SP2D</t>
  </si>
  <si>
    <t>BELANJA  TIDAK LANSUNG</t>
  </si>
  <si>
    <t>- Belanja Pegawai</t>
  </si>
  <si>
    <t>- Belanja Barang dan jasa</t>
  </si>
  <si>
    <t>- Belanja Modal</t>
  </si>
  <si>
    <t>Anggaran Penetapan</t>
  </si>
  <si>
    <t>Program Peningktn Partisipasi Masyarakat dlm Membangun Ds/Kel</t>
  </si>
  <si>
    <t>Fasilitasi dan Pelaksanaan musyawarah perencanaan pemb Ds /Kec</t>
  </si>
  <si>
    <t>Program Peningktn dan Pengembangan Pengelolaan Keu Daerah</t>
  </si>
  <si>
    <t>Program Pemelihrn Kantantibmas dan PencegahanTindak Kriminal</t>
  </si>
  <si>
    <t>Program Pengendalian Pencemaran  dan Perusakan Lingku Hidup</t>
  </si>
  <si>
    <t>Non Gaji</t>
  </si>
  <si>
    <t>Gaji/TPP</t>
  </si>
  <si>
    <t>SPJ</t>
  </si>
  <si>
    <t>SISA</t>
  </si>
  <si>
    <t>LAPORAN REALISASI ANGGARAN ( RLA ) SKPD KECAMATAN GEMAWANG</t>
  </si>
  <si>
    <t>Jumlah Annggaran</t>
  </si>
  <si>
    <t>Bertambah/berkurang</t>
  </si>
  <si>
    <t>Penjelasan</t>
  </si>
  <si>
    <t>Rp( 4-3 )</t>
  </si>
  <si>
    <t>%</t>
  </si>
  <si>
    <t>SKPD KECAMATAN GEMAWANG</t>
  </si>
  <si>
    <t>Kode Rekening  dan  Nama Rekening</t>
  </si>
  <si>
    <t>Jumlah anggaran</t>
  </si>
  <si>
    <t>Rencana Kegiatan</t>
  </si>
  <si>
    <t>Realisasi Keuangan</t>
  </si>
  <si>
    <t>Masalah</t>
  </si>
  <si>
    <t>Pemecahan</t>
  </si>
  <si>
    <t>Target</t>
  </si>
  <si>
    <t>Deviasi</t>
  </si>
  <si>
    <t>Rp</t>
  </si>
  <si>
    <t>Jan s/d Des</t>
  </si>
  <si>
    <t>A.I</t>
  </si>
  <si>
    <t>A.II</t>
  </si>
  <si>
    <t>II.1</t>
  </si>
  <si>
    <t>II.2</t>
  </si>
  <si>
    <t>II.3</t>
  </si>
  <si>
    <t>II.4</t>
  </si>
  <si>
    <t>II.5</t>
  </si>
  <si>
    <t>II.6</t>
  </si>
  <si>
    <t>II.7</t>
  </si>
  <si>
    <t>II.8</t>
  </si>
  <si>
    <t>II.9</t>
  </si>
  <si>
    <t>II,10</t>
  </si>
  <si>
    <t>II.11</t>
  </si>
  <si>
    <t>II.12</t>
  </si>
  <si>
    <t>II.13</t>
  </si>
  <si>
    <t>II.14</t>
  </si>
  <si>
    <t>II.15</t>
  </si>
  <si>
    <t>II.16</t>
  </si>
  <si>
    <t>II.17</t>
  </si>
  <si>
    <t>17.1</t>
  </si>
  <si>
    <t>17.2</t>
  </si>
  <si>
    <t>16.1</t>
  </si>
  <si>
    <t>16.2</t>
  </si>
  <si>
    <t>A.</t>
  </si>
  <si>
    <t>I</t>
  </si>
  <si>
    <t>I.1</t>
  </si>
  <si>
    <t>I.2</t>
  </si>
  <si>
    <t>I.2.1</t>
  </si>
  <si>
    <t>1.1</t>
  </si>
  <si>
    <t>2.1</t>
  </si>
  <si>
    <t>3.1</t>
  </si>
  <si>
    <t>4.1</t>
  </si>
  <si>
    <t>5.1</t>
  </si>
  <si>
    <t>6.1</t>
  </si>
  <si>
    <t>7.1</t>
  </si>
  <si>
    <t>7.2</t>
  </si>
  <si>
    <t>8.1</t>
  </si>
  <si>
    <t>8.2</t>
  </si>
  <si>
    <t>9.1</t>
  </si>
  <si>
    <t>9.2</t>
  </si>
  <si>
    <t>9.3</t>
  </si>
  <si>
    <t>9.4</t>
  </si>
  <si>
    <t>9.5</t>
  </si>
  <si>
    <t>9.6</t>
  </si>
  <si>
    <t>9.7</t>
  </si>
  <si>
    <t>9.8</t>
  </si>
  <si>
    <t>9.10</t>
  </si>
  <si>
    <t>9.11</t>
  </si>
  <si>
    <t>10.1</t>
  </si>
  <si>
    <t>10.2</t>
  </si>
  <si>
    <t>10.3</t>
  </si>
  <si>
    <t>10.4</t>
  </si>
  <si>
    <t>10.5</t>
  </si>
  <si>
    <t>10.6</t>
  </si>
  <si>
    <t>10.7</t>
  </si>
  <si>
    <t>10.8</t>
  </si>
  <si>
    <t>11.1</t>
  </si>
  <si>
    <t>12.1</t>
  </si>
  <si>
    <t>12.2</t>
  </si>
  <si>
    <t>12.3</t>
  </si>
  <si>
    <t>12.4</t>
  </si>
  <si>
    <t>13.1</t>
  </si>
  <si>
    <t>13.2</t>
  </si>
  <si>
    <t>13.3</t>
  </si>
  <si>
    <t>13.4</t>
  </si>
  <si>
    <t>14.1</t>
  </si>
  <si>
    <t>15.1</t>
  </si>
  <si>
    <t>15.2</t>
  </si>
  <si>
    <t>15.3</t>
  </si>
  <si>
    <t>15.4</t>
  </si>
  <si>
    <t>NO</t>
  </si>
  <si>
    <t>TAHUN 2015</t>
  </si>
  <si>
    <t>LAPORAN PELAKSANAAN KEGIATAN BELANJA APARATUR TAHUN ANGGARAN 2015</t>
  </si>
  <si>
    <t>BAGIAN BULAN JANUARI 2015</t>
  </si>
  <si>
    <t>% SPJ</t>
  </si>
  <si>
    <t>JAN</t>
  </si>
  <si>
    <t>FEB</t>
  </si>
  <si>
    <t>MART</t>
  </si>
  <si>
    <t>APRIL</t>
  </si>
  <si>
    <t>MEI</t>
  </si>
  <si>
    <t>JUNI</t>
  </si>
  <si>
    <t>JULI</t>
  </si>
  <si>
    <t>AGS</t>
  </si>
  <si>
    <t>SEPT</t>
  </si>
  <si>
    <t>OKT</t>
  </si>
  <si>
    <t>NOP</t>
  </si>
  <si>
    <t>DES</t>
  </si>
  <si>
    <t>SARANG LABA-LABA KEGIATAN SKPD KECAMATAN GEMAWANG</t>
  </si>
  <si>
    <t>NO REK/URAIAN KEG</t>
  </si>
  <si>
    <t>BULAN</t>
  </si>
  <si>
    <t>REKAPITULASI EKUITAS DANA UMUM KECAMATAN GEMAWANG</t>
  </si>
  <si>
    <t>NO REKENING/NAMA KEGIATAN</t>
  </si>
  <si>
    <t>JML</t>
  </si>
  <si>
    <t>EKUITAS DANA</t>
  </si>
  <si>
    <t>UMUM</t>
  </si>
  <si>
    <t>SPJ ( Rp )</t>
  </si>
  <si>
    <t>KETERANGAN</t>
  </si>
  <si>
    <t>( Rp )</t>
  </si>
  <si>
    <t>1.20.1.20.27.5</t>
  </si>
  <si>
    <t>A</t>
  </si>
  <si>
    <t>1.20.1.20.27.5.1</t>
  </si>
  <si>
    <t>AI</t>
  </si>
  <si>
    <t>1.20.27.00.000.5.2</t>
  </si>
  <si>
    <t>A II</t>
  </si>
  <si>
    <t>CAMAT GEMAWANG</t>
  </si>
  <si>
    <t>Selaku pengguna anggaran</t>
  </si>
  <si>
    <t>ADI PITOKO.S.Sos.MM</t>
  </si>
  <si>
    <t>GAJI</t>
  </si>
  <si>
    <t>RUTIN</t>
  </si>
  <si>
    <t>PEMERINTAH KABUPATEN TEMANGGUNG</t>
  </si>
  <si>
    <t>KECAMATAN GEMAWANG</t>
  </si>
  <si>
    <t>Jl. Gemawang – Muncar  Gemawang Temanggung</t>
  </si>
  <si>
    <t>FORMAT 2A</t>
  </si>
  <si>
    <t>BERITA ACARA</t>
  </si>
  <si>
    <t>REKONSILIASI KAS</t>
  </si>
  <si>
    <t>Kami yang bertanda tangan di bawah ini :</t>
  </si>
  <si>
    <t>N a ma</t>
  </si>
  <si>
    <t>:</t>
  </si>
  <si>
    <t>SUMANTO</t>
  </si>
  <si>
    <t>NIP</t>
  </si>
  <si>
    <t>198010212009011000</t>
  </si>
  <si>
    <t>Jabatan</t>
  </si>
  <si>
    <t>Bendahara Pengeluaran</t>
  </si>
  <si>
    <r>
      <t>Selanjutnya disebut</t>
    </r>
    <r>
      <rPr>
        <b/>
        <sz val="11"/>
        <color theme="1"/>
        <rFont val="Arial Narrow"/>
        <family val="2"/>
      </rPr>
      <t xml:space="preserve"> PIHAK KESATU</t>
    </r>
  </si>
  <si>
    <t>PPTK</t>
  </si>
  <si>
    <r>
      <t xml:space="preserve">Selanjutnya disebut </t>
    </r>
    <r>
      <rPr>
        <b/>
        <sz val="11"/>
        <color theme="1"/>
        <rFont val="Arial Narrow"/>
        <family val="2"/>
      </rPr>
      <t>PIHAK KEDUA</t>
    </r>
  </si>
  <si>
    <t>Uraian</t>
  </si>
  <si>
    <t>Realisasi Belanja ( Rp )</t>
  </si>
  <si>
    <t>Sisa Kas</t>
  </si>
  <si>
    <t>Keterangan</t>
  </si>
  <si>
    <t>Bon/Panjar</t>
  </si>
  <si>
    <t>5=(3-4)</t>
  </si>
  <si>
    <t>Menurut Bendahara Pengeluaran</t>
  </si>
  <si>
    <t xml:space="preserve"> Kegiatan</t>
  </si>
  <si>
    <t>a</t>
  </si>
  <si>
    <t>Penyediaan jasa komunikasi, sumber daya air, listrik</t>
  </si>
  <si>
    <t>b</t>
  </si>
  <si>
    <t>c</t>
  </si>
  <si>
    <t>d</t>
  </si>
  <si>
    <t>Penye komp instalasi listrik bang kantor</t>
  </si>
  <si>
    <t>Penye. bhn bacaan/peraturan perundang-undangan</t>
  </si>
  <si>
    <t>Rapat-rapat Koordinasi &amp; konsultasi dlm Daerah</t>
  </si>
  <si>
    <t>Pemelihrn rutin/berkala kendar dinas/operasional</t>
  </si>
  <si>
    <t>Intensif &amp; Ekstensif sumber pendptan daerah</t>
  </si>
  <si>
    <t>penyelenggaraan admin terpadu Kec. ( PATEN )</t>
  </si>
  <si>
    <t>Menurut PPTK</t>
  </si>
  <si>
    <t>Selisih</t>
  </si>
  <si>
    <t>Demikian Berita Acara ini di buat dengan sebenar-benarnya untuk dapat dipergunakan sebagaimana mestinya</t>
  </si>
  <si>
    <t>PIHAK KEDUA</t>
  </si>
  <si>
    <t>PIHAK KESATU</t>
  </si>
  <si>
    <t>NIP. 19801021 200901 10 001</t>
  </si>
  <si>
    <t xml:space="preserve">Mengetahui </t>
  </si>
  <si>
    <t>Pejabat Pengguna Anggaran</t>
  </si>
  <si>
    <t>Pembina Tk. I / IV b</t>
  </si>
  <si>
    <t>SLAMET RIYADI</t>
  </si>
  <si>
    <t>19590409 198203 1 009</t>
  </si>
  <si>
    <t>NIP '19590409 198203 1 009</t>
  </si>
  <si>
    <r>
      <t>NIP. 19700112 198903 1 00</t>
    </r>
    <r>
      <rPr>
        <sz val="11"/>
        <color rgb="FFFFFFFF"/>
        <rFont val="Arial Narrow"/>
        <family val="2"/>
      </rPr>
      <t>4</t>
    </r>
  </si>
  <si>
    <t>BUDIWARSO</t>
  </si>
  <si>
    <t>19600723 198307 1 001</t>
  </si>
  <si>
    <t>Fasilitasi kegiatan pengisian kades dan perdes</t>
  </si>
  <si>
    <t>Pelat. aparatur pemerinth Ds dlm bidng manajemen pemerinthan Ds</t>
  </si>
  <si>
    <t>NIP '19600723 198307 1 001</t>
  </si>
  <si>
    <t>ISMOYO</t>
  </si>
  <si>
    <t>19600503 198203 1 015</t>
  </si>
  <si>
    <t>Pembinaan Hansip/linmas</t>
  </si>
  <si>
    <t>Mami Satpol/Pegawai</t>
  </si>
  <si>
    <t>NIP'19600503 198203 1 015</t>
  </si>
  <si>
    <t>FORMAT 2B</t>
  </si>
  <si>
    <t>19801021 200901 10 001</t>
  </si>
  <si>
    <r>
      <t>Selanjutnya disebut</t>
    </r>
    <r>
      <rPr>
        <b/>
        <sz val="10"/>
        <color theme="1"/>
        <rFont val="Arial Narrow"/>
        <family val="2"/>
      </rPr>
      <t xml:space="preserve"> PIHAK KESATU</t>
    </r>
  </si>
  <si>
    <t>ISMAIL</t>
  </si>
  <si>
    <t>19640919 199203 1 009</t>
  </si>
  <si>
    <t>PPK</t>
  </si>
  <si>
    <r>
      <t xml:space="preserve">Selanjutnya disebut </t>
    </r>
    <r>
      <rPr>
        <b/>
        <sz val="10"/>
        <color theme="1"/>
        <rFont val="Arial Narrow"/>
        <family val="2"/>
      </rPr>
      <t>PIHAK KEDUA</t>
    </r>
  </si>
  <si>
    <t>Sisa UYHD  (Rp)</t>
  </si>
  <si>
    <t>Pajak yang belum disetot ( Rp )</t>
  </si>
  <si>
    <t>Jasa Giro  ( Rp )</t>
  </si>
  <si>
    <t>Saldo Kas di Bendahara pengeluaran ( Rp)</t>
  </si>
  <si>
    <t>Menurut PPK-SKPD</t>
  </si>
  <si>
    <t>NIP. 19640919 199203 1 009</t>
  </si>
  <si>
    <t>FORMAT 2C</t>
  </si>
  <si>
    <t>Nomer Rekening</t>
  </si>
  <si>
    <t>1-014-05219-6</t>
  </si>
  <si>
    <t>Bendahara Gaji Kecamatan Gemawang</t>
  </si>
  <si>
    <t>Instansi</t>
  </si>
  <si>
    <t>SKPD Kecamatan Gemawang</t>
  </si>
  <si>
    <t>ANGGER PANGESTI</t>
  </si>
  <si>
    <t>Kasi pelayanan</t>
  </si>
  <si>
    <t>Bank  Jateng CabanG Temanggung</t>
  </si>
  <si>
    <t>Saldo Kas di Bendahara Pengeluaran ( Rp )</t>
  </si>
  <si>
    <t xml:space="preserve">Saldo Kas Tunai di Bendahara </t>
  </si>
  <si>
    <t>Saldo kas Bank di rekening giro</t>
  </si>
  <si>
    <t>Jumlah</t>
  </si>
  <si>
    <t>Menurut  Bank Jateng</t>
  </si>
  <si>
    <t>Keterangan di Kas tunai bendahara</t>
  </si>
  <si>
    <t>Terdiri dari :</t>
  </si>
  <si>
    <t>-</t>
  </si>
  <si>
    <t>Sisa UYHD</t>
  </si>
  <si>
    <t>Pajak belum disetor</t>
  </si>
  <si>
    <t>NIP.19801021 200901 1 001</t>
  </si>
  <si>
    <t>Format : V01</t>
  </si>
  <si>
    <t>VERIFIKASI KELENGKAPAN DAN KEABSAHAN SPJ</t>
  </si>
  <si>
    <t>SKPD</t>
  </si>
  <si>
    <t>Kami yang bertanda tangan dibawah ini :</t>
  </si>
  <si>
    <t>N a m a</t>
  </si>
  <si>
    <t>PPK - SKPD</t>
  </si>
  <si>
    <t>telah melakukan verifikasi kelengkapan , kebenaran , keaslian, dan keabsahan dokumen SPJ</t>
  </si>
  <si>
    <t xml:space="preserve">Demikian Berita Acara ini dibuat dengan sebenar - benarnya untuk dipergunakan </t>
  </si>
  <si>
    <t>sebagaimanan mestinya</t>
  </si>
  <si>
    <t>Format : V03</t>
  </si>
  <si>
    <t>VERIFIKASI KEBENARAN PERHITUNGAN ATAS PENGELUARAN</t>
  </si>
  <si>
    <t>telah melakukan verifikasi kebenaran perhitungan atas pengeluaran terhadap dokumen  SPJ dan</t>
  </si>
  <si>
    <t>dengan rincian Sbb :</t>
  </si>
  <si>
    <t>URAIAN</t>
  </si>
  <si>
    <t>PENGELUARAN</t>
  </si>
  <si>
    <t>SALDO DI BENDAHARA PENGELUARAN</t>
  </si>
  <si>
    <t>UP/GU/TU</t>
  </si>
  <si>
    <t>LS</t>
  </si>
  <si>
    <t xml:space="preserve">Realisasi </t>
  </si>
  <si>
    <t>Belanja tidak Langsung</t>
  </si>
  <si>
    <t>Belanja Langsung</t>
  </si>
  <si>
    <t>- Belanja Barang dan Jasa</t>
  </si>
  <si>
    <t>- Belanja modal</t>
  </si>
  <si>
    <t>Format : 04</t>
  </si>
  <si>
    <t>PUNGUT</t>
  </si>
  <si>
    <t>SETOR</t>
  </si>
  <si>
    <t>SALDA DI BENDAHARA PENGELUARAN</t>
  </si>
  <si>
    <t>PPN</t>
  </si>
  <si>
    <t>PPH pasal 21</t>
  </si>
  <si>
    <t>PPH pasal 22</t>
  </si>
  <si>
    <t>PPH pasal 23</t>
  </si>
  <si>
    <t>Rapat-rapat Koordinasi &amp; konsultasi luar  Daerah</t>
  </si>
  <si>
    <t>Pengadaan perlengkapan rumah dinas</t>
  </si>
  <si>
    <t>Pengadaan perlengkapangedung kantor</t>
  </si>
  <si>
    <t>Jasa pelayanan perkantoran</t>
  </si>
  <si>
    <t>Gaji dan tujangan lainnya</t>
  </si>
  <si>
    <t>SISA UYHD</t>
  </si>
  <si>
    <t>Monitoring pelaksanaan pembangunan TK Kecamatan</t>
  </si>
  <si>
    <t>Pemberdayaan lembaga dan organisasi masyarakat desa</t>
  </si>
  <si>
    <t>Pendampingan desa binaan</t>
  </si>
  <si>
    <t>Fasilitasi RKP Desa</t>
  </si>
  <si>
    <t>Fasilitasi Musrenbangdes Kecamatan</t>
  </si>
  <si>
    <t>Fasilitasi penyusunan dan pemberdayaan Profil Ds/Kec</t>
  </si>
  <si>
    <t>Fasilitasi gerakan budaya sehat dan kebersihan</t>
  </si>
  <si>
    <t>Fasilitasi pemberdayaan dan kesejahteraan keluarga PKK</t>
  </si>
  <si>
    <t>Fasilitasi kegiatan keagamaan</t>
  </si>
  <si>
    <t>Pembinaan kerukunan antar umat beragama</t>
  </si>
  <si>
    <t>Fasilitasi adminstrasi kependudukan</t>
  </si>
  <si>
    <t>Sosialisasi penanganan bencana alam</t>
  </si>
  <si>
    <t>Pelaksanaan Siskamswakarsa</t>
  </si>
  <si>
    <t>Penyusunan dokumen perencanaan</t>
  </si>
  <si>
    <t>Penyusunan profil kecamatan</t>
  </si>
  <si>
    <t>Rencana Fisik</t>
  </si>
  <si>
    <t>Realisasi Fisik</t>
  </si>
  <si>
    <t>Realisasi SP2D</t>
  </si>
  <si>
    <t xml:space="preserve">anggaran </t>
  </si>
  <si>
    <t>BAGIAN BULAN FEBRUARI 2015</t>
  </si>
  <si>
    <t>- Belanja Gaji dan tunjangan</t>
  </si>
  <si>
    <t>- TPP</t>
  </si>
  <si>
    <t>Belanja modal pengadan  kompor gas</t>
  </si>
  <si>
    <t>tiblinms</t>
  </si>
  <si>
    <t>pmd</t>
  </si>
  <si>
    <t>p sek</t>
  </si>
  <si>
    <t>adi jk</t>
  </si>
  <si>
    <t>slamet</t>
  </si>
  <si>
    <t>budi w</t>
  </si>
  <si>
    <t>ismoyo</t>
  </si>
  <si>
    <t>ridwan</t>
  </si>
  <si>
    <t>rekap total spj</t>
  </si>
  <si>
    <t>gaji</t>
  </si>
  <si>
    <t>RIDWAN. SAP</t>
  </si>
  <si>
    <t>NIP. 19620807 1983303 1 021</t>
  </si>
  <si>
    <t>UYHD</t>
  </si>
  <si>
    <t>PPH</t>
  </si>
  <si>
    <t>BAGIAN BULAN MARET 2015</t>
  </si>
  <si>
    <t>SERVIC</t>
  </si>
  <si>
    <t>OIL</t>
  </si>
  <si>
    <t>BBM</t>
  </si>
  <si>
    <t>ahroni</t>
  </si>
  <si>
    <t>adi pitoko</t>
  </si>
  <si>
    <t>sumanto</t>
  </si>
  <si>
    <t>ismail</t>
  </si>
  <si>
    <t>sumardi</t>
  </si>
  <si>
    <t>trisumbogo</t>
  </si>
  <si>
    <t>slamet r</t>
  </si>
  <si>
    <t>budiwarso</t>
  </si>
  <si>
    <t>hariyono</t>
  </si>
  <si>
    <t>adi joko</t>
  </si>
  <si>
    <t>iis</t>
  </si>
  <si>
    <t>mursid</t>
  </si>
  <si>
    <t>sukroni</t>
  </si>
  <si>
    <t>subakir</t>
  </si>
  <si>
    <t>m aris</t>
  </si>
  <si>
    <t>BAGIAN BULAN  APRIL  2015</t>
  </si>
  <si>
    <t>GAJI MEI</t>
  </si>
  <si>
    <t>Gemawang, 30 April  2015</t>
  </si>
  <si>
    <t>Camat Gemawang</t>
  </si>
  <si>
    <r>
      <t>NIP. 19700112 198903 1 00</t>
    </r>
    <r>
      <rPr>
        <sz val="8"/>
        <color rgb="FFFFFFFF"/>
        <rFont val="Arial Narrow"/>
        <family val="2"/>
      </rPr>
      <t>4</t>
    </r>
  </si>
  <si>
    <t>jml s/d</t>
  </si>
  <si>
    <t>BAGIAN BULAN  MEI  2015</t>
  </si>
  <si>
    <t>15 org x 6000</t>
  </si>
  <si>
    <t>kertas Hvs 1 rim x 37500</t>
  </si>
  <si>
    <t>Stop map 15 x 400</t>
  </si>
  <si>
    <t>Isi steples kecil 5 tube x 1200</t>
  </si>
  <si>
    <t>stop map plaitik 1 x 5500</t>
  </si>
  <si>
    <t>Snel hektr kertas 10 x 500</t>
  </si>
  <si>
    <t>jml</t>
  </si>
  <si>
    <t xml:space="preserve">Belanja cetak </t>
  </si>
  <si>
    <t>Belanja Jasa Servis peralatan gedung kantor</t>
  </si>
  <si>
    <t>Belanja Jasa Servis perlengkapan gedung kantor</t>
  </si>
  <si>
    <t>USULAN PERUBAHAN</t>
  </si>
  <si>
    <t>SEBELUM PERUBAHAN</t>
  </si>
  <si>
    <t>SESUDAH PERUBAHAN</t>
  </si>
  <si>
    <t>SELISIH LEBIH/KURANG</t>
  </si>
  <si>
    <t>GESER KE BELANJA</t>
  </si>
  <si>
    <t>Ke Listrik</t>
  </si>
  <si>
    <t>Pengadaan peralatan Telpon</t>
  </si>
  <si>
    <t>ke belanja modal telpon</t>
  </si>
  <si>
    <t>BAGIAN BULAN  JUNI  2015</t>
  </si>
  <si>
    <t>tpp</t>
  </si>
  <si>
    <t>rapel</t>
  </si>
  <si>
    <t>Gaji pokok</t>
  </si>
  <si>
    <t>tunjangan kel</t>
  </si>
  <si>
    <t>Tunj jabatan</t>
  </si>
  <si>
    <t>tunj f umum</t>
  </si>
  <si>
    <t>Tunj beras</t>
  </si>
  <si>
    <t>Tunj PPh</t>
  </si>
  <si>
    <t>Pembulan Gaji</t>
  </si>
  <si>
    <t>Askes</t>
  </si>
  <si>
    <t>Gemawang, 30 Juni  2015</t>
  </si>
  <si>
    <t>SUBKHAN ASHADI. S.Sos.M.Si</t>
  </si>
  <si>
    <t xml:space="preserve">Pembina </t>
  </si>
  <si>
    <t>NIP. 19700426 199063 1 001</t>
  </si>
  <si>
    <t>dr listrik</t>
  </si>
  <si>
    <t>ke Fasilitasi Umuat beragama</t>
  </si>
  <si>
    <t>ds binaan</t>
  </si>
  <si>
    <t xml:space="preserve">musren </t>
  </si>
  <si>
    <t>printer</t>
  </si>
  <si>
    <t>ke instalasi listrik</t>
  </si>
  <si>
    <t>dr fasilitasi Ds binaan+pembelian printer</t>
  </si>
  <si>
    <t>Gemawang, 30 Mei  2015</t>
  </si>
  <si>
    <t>lb</t>
  </si>
  <si>
    <t>SIGIT ARYONO,SH</t>
  </si>
  <si>
    <t>NIP.19721213 199803 1 007</t>
  </si>
  <si>
    <t>SUBAKIR</t>
  </si>
  <si>
    <t>NIP. 19650104 198607 1 002</t>
  </si>
  <si>
    <t>19650104 198607 1 002</t>
  </si>
  <si>
    <t>NIP. 19700426 199003 1 001</t>
  </si>
  <si>
    <t xml:space="preserve"> </t>
  </si>
  <si>
    <t>MARET</t>
  </si>
  <si>
    <t>BAGIAN BULAN  JULI  2015</t>
  </si>
  <si>
    <t>GAJI AGUSTUS</t>
  </si>
  <si>
    <t>Gemawang, 30 Juli  2015</t>
  </si>
  <si>
    <t>REDU</t>
  </si>
  <si>
    <t>Tpp pegawai</t>
  </si>
  <si>
    <t>Telp. 081 126 5574  Kode Pos 56283</t>
  </si>
  <si>
    <t>sigit</t>
  </si>
  <si>
    <t>subeker</t>
  </si>
  <si>
    <t>BAGIAN BULAN AGUSTUS  2015</t>
  </si>
  <si>
    <t>GAJI  SEPTEMBER</t>
  </si>
  <si>
    <t>Gemawang, 31  Agustus 2015</t>
  </si>
  <si>
    <t>nop s/d des</t>
  </si>
  <si>
    <t>Okt s/d des</t>
  </si>
  <si>
    <t>Sep s/d nop</t>
  </si>
  <si>
    <t>Nop s/d Des</t>
  </si>
  <si>
    <t>Jul s/d Des</t>
  </si>
  <si>
    <t>Okt s/d Des</t>
  </si>
  <si>
    <t>Agst s/d Des</t>
  </si>
  <si>
    <t>Agutus s/d Des</t>
  </si>
  <si>
    <t>Feb s/d Des</t>
  </si>
  <si>
    <t>Jun s/d des</t>
  </si>
  <si>
    <t>SGT</t>
  </si>
  <si>
    <t>RIDWN</t>
  </si>
  <si>
    <t>SLMT</t>
  </si>
  <si>
    <t>BDWARSI</t>
  </si>
  <si>
    <t>belum</t>
  </si>
  <si>
    <t>Gemawang, 30 September 2015</t>
  </si>
  <si>
    <t>BAGIAN BULAN  SEPTEMBER  2015</t>
  </si>
  <si>
    <r>
      <t xml:space="preserve">s/d tangal </t>
    </r>
    <r>
      <rPr>
        <b/>
        <sz val="11"/>
        <color theme="1"/>
        <rFont val="Calibri"/>
        <family val="2"/>
        <scheme val="minor"/>
      </rPr>
      <t>Tiga puluh</t>
    </r>
    <r>
      <rPr>
        <sz val="11"/>
        <color theme="1"/>
        <rFont val="Calibri"/>
        <family val="2"/>
        <charset val="1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charset val="1"/>
        <scheme val="minor"/>
      </rPr>
      <t xml:space="preserve">tahun </t>
    </r>
    <r>
      <rPr>
        <b/>
        <sz val="11"/>
        <color theme="1"/>
        <rFont val="Calibri"/>
        <family val="2"/>
        <scheme val="minor"/>
      </rPr>
      <t>dua ribu lima belas</t>
    </r>
    <r>
      <rPr>
        <sz val="11"/>
        <color theme="1"/>
        <rFont val="Calibri"/>
        <family val="2"/>
        <charset val="1"/>
        <scheme val="minor"/>
      </rPr>
      <t>, dengan rincian Sbb :</t>
    </r>
  </si>
  <si>
    <r>
      <t xml:space="preserve">telah melakukan verifikasikebenaran perhitungan pengenaan PPN dan PPH s/d bulan </t>
    </r>
    <r>
      <rPr>
        <b/>
        <sz val="11"/>
        <color theme="1"/>
        <rFont val="Calibri"/>
        <family val="2"/>
        <scheme val="minor"/>
      </rPr>
      <t>September</t>
    </r>
  </si>
  <si>
    <t>BAGIAN BULAN  OKTOBER  2015</t>
  </si>
  <si>
    <t>Honorarium Non PNS</t>
  </si>
  <si>
    <r>
      <t xml:space="preserve">beserta lampirannya untuk bulan  </t>
    </r>
    <r>
      <rPr>
        <b/>
        <sz val="11"/>
        <color theme="1"/>
        <rFont val="Calibri"/>
        <family val="2"/>
        <scheme val="minor"/>
      </rPr>
      <t xml:space="preserve">Oktober </t>
    </r>
    <r>
      <rPr>
        <b/>
        <i/>
        <sz val="11"/>
        <color theme="1"/>
        <rFont val="Calibri"/>
        <family val="2"/>
        <scheme val="minor"/>
      </rPr>
      <t xml:space="preserve">  s/d tgl. Tiga puluh  </t>
    </r>
    <r>
      <rPr>
        <sz val="11"/>
        <color theme="1"/>
        <rFont val="Calibri"/>
        <family val="2"/>
        <charset val="1"/>
        <scheme val="minor"/>
      </rPr>
      <t xml:space="preserve">tahun </t>
    </r>
    <r>
      <rPr>
        <b/>
        <i/>
        <sz val="11"/>
        <color theme="1"/>
        <rFont val="Calibri"/>
        <family val="2"/>
        <scheme val="minor"/>
      </rPr>
      <t>dua ribu lima belas</t>
    </r>
  </si>
  <si>
    <t>Anggaran setelah perubahan</t>
  </si>
  <si>
    <t>120.12027.06</t>
  </si>
  <si>
    <t>120.12027.06.004</t>
  </si>
  <si>
    <t>120.12027.06.004.5.2.2</t>
  </si>
  <si>
    <t>120.12027.06.004.5.2.2.17</t>
  </si>
  <si>
    <t>120.12027.06.004.5.2.2.17.04</t>
  </si>
  <si>
    <t>Penyusunan pelaporan keuangan akhir tahun</t>
  </si>
  <si>
    <t>Belanja kursusu,pelatihan,sosialisasi dan bimbingan teknis</t>
  </si>
  <si>
    <t>Honorarium Tenaga ahli/Instruktur/Narasumber</t>
  </si>
  <si>
    <t>Prog. peningktn pengemb. sistim pelaporan capaian kenerja dan keuangan</t>
  </si>
  <si>
    <t>120.12027.19.005.5.2.2.06</t>
  </si>
  <si>
    <t>120.12027.19.005.5.2.2.06.02</t>
  </si>
  <si>
    <t>120.12027.19.005.5.2.2.11</t>
  </si>
  <si>
    <t>120.12027.19.005.5.2.2.11.02</t>
  </si>
  <si>
    <t>122,12027,17,032.5.2.2.15</t>
  </si>
  <si>
    <t>122,12027,17,032.5.2.2.15.01</t>
  </si>
  <si>
    <t>120.12027.20</t>
  </si>
  <si>
    <t>Prog. Pening. sistim pengawasan internal &amp; pengend. Pelak. kebijakanKDH</t>
  </si>
  <si>
    <t>Gemawang, 31 Oktober 2015</t>
  </si>
  <si>
    <t>BAGIAN BULAN  NOPEMBER 2015</t>
  </si>
  <si>
    <t>Gemawang, 30   Nopember  2015</t>
  </si>
  <si>
    <t>II.11.1</t>
  </si>
  <si>
    <t>14.2</t>
  </si>
  <si>
    <t>II.18</t>
  </si>
  <si>
    <t>18.1</t>
  </si>
  <si>
    <t>18.2</t>
  </si>
  <si>
    <t>Prog. peningktn pengemb. sistim pelaprn capaian kenerja keuangan</t>
  </si>
  <si>
    <t>17.3</t>
  </si>
  <si>
    <t>17.4</t>
  </si>
  <si>
    <t>II.19</t>
  </si>
  <si>
    <t>19.1</t>
  </si>
  <si>
    <t>19.2</t>
  </si>
  <si>
    <t>ANGGARAN SETELAH PERUBAHAN</t>
  </si>
  <si>
    <t>Pembina Tk.I</t>
  </si>
  <si>
    <r>
      <t xml:space="preserve">Pada hari ini </t>
    </r>
    <r>
      <rPr>
        <b/>
        <sz val="11"/>
        <color theme="1"/>
        <rFont val="Arial Narrow"/>
        <family val="2"/>
      </rPr>
      <t xml:space="preserve"> KAMIS  </t>
    </r>
    <r>
      <rPr>
        <sz val="11"/>
        <color theme="1"/>
        <rFont val="Arial Narrow"/>
        <family val="2"/>
      </rPr>
      <t>Tanggal</t>
    </r>
    <r>
      <rPr>
        <b/>
        <i/>
        <sz val="11"/>
        <color theme="1"/>
        <rFont val="Arial Narrow"/>
        <family val="2"/>
      </rPr>
      <t xml:space="preserve">  TIGA </t>
    </r>
    <r>
      <rPr>
        <sz val="11"/>
        <color theme="1"/>
        <rFont val="Arial Narrow"/>
        <family val="2"/>
      </rPr>
      <t xml:space="preserve">. Bulan  </t>
    </r>
    <r>
      <rPr>
        <b/>
        <i/>
        <sz val="11"/>
        <color theme="1"/>
        <rFont val="Arial Narrow"/>
        <family val="2"/>
      </rPr>
      <t xml:space="preserve"> DESEMBER</t>
    </r>
    <r>
      <rPr>
        <sz val="11"/>
        <color theme="1"/>
        <rFont val="Arial Narrow"/>
        <family val="2"/>
      </rPr>
      <t xml:space="preserve">.   Tahun </t>
    </r>
    <r>
      <rPr>
        <b/>
        <i/>
        <sz val="11"/>
        <color theme="1"/>
        <rFont val="Arial Narrow"/>
        <family val="2"/>
      </rPr>
      <t xml:space="preserve"> DUA RIBU LIMA BELAS</t>
    </r>
  </si>
  <si>
    <r>
      <t xml:space="preserve">Bahwa dalam rangka pelaksanaan pengelolaan keuangan daerah yang tertib transparan, dan bertanggung jawab sebagaimana diamanatkan dalam peraturan Daerah Kabupaten Temanggung Nomor 26 Tahun 2012 tentang , Pengelolaan Keuangan Daerah, kedua belah pihak telah melaksanakan kegiatan Rekonsiliasi Kas sampai dengan tanggal </t>
    </r>
    <r>
      <rPr>
        <b/>
        <i/>
        <sz val="11"/>
        <color theme="1"/>
        <rFont val="Arial Narrow"/>
        <family val="2"/>
      </rPr>
      <t xml:space="preserve"> Tiga puluh   </t>
    </r>
    <r>
      <rPr>
        <sz val="11"/>
        <color theme="1"/>
        <rFont val="Arial Narrow"/>
        <family val="2"/>
      </rPr>
      <t xml:space="preserve">. bulan </t>
    </r>
    <r>
      <rPr>
        <b/>
        <sz val="11"/>
        <color theme="1"/>
        <rFont val="Arial Narrow"/>
        <family val="2"/>
      </rPr>
      <t xml:space="preserve"> Nopember  </t>
    </r>
    <r>
      <rPr>
        <sz val="11"/>
        <color theme="1"/>
        <rFont val="Arial Narrow"/>
        <family val="2"/>
      </rPr>
      <t xml:space="preserve"> tahun </t>
    </r>
    <r>
      <rPr>
        <b/>
        <i/>
        <sz val="11"/>
        <color theme="1"/>
        <rFont val="Arial Narrow"/>
        <family val="2"/>
      </rPr>
      <t>dua ribu Lima belas</t>
    </r>
    <r>
      <rPr>
        <sz val="11"/>
        <color theme="1"/>
        <rFont val="Arial Narrow"/>
        <family val="2"/>
      </rPr>
      <t xml:space="preserve"> sebagai berikut :</t>
    </r>
  </si>
  <si>
    <t>Gemawang.    03  Desember   2015</t>
  </si>
  <si>
    <r>
      <t xml:space="preserve">beserta lampirannya untuk bulan  </t>
    </r>
    <r>
      <rPr>
        <b/>
        <i/>
        <sz val="11"/>
        <color theme="1"/>
        <rFont val="Calibri"/>
        <family val="2"/>
        <scheme val="minor"/>
      </rPr>
      <t xml:space="preserve">Nopember   s/d tgl. Tiga puluh    </t>
    </r>
    <r>
      <rPr>
        <sz val="11"/>
        <color theme="1"/>
        <rFont val="Calibri"/>
        <family val="2"/>
        <charset val="1"/>
        <scheme val="minor"/>
      </rPr>
      <t xml:space="preserve">tahun </t>
    </r>
    <r>
      <rPr>
        <b/>
        <i/>
        <sz val="11"/>
        <color theme="1"/>
        <rFont val="Calibri"/>
        <family val="2"/>
        <scheme val="minor"/>
      </rPr>
      <t>dua ribu lima belas</t>
    </r>
  </si>
  <si>
    <t>Gemawang ,      Desember   2015</t>
  </si>
  <si>
    <r>
      <t>Pada hari ini  Selasa</t>
    </r>
    <r>
      <rPr>
        <b/>
        <i/>
        <sz val="11"/>
        <color theme="1"/>
        <rFont val="Arial Narrow"/>
        <family val="2"/>
      </rPr>
      <t xml:space="preserve"> </t>
    </r>
    <r>
      <rPr>
        <sz val="11"/>
        <color theme="1"/>
        <rFont val="Arial Narrow"/>
        <family val="2"/>
      </rPr>
      <t xml:space="preserve"> </t>
    </r>
    <r>
      <rPr>
        <b/>
        <i/>
        <sz val="11"/>
        <color theme="1"/>
        <rFont val="Arial Narrow"/>
        <family val="2"/>
      </rPr>
      <t xml:space="preserve">Delapan </t>
    </r>
    <r>
      <rPr>
        <sz val="11"/>
        <color theme="1"/>
        <rFont val="Arial Narrow"/>
        <family val="2"/>
      </rPr>
      <t xml:space="preserve"> Bulan  </t>
    </r>
    <r>
      <rPr>
        <b/>
        <i/>
        <sz val="11"/>
        <color theme="1"/>
        <rFont val="Arial Narrow"/>
        <family val="2"/>
      </rPr>
      <t xml:space="preserve"> Desember</t>
    </r>
    <r>
      <rPr>
        <sz val="11"/>
        <color theme="1"/>
        <rFont val="Arial Narrow"/>
        <family val="2"/>
      </rPr>
      <t xml:space="preserve">   Tahun </t>
    </r>
    <r>
      <rPr>
        <b/>
        <i/>
        <sz val="11"/>
        <color theme="1"/>
        <rFont val="Arial Narrow"/>
        <family val="2"/>
      </rPr>
      <t>dua ribu Lima belas</t>
    </r>
  </si>
  <si>
    <t>BAGIAN BULAN  DESEMBER 2015</t>
  </si>
  <si>
    <t>DLM DAERAH</t>
  </si>
  <si>
    <t>TU</t>
  </si>
  <si>
    <t>spj gu</t>
  </si>
  <si>
    <t>sisa</t>
  </si>
  <si>
    <t>sp2d</t>
  </si>
  <si>
    <t>tu</t>
  </si>
  <si>
    <t>gu</t>
  </si>
  <si>
    <t>PERHITUNGAN PENGEMBALIAN</t>
  </si>
  <si>
    <t>GAJI  desember</t>
  </si>
  <si>
    <t>Gemawang, 31  Desember   2015</t>
  </si>
  <si>
    <t>JUMLAH setelah perubahan</t>
  </si>
  <si>
    <t>UP</t>
  </si>
  <si>
    <t>GU I</t>
  </si>
  <si>
    <t>GU II</t>
  </si>
  <si>
    <t>GU III</t>
  </si>
  <si>
    <t>GU VI</t>
  </si>
  <si>
    <t>LS GDUNG + RMH DINAS</t>
  </si>
  <si>
    <t>des</t>
  </si>
  <si>
    <t>feb</t>
  </si>
  <si>
    <t>mei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</si>
</sst>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_);_(* \(#,##0\);_(* &quot;-&quot;?_);_(@_)"/>
    <numFmt numFmtId="166" formatCode="_(* #,##0.0_);_(* \(#,##0.0\);_(* &quot;-&quot;_);_(@_)"/>
    <numFmt numFmtId="167" formatCode="_([$Rp-421]* #,##0_);_([$Rp-421]* \(#,##0\);_([$Rp-421]* &quot;-&quot;??_);_(@_)"/>
    <numFmt numFmtId="168" formatCode="_(* #,##0.00_);_(* \(#,##0.00\);_(* &quot;-&quot;_);_(@_)"/>
  </numFmts>
  <fonts count="7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0"/>
      <name val="Arial Narrow"/>
      <family val="2"/>
    </font>
    <font>
      <sz val="9"/>
      <color indexed="8"/>
      <name val="Arial Narrow"/>
      <family val="2"/>
    </font>
    <font>
      <sz val="8"/>
      <color indexed="8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b/>
      <sz val="9"/>
      <color indexed="8"/>
      <name val="Arial Narrow"/>
      <family val="2"/>
    </font>
    <font>
      <b/>
      <sz val="8"/>
      <color indexed="8"/>
      <name val="Arial Narrow"/>
      <family val="2"/>
    </font>
    <font>
      <b/>
      <sz val="9"/>
      <name val="Arial Narrow"/>
      <family val="2"/>
    </font>
    <font>
      <b/>
      <i/>
      <sz val="9"/>
      <color indexed="8"/>
      <name val="Arial Narrow"/>
      <family val="2"/>
    </font>
    <font>
      <b/>
      <i/>
      <sz val="8"/>
      <color indexed="8"/>
      <name val="Arial Narrow"/>
      <family val="2"/>
    </font>
    <font>
      <b/>
      <i/>
      <sz val="10"/>
      <name val="Arial Narrow"/>
      <family val="2"/>
    </font>
    <font>
      <b/>
      <i/>
      <sz val="11"/>
      <color theme="1"/>
      <name val="Calibri"/>
      <family val="2"/>
      <charset val="1"/>
      <scheme val="minor"/>
    </font>
    <font>
      <i/>
      <sz val="9"/>
      <color indexed="8"/>
      <name val="Arial Narrow"/>
      <family val="2"/>
    </font>
    <font>
      <sz val="10"/>
      <name val="Arial"/>
      <family val="2"/>
    </font>
    <font>
      <b/>
      <i/>
      <sz val="9"/>
      <name val="Arial Narrow"/>
      <family val="2"/>
    </font>
    <font>
      <b/>
      <sz val="12"/>
      <color indexed="8"/>
      <name val="Times New Roman"/>
      <family val="1"/>
    </font>
    <font>
      <b/>
      <sz val="9.85"/>
      <color indexed="8"/>
      <name val="Times New Roman"/>
      <family val="1"/>
    </font>
    <font>
      <b/>
      <sz val="10"/>
      <name val="Arial"/>
      <family val="2"/>
    </font>
    <font>
      <b/>
      <sz val="11"/>
      <color indexed="8"/>
      <name val="Calibri"/>
      <family val="2"/>
      <charset val="1"/>
    </font>
    <font>
      <b/>
      <sz val="9"/>
      <color indexed="8"/>
      <name val="Times New Roman"/>
      <family val="1"/>
    </font>
    <font>
      <sz val="9"/>
      <color theme="1"/>
      <name val="Arial Narrow"/>
      <family val="2"/>
    </font>
    <font>
      <sz val="8.0500000000000007"/>
      <color indexed="8"/>
      <name val="Tahoma"/>
      <family val="2"/>
    </font>
    <font>
      <sz val="9"/>
      <color indexed="8"/>
      <name val="Times New Roman"/>
      <family val="1"/>
    </font>
    <font>
      <sz val="9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.9499999999999993"/>
      <color indexed="8"/>
      <name val="Tahoma"/>
      <family val="2"/>
    </font>
    <font>
      <i/>
      <sz val="8"/>
      <color indexed="8"/>
      <name val="Arial Narrow"/>
      <family val="2"/>
    </font>
    <font>
      <sz val="8"/>
      <color theme="1"/>
      <name val="Calibri"/>
      <family val="2"/>
      <charset val="1"/>
      <scheme val="minor"/>
    </font>
    <font>
      <b/>
      <sz val="8"/>
      <name val="Arial Narrow"/>
      <family val="2"/>
    </font>
    <font>
      <sz val="8"/>
      <name val="Arial Narrow"/>
      <family val="2"/>
    </font>
    <font>
      <i/>
      <sz val="8"/>
      <name val="Arial Narrow"/>
      <family val="2"/>
    </font>
    <font>
      <sz val="8"/>
      <color indexed="8"/>
      <name val="Times New Roman"/>
      <family val="1"/>
    </font>
    <font>
      <b/>
      <sz val="8"/>
      <color theme="1"/>
      <name val="Calibri"/>
      <family val="2"/>
      <charset val="1"/>
      <scheme val="minor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sz val="12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FFFFFF"/>
      <name val="Arial Narrow"/>
      <family val="2"/>
    </font>
    <font>
      <sz val="10"/>
      <color theme="1"/>
      <name val="Calibri"/>
      <family val="2"/>
      <scheme val="minor"/>
    </font>
    <font>
      <u/>
      <sz val="10"/>
      <color theme="1"/>
      <name val="Arial Narrow"/>
      <family val="2"/>
    </font>
    <font>
      <b/>
      <u/>
      <sz val="10"/>
      <color theme="1"/>
      <name val="Arial Narrow"/>
      <family val="2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Arial Narrow"/>
      <family val="2"/>
    </font>
    <font>
      <sz val="8"/>
      <color indexed="8"/>
      <name val="Tahoma"/>
      <family val="2"/>
    </font>
    <font>
      <i/>
      <sz val="8"/>
      <color theme="1"/>
      <name val="Arial Narrow"/>
      <family val="2"/>
    </font>
    <font>
      <sz val="8"/>
      <color rgb="FF000000"/>
      <name val="Arial Narrow"/>
      <family val="2"/>
    </font>
    <font>
      <sz val="8"/>
      <color rgb="FFFFFFFF"/>
      <name val="Arial Narrow"/>
      <family val="2"/>
    </font>
    <font>
      <b/>
      <i/>
      <sz val="8"/>
      <color theme="1"/>
      <name val="Arial Narrow"/>
      <family val="2"/>
    </font>
    <font>
      <b/>
      <i/>
      <sz val="8"/>
      <name val="Arial Narrow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charset val="1"/>
      <scheme val="minor"/>
    </font>
    <font>
      <b/>
      <u/>
      <sz val="11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64" fillId="0" borderId="0" applyNumberFormat="0" applyFill="0" applyBorder="0" applyAlignment="0" applyProtection="0"/>
  </cellStyleXfs>
  <cellXfs count="1675">
    <xf numFmtId="0" fontId="0" fillId="0" borderId="0" xfId="0"/>
    <xf numFmtId="0" fontId="2" fillId="0" borderId="0" xfId="0" applyFont="1"/>
    <xf numFmtId="0" fontId="14" fillId="0" borderId="0" xfId="0" applyFont="1"/>
    <xf numFmtId="0" fontId="4" fillId="0" borderId="3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4" fontId="4" fillId="2" borderId="1" xfId="1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164" fontId="3" fillId="2" borderId="0" xfId="1" applyNumberFormat="1" applyFont="1" applyFill="1" applyBorder="1"/>
    <xf numFmtId="0" fontId="20" fillId="2" borderId="0" xfId="0" applyFont="1" applyFill="1"/>
    <xf numFmtId="0" fontId="20" fillId="0" borderId="0" xfId="0" applyFont="1"/>
    <xf numFmtId="0" fontId="6" fillId="0" borderId="1" xfId="0" applyFont="1" applyBorder="1"/>
    <xf numFmtId="164" fontId="4" fillId="2" borderId="1" xfId="1" applyNumberFormat="1" applyFont="1" applyFill="1" applyBorder="1" applyAlignment="1">
      <alignment horizontal="center" vertical="center"/>
    </xf>
    <xf numFmtId="164" fontId="6" fillId="2" borderId="1" xfId="1" applyNumberFormat="1" applyFont="1" applyFill="1" applyBorder="1"/>
    <xf numFmtId="164" fontId="4" fillId="0" borderId="4" xfId="1" applyNumberFormat="1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0" fontId="0" fillId="0" borderId="1" xfId="0" applyBorder="1"/>
    <xf numFmtId="41" fontId="6" fillId="0" borderId="1" xfId="2" applyFont="1" applyBorder="1"/>
    <xf numFmtId="0" fontId="3" fillId="0" borderId="1" xfId="0" applyFont="1" applyBorder="1"/>
    <xf numFmtId="0" fontId="8" fillId="0" borderId="1" xfId="0" applyFont="1" applyBorder="1" applyAlignment="1">
      <alignment vertical="center"/>
    </xf>
    <xf numFmtId="164" fontId="7" fillId="2" borderId="1" xfId="1" applyNumberFormat="1" applyFont="1" applyFill="1" applyBorder="1"/>
    <xf numFmtId="164" fontId="3" fillId="2" borderId="1" xfId="1" applyNumberFormat="1" applyFont="1" applyFill="1" applyBorder="1"/>
    <xf numFmtId="0" fontId="2" fillId="0" borderId="1" xfId="0" applyFont="1" applyBorder="1"/>
    <xf numFmtId="0" fontId="11" fillId="0" borderId="1" xfId="0" applyFont="1" applyBorder="1" applyAlignment="1">
      <alignment vertical="center"/>
    </xf>
    <xf numFmtId="164" fontId="13" fillId="2" borderId="1" xfId="1" applyNumberFormat="1" applyFont="1" applyFill="1" applyBorder="1"/>
    <xf numFmtId="0" fontId="14" fillId="0" borderId="1" xfId="0" applyFont="1" applyBorder="1"/>
    <xf numFmtId="0" fontId="5" fillId="0" borderId="1" xfId="0" applyFont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20" fillId="0" borderId="8" xfId="0" applyFont="1" applyBorder="1" applyAlignment="1"/>
    <xf numFmtId="0" fontId="0" fillId="0" borderId="6" xfId="0" applyBorder="1"/>
    <xf numFmtId="0" fontId="0" fillId="0" borderId="5" xfId="0" applyBorder="1"/>
    <xf numFmtId="0" fontId="6" fillId="0" borderId="5" xfId="0" applyFont="1" applyBorder="1"/>
    <xf numFmtId="164" fontId="4" fillId="2" borderId="5" xfId="1" applyNumberFormat="1" applyFont="1" applyFill="1" applyBorder="1" applyAlignment="1">
      <alignment horizontal="center" vertical="center"/>
    </xf>
    <xf numFmtId="164" fontId="23" fillId="0" borderId="5" xfId="1" applyNumberFormat="1" applyFont="1" applyBorder="1"/>
    <xf numFmtId="0" fontId="0" fillId="0" borderId="3" xfId="0" applyBorder="1"/>
    <xf numFmtId="0" fontId="10" fillId="0" borderId="3" xfId="0" applyFont="1" applyBorder="1"/>
    <xf numFmtId="164" fontId="22" fillId="2" borderId="3" xfId="1" applyNumberFormat="1" applyFont="1" applyFill="1" applyBorder="1" applyAlignment="1">
      <alignment horizontal="center" vertical="center"/>
    </xf>
    <xf numFmtId="164" fontId="8" fillId="0" borderId="3" xfId="1" applyNumberFormat="1" applyFont="1" applyBorder="1" applyAlignment="1">
      <alignment horizontal="center" vertical="center"/>
    </xf>
    <xf numFmtId="0" fontId="3" fillId="0" borderId="6" xfId="0" applyFont="1" applyBorder="1"/>
    <xf numFmtId="0" fontId="8" fillId="0" borderId="5" xfId="0" applyFont="1" applyBorder="1" applyAlignment="1">
      <alignment vertical="center"/>
    </xf>
    <xf numFmtId="0" fontId="7" fillId="0" borderId="5" xfId="0" applyFont="1" applyBorder="1"/>
    <xf numFmtId="164" fontId="7" fillId="0" borderId="5" xfId="0" applyNumberFormat="1" applyFont="1" applyBorder="1"/>
    <xf numFmtId="0" fontId="8" fillId="0" borderId="19" xfId="0" applyFont="1" applyBorder="1" applyAlignment="1">
      <alignment vertical="center"/>
    </xf>
    <xf numFmtId="0" fontId="7" fillId="0" borderId="19" xfId="0" applyFont="1" applyBorder="1"/>
    <xf numFmtId="164" fontId="7" fillId="0" borderId="19" xfId="0" applyNumberFormat="1" applyFont="1" applyBorder="1"/>
    <xf numFmtId="0" fontId="8" fillId="0" borderId="2" xfId="0" applyFont="1" applyBorder="1" applyAlignment="1">
      <alignment vertical="center"/>
    </xf>
    <xf numFmtId="0" fontId="7" fillId="0" borderId="2" xfId="0" applyFont="1" applyBorder="1"/>
    <xf numFmtId="164" fontId="7" fillId="0" borderId="2" xfId="0" applyNumberFormat="1" applyFont="1" applyBorder="1"/>
    <xf numFmtId="0" fontId="4" fillId="0" borderId="6" xfId="0" applyFont="1" applyBorder="1" applyAlignment="1">
      <alignment vertical="center"/>
    </xf>
    <xf numFmtId="164" fontId="3" fillId="2" borderId="6" xfId="1" applyNumberFormat="1" applyFont="1" applyFill="1" applyBorder="1"/>
    <xf numFmtId="0" fontId="2" fillId="0" borderId="6" xfId="0" applyFont="1" applyBorder="1"/>
    <xf numFmtId="164" fontId="7" fillId="2" borderId="19" xfId="1" applyNumberFormat="1" applyFont="1" applyFill="1" applyBorder="1"/>
    <xf numFmtId="0" fontId="8" fillId="4" borderId="5" xfId="0" applyFont="1" applyFill="1" applyBorder="1" applyAlignment="1">
      <alignment vertical="center"/>
    </xf>
    <xf numFmtId="164" fontId="7" fillId="4" borderId="5" xfId="1" applyNumberFormat="1" applyFont="1" applyFill="1" applyBorder="1"/>
    <xf numFmtId="0" fontId="8" fillId="4" borderId="1" xfId="0" applyFont="1" applyFill="1" applyBorder="1" applyAlignment="1">
      <alignment vertical="center"/>
    </xf>
    <xf numFmtId="164" fontId="7" fillId="4" borderId="1" xfId="1" applyNumberFormat="1" applyFont="1" applyFill="1" applyBorder="1"/>
    <xf numFmtId="0" fontId="9" fillId="4" borderId="1" xfId="0" applyFont="1" applyFill="1" applyBorder="1" applyAlignment="1">
      <alignment vertical="center"/>
    </xf>
    <xf numFmtId="0" fontId="0" fillId="2" borderId="1" xfId="0" applyFill="1" applyBorder="1"/>
    <xf numFmtId="0" fontId="14" fillId="2" borderId="1" xfId="0" applyFont="1" applyFill="1" applyBorder="1"/>
    <xf numFmtId="0" fontId="10" fillId="4" borderId="1" xfId="0" applyFont="1" applyFill="1" applyBorder="1" applyAlignment="1">
      <alignment horizontal="left"/>
    </xf>
    <xf numFmtId="0" fontId="11" fillId="0" borderId="6" xfId="0" applyFont="1" applyBorder="1" applyAlignment="1">
      <alignment vertical="center"/>
    </xf>
    <xf numFmtId="164" fontId="13" fillId="2" borderId="6" xfId="1" applyNumberFormat="1" applyFont="1" applyFill="1" applyBorder="1"/>
    <xf numFmtId="0" fontId="14" fillId="0" borderId="6" xfId="0" applyFont="1" applyBorder="1"/>
    <xf numFmtId="0" fontId="4" fillId="0" borderId="5" xfId="0" applyFont="1" applyBorder="1" applyAlignment="1">
      <alignment vertical="center"/>
    </xf>
    <xf numFmtId="164" fontId="3" fillId="2" borderId="5" xfId="1" applyNumberFormat="1" applyFont="1" applyFill="1" applyBorder="1"/>
    <xf numFmtId="164" fontId="3" fillId="2" borderId="3" xfId="1" applyNumberFormat="1" applyFont="1" applyFill="1" applyBorder="1"/>
    <xf numFmtId="0" fontId="12" fillId="0" borderId="6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11" fillId="5" borderId="6" xfId="0" applyFont="1" applyFill="1" applyBorder="1" applyAlignment="1">
      <alignment vertical="center"/>
    </xf>
    <xf numFmtId="164" fontId="13" fillId="5" borderId="6" xfId="1" applyNumberFormat="1" applyFont="1" applyFill="1" applyBorder="1"/>
    <xf numFmtId="0" fontId="4" fillId="5" borderId="6" xfId="0" applyFont="1" applyFill="1" applyBorder="1" applyAlignment="1">
      <alignment vertical="center"/>
    </xf>
    <xf numFmtId="164" fontId="3" fillId="5" borderId="6" xfId="1" applyNumberFormat="1" applyFont="1" applyFill="1" applyBorder="1"/>
    <xf numFmtId="0" fontId="15" fillId="0" borderId="5" xfId="0" applyFont="1" applyBorder="1" applyAlignment="1">
      <alignment vertical="center"/>
    </xf>
    <xf numFmtId="164" fontId="15" fillId="2" borderId="5" xfId="1" applyNumberFormat="1" applyFont="1" applyFill="1" applyBorder="1" applyAlignment="1">
      <alignment vertical="center"/>
    </xf>
    <xf numFmtId="164" fontId="4" fillId="2" borderId="3" xfId="1" applyNumberFormat="1" applyFont="1" applyFill="1" applyBorder="1" applyAlignment="1">
      <alignment vertical="center"/>
    </xf>
    <xf numFmtId="0" fontId="17" fillId="5" borderId="6" xfId="0" applyFont="1" applyFill="1" applyBorder="1" applyAlignment="1">
      <alignment horizontal="left"/>
    </xf>
    <xf numFmtId="0" fontId="4" fillId="3" borderId="5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164" fontId="3" fillId="2" borderId="20" xfId="1" applyNumberFormat="1" applyFont="1" applyFill="1" applyBorder="1"/>
    <xf numFmtId="0" fontId="10" fillId="2" borderId="1" xfId="0" applyFont="1" applyFill="1" applyBorder="1"/>
    <xf numFmtId="164" fontId="10" fillId="2" borderId="1" xfId="1" applyNumberFormat="1" applyFont="1" applyFill="1" applyBorder="1"/>
    <xf numFmtId="0" fontId="6" fillId="2" borderId="1" xfId="0" applyFont="1" applyFill="1" applyBorder="1"/>
    <xf numFmtId="164" fontId="10" fillId="2" borderId="1" xfId="0" applyNumberFormat="1" applyFont="1" applyFill="1" applyBorder="1"/>
    <xf numFmtId="0" fontId="6" fillId="2" borderId="1" xfId="0" quotePrefix="1" applyFont="1" applyFill="1" applyBorder="1"/>
    <xf numFmtId="164" fontId="6" fillId="2" borderId="1" xfId="0" quotePrefix="1" applyNumberFormat="1" applyFont="1" applyFill="1" applyBorder="1"/>
    <xf numFmtId="164" fontId="6" fillId="2" borderId="1" xfId="1" applyNumberFormat="1" applyFont="1" applyFill="1" applyBorder="1" applyAlignment="1">
      <alignment horizontal="center"/>
    </xf>
    <xf numFmtId="164" fontId="6" fillId="2" borderId="1" xfId="0" applyNumberFormat="1" applyFont="1" applyFill="1" applyBorder="1"/>
    <xf numFmtId="0" fontId="0" fillId="0" borderId="7" xfId="0" applyBorder="1"/>
    <xf numFmtId="164" fontId="8" fillId="0" borderId="23" xfId="1" applyNumberFormat="1" applyFont="1" applyBorder="1" applyAlignment="1">
      <alignment horizontal="center" vertical="center"/>
    </xf>
    <xf numFmtId="164" fontId="4" fillId="0" borderId="17" xfId="1" applyNumberFormat="1" applyFont="1" applyBorder="1" applyAlignment="1">
      <alignment horizontal="center" vertical="center"/>
    </xf>
    <xf numFmtId="164" fontId="7" fillId="0" borderId="24" xfId="0" applyNumberFormat="1" applyFont="1" applyBorder="1"/>
    <xf numFmtId="164" fontId="7" fillId="0" borderId="14" xfId="0" applyNumberFormat="1" applyFont="1" applyBorder="1"/>
    <xf numFmtId="0" fontId="2" fillId="0" borderId="4" xfId="0" applyFont="1" applyBorder="1"/>
    <xf numFmtId="164" fontId="13" fillId="2" borderId="4" xfId="1" applyNumberFormat="1" applyFont="1" applyFill="1" applyBorder="1"/>
    <xf numFmtId="0" fontId="2" fillId="0" borderId="7" xfId="0" applyFont="1" applyBorder="1"/>
    <xf numFmtId="164" fontId="7" fillId="2" borderId="24" xfId="1" applyNumberFormat="1" applyFont="1" applyFill="1" applyBorder="1"/>
    <xf numFmtId="164" fontId="7" fillId="4" borderId="17" xfId="1" applyNumberFormat="1" applyFont="1" applyFill="1" applyBorder="1"/>
    <xf numFmtId="0" fontId="14" fillId="0" borderId="7" xfId="0" applyFont="1" applyBorder="1"/>
    <xf numFmtId="164" fontId="3" fillId="2" borderId="23" xfId="1" applyNumberFormat="1" applyFont="1" applyFill="1" applyBorder="1"/>
    <xf numFmtId="164" fontId="3" fillId="2" borderId="17" xfId="1" applyNumberFormat="1" applyFont="1" applyFill="1" applyBorder="1"/>
    <xf numFmtId="0" fontId="0" fillId="0" borderId="4" xfId="0" applyBorder="1"/>
    <xf numFmtId="164" fontId="3" fillId="2" borderId="4" xfId="1" applyNumberFormat="1" applyFont="1" applyFill="1" applyBorder="1"/>
    <xf numFmtId="164" fontId="7" fillId="4" borderId="4" xfId="1" applyNumberFormat="1" applyFont="1" applyFill="1" applyBorder="1"/>
    <xf numFmtId="0" fontId="0" fillId="0" borderId="17" xfId="0" applyBorder="1"/>
    <xf numFmtId="0" fontId="0" fillId="2" borderId="4" xfId="0" applyFill="1" applyBorder="1"/>
    <xf numFmtId="0" fontId="14" fillId="2" borderId="4" xfId="0" applyFont="1" applyFill="1" applyBorder="1"/>
    <xf numFmtId="0" fontId="14" fillId="0" borderId="4" xfId="0" applyFont="1" applyBorder="1"/>
    <xf numFmtId="164" fontId="4" fillId="2" borderId="23" xfId="1" applyNumberFormat="1" applyFont="1" applyFill="1" applyBorder="1" applyAlignment="1">
      <alignment vertical="center"/>
    </xf>
    <xf numFmtId="164" fontId="15" fillId="2" borderId="17" xfId="1" applyNumberFormat="1" applyFont="1" applyFill="1" applyBorder="1" applyAlignment="1">
      <alignment vertical="center"/>
    </xf>
    <xf numFmtId="164" fontId="13" fillId="5" borderId="7" xfId="1" applyNumberFormat="1" applyFont="1" applyFill="1" applyBorder="1"/>
    <xf numFmtId="164" fontId="3" fillId="5" borderId="7" xfId="1" applyNumberFormat="1" applyFont="1" applyFill="1" applyBorder="1"/>
    <xf numFmtId="17" fontId="20" fillId="0" borderId="8" xfId="0" quotePrefix="1" applyNumberFormat="1" applyFont="1" applyBorder="1" applyAlignment="1"/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/>
    </xf>
    <xf numFmtId="164" fontId="25" fillId="2" borderId="6" xfId="1" applyNumberFormat="1" applyFont="1" applyFill="1" applyBorder="1" applyAlignment="1">
      <alignment horizontal="center" vertical="center"/>
    </xf>
    <xf numFmtId="164" fontId="25" fillId="3" borderId="7" xfId="1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164" fontId="3" fillId="2" borderId="13" xfId="1" applyNumberFormat="1" applyFont="1" applyFill="1" applyBorder="1"/>
    <xf numFmtId="0" fontId="0" fillId="0" borderId="13" xfId="0" applyBorder="1"/>
    <xf numFmtId="0" fontId="4" fillId="0" borderId="8" xfId="0" applyFont="1" applyBorder="1" applyAlignment="1">
      <alignment vertical="center"/>
    </xf>
    <xf numFmtId="164" fontId="3" fillId="2" borderId="8" xfId="1" applyNumberFormat="1" applyFont="1" applyFill="1" applyBorder="1"/>
    <xf numFmtId="0" fontId="0" fillId="0" borderId="8" xfId="0" applyBorder="1"/>
    <xf numFmtId="0" fontId="0" fillId="0" borderId="0" xfId="0" applyBorder="1"/>
    <xf numFmtId="0" fontId="5" fillId="0" borderId="13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4" fillId="0" borderId="13" xfId="0" applyFont="1" applyBorder="1"/>
    <xf numFmtId="0" fontId="14" fillId="0" borderId="0" xfId="0" applyFont="1" applyBorder="1"/>
    <xf numFmtId="0" fontId="4" fillId="3" borderId="6" xfId="0" applyFont="1" applyFill="1" applyBorder="1" applyAlignment="1">
      <alignment vertical="center"/>
    </xf>
    <xf numFmtId="0" fontId="11" fillId="5" borderId="2" xfId="0" applyFont="1" applyFill="1" applyBorder="1" applyAlignment="1">
      <alignment vertical="center"/>
    </xf>
    <xf numFmtId="164" fontId="13" fillId="5" borderId="2" xfId="1" applyNumberFormat="1" applyFont="1" applyFill="1" applyBorder="1"/>
    <xf numFmtId="164" fontId="13" fillId="5" borderId="14" xfId="1" applyNumberFormat="1" applyFont="1" applyFill="1" applyBorder="1"/>
    <xf numFmtId="0" fontId="4" fillId="3" borderId="13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26" fillId="3" borderId="1" xfId="0" applyFont="1" applyFill="1" applyBorder="1" applyAlignment="1">
      <alignment horizontal="center"/>
    </xf>
    <xf numFmtId="164" fontId="25" fillId="2" borderId="1" xfId="1" applyNumberFormat="1" applyFont="1" applyFill="1" applyBorder="1" applyAlignment="1">
      <alignment horizontal="center" vertical="center"/>
    </xf>
    <xf numFmtId="164" fontId="25" fillId="3" borderId="4" xfId="1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3" fillId="0" borderId="4" xfId="0" applyFont="1" applyBorder="1" applyAlignment="1"/>
    <xf numFmtId="0" fontId="3" fillId="0" borderId="22" xfId="0" applyFont="1" applyBorder="1" applyAlignment="1"/>
    <xf numFmtId="0" fontId="0" fillId="2" borderId="6" xfId="0" applyFill="1" applyBorder="1"/>
    <xf numFmtId="0" fontId="0" fillId="2" borderId="7" xfId="0" applyFill="1" applyBorder="1"/>
    <xf numFmtId="0" fontId="14" fillId="2" borderId="6" xfId="0" applyFont="1" applyFill="1" applyBorder="1"/>
    <xf numFmtId="0" fontId="14" fillId="2" borderId="7" xfId="0" applyFont="1" applyFill="1" applyBorder="1"/>
    <xf numFmtId="0" fontId="0" fillId="2" borderId="5" xfId="0" applyFill="1" applyBorder="1"/>
    <xf numFmtId="0" fontId="0" fillId="2" borderId="17" xfId="0" applyFill="1" applyBorder="1"/>
    <xf numFmtId="0" fontId="24" fillId="2" borderId="1" xfId="0" applyFont="1" applyFill="1" applyBorder="1" applyAlignment="1">
      <alignment horizontal="center" vertical="center"/>
    </xf>
    <xf numFmtId="0" fontId="8" fillId="0" borderId="41" xfId="0" applyFont="1" applyBorder="1" applyAlignment="1">
      <alignment vertical="center"/>
    </xf>
    <xf numFmtId="0" fontId="7" fillId="0" borderId="41" xfId="0" applyFont="1" applyBorder="1"/>
    <xf numFmtId="164" fontId="7" fillId="0" borderId="41" xfId="0" applyNumberFormat="1" applyFont="1" applyBorder="1"/>
    <xf numFmtId="0" fontId="0" fillId="0" borderId="1" xfId="0" applyBorder="1" applyAlignment="1">
      <alignment horizontal="center"/>
    </xf>
    <xf numFmtId="164" fontId="0" fillId="0" borderId="1" xfId="0" applyNumberFormat="1" applyBorder="1"/>
    <xf numFmtId="164" fontId="0" fillId="0" borderId="6" xfId="0" applyNumberFormat="1" applyBorder="1"/>
    <xf numFmtId="164" fontId="0" fillId="0" borderId="5" xfId="0" applyNumberFormat="1" applyBorder="1"/>
    <xf numFmtId="164" fontId="0" fillId="0" borderId="3" xfId="0" applyNumberFormat="1" applyBorder="1"/>
    <xf numFmtId="164" fontId="0" fillId="0" borderId="42" xfId="0" applyNumberFormat="1" applyBorder="1"/>
    <xf numFmtId="0" fontId="0" fillId="0" borderId="42" xfId="0" applyBorder="1"/>
    <xf numFmtId="0" fontId="0" fillId="0" borderId="19" xfId="0" applyBorder="1"/>
    <xf numFmtId="0" fontId="29" fillId="0" borderId="0" xfId="0" applyFont="1" applyAlignment="1"/>
    <xf numFmtId="0" fontId="28" fillId="2" borderId="0" xfId="0" applyFont="1" applyFill="1"/>
    <xf numFmtId="0" fontId="28" fillId="3" borderId="0" xfId="0" applyFont="1" applyFill="1"/>
    <xf numFmtId="41" fontId="0" fillId="0" borderId="0" xfId="2" applyFont="1"/>
    <xf numFmtId="165" fontId="0" fillId="0" borderId="0" xfId="1" applyNumberFormat="1" applyFont="1"/>
    <xf numFmtId="0" fontId="16" fillId="2" borderId="0" xfId="2" applyNumberFormat="1" applyFont="1" applyFill="1" applyAlignment="1">
      <alignment horizontal="center"/>
    </xf>
    <xf numFmtId="164" fontId="16" fillId="2" borderId="0" xfId="1" applyNumberFormat="1" applyFont="1" applyFill="1" applyAlignment="1">
      <alignment horizontal="center"/>
    </xf>
    <xf numFmtId="0" fontId="30" fillId="0" borderId="0" xfId="2" applyNumberFormat="1" applyFont="1" applyAlignment="1">
      <alignment vertical="center"/>
    </xf>
    <xf numFmtId="0" fontId="0" fillId="2" borderId="0" xfId="0" applyFill="1"/>
    <xf numFmtId="0" fontId="9" fillId="2" borderId="2" xfId="0" applyFont="1" applyFill="1" applyBorder="1" applyAlignment="1">
      <alignment vertical="center"/>
    </xf>
    <xf numFmtId="0" fontId="0" fillId="0" borderId="0" xfId="0" applyFont="1"/>
    <xf numFmtId="0" fontId="31" fillId="2" borderId="2" xfId="0" applyFont="1" applyFill="1" applyBorder="1" applyAlignment="1">
      <alignment vertical="center"/>
    </xf>
    <xf numFmtId="0" fontId="31" fillId="2" borderId="5" xfId="0" applyFont="1" applyFill="1" applyBorder="1" applyAlignment="1">
      <alignment vertical="center"/>
    </xf>
    <xf numFmtId="0" fontId="28" fillId="0" borderId="0" xfId="0" applyFont="1" applyAlignment="1">
      <alignment horizontal="center"/>
    </xf>
    <xf numFmtId="41" fontId="4" fillId="0" borderId="1" xfId="2" applyFont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25" fillId="6" borderId="1" xfId="0" applyNumberFormat="1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center"/>
    </xf>
    <xf numFmtId="0" fontId="4" fillId="6" borderId="1" xfId="2" applyNumberFormat="1" applyFont="1" applyFill="1" applyBorder="1" applyAlignment="1">
      <alignment horizontal="center" vertical="center"/>
    </xf>
    <xf numFmtId="164" fontId="4" fillId="6" borderId="1" xfId="1" applyNumberFormat="1" applyFont="1" applyFill="1" applyBorder="1" applyAlignment="1">
      <alignment horizontal="center" vertical="center"/>
    </xf>
    <xf numFmtId="0" fontId="32" fillId="0" borderId="1" xfId="0" applyFont="1" applyBorder="1"/>
    <xf numFmtId="0" fontId="31" fillId="2" borderId="1" xfId="0" applyFont="1" applyFill="1" applyBorder="1" applyAlignment="1">
      <alignment vertical="center"/>
    </xf>
    <xf numFmtId="164" fontId="35" fillId="2" borderId="1" xfId="1" applyNumberFormat="1" applyFont="1" applyFill="1" applyBorder="1" applyAlignment="1">
      <alignment horizontal="center" vertical="center" wrapText="1"/>
    </xf>
    <xf numFmtId="41" fontId="32" fillId="2" borderId="1" xfId="2" applyFont="1" applyFill="1" applyBorder="1" applyAlignment="1">
      <alignment horizontal="center" vertical="center" wrapText="1"/>
    </xf>
    <xf numFmtId="0" fontId="32" fillId="0" borderId="0" xfId="0" applyFont="1"/>
    <xf numFmtId="0" fontId="31" fillId="2" borderId="0" xfId="0" applyFont="1" applyFill="1" applyBorder="1" applyAlignment="1">
      <alignment vertical="center"/>
    </xf>
    <xf numFmtId="164" fontId="35" fillId="2" borderId="0" xfId="1" applyNumberFormat="1" applyFont="1" applyFill="1" applyBorder="1" applyAlignment="1">
      <alignment horizontal="center" vertical="center" wrapText="1"/>
    </xf>
    <xf numFmtId="41" fontId="32" fillId="2" borderId="0" xfId="2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/>
    </xf>
    <xf numFmtId="0" fontId="36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164" fontId="5" fillId="6" borderId="1" xfId="1" applyNumberFormat="1" applyFont="1" applyFill="1" applyBorder="1" applyAlignment="1">
      <alignment horizontal="center" vertical="center"/>
    </xf>
    <xf numFmtId="0" fontId="32" fillId="0" borderId="2" xfId="0" applyFont="1" applyBorder="1"/>
    <xf numFmtId="164" fontId="33" fillId="2" borderId="2" xfId="1" applyNumberFormat="1" applyFont="1" applyFill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164" fontId="33" fillId="2" borderId="5" xfId="1" applyNumberFormat="1" applyFont="1" applyFill="1" applyBorder="1" applyAlignment="1">
      <alignment horizontal="center" vertical="center" wrapText="1"/>
    </xf>
    <xf numFmtId="164" fontId="33" fillId="0" borderId="5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right"/>
    </xf>
    <xf numFmtId="0" fontId="31" fillId="2" borderId="6" xfId="0" applyFont="1" applyFill="1" applyBorder="1" applyAlignment="1">
      <alignment vertical="center"/>
    </xf>
    <xf numFmtId="164" fontId="35" fillId="2" borderId="5" xfId="1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/>
    </xf>
    <xf numFmtId="0" fontId="32" fillId="0" borderId="6" xfId="0" applyFont="1" applyBorder="1"/>
    <xf numFmtId="0" fontId="9" fillId="2" borderId="5" xfId="0" applyFont="1" applyFill="1" applyBorder="1" applyAlignment="1">
      <alignment vertical="center"/>
    </xf>
    <xf numFmtId="0" fontId="32" fillId="0" borderId="5" xfId="0" applyFont="1" applyBorder="1"/>
    <xf numFmtId="0" fontId="5" fillId="2" borderId="6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4" fontId="34" fillId="2" borderId="5" xfId="1" applyNumberFormat="1" applyFont="1" applyFill="1" applyBorder="1" applyAlignment="1">
      <alignment horizontal="center" vertical="center" wrapText="1"/>
    </xf>
    <xf numFmtId="164" fontId="35" fillId="2" borderId="2" xfId="1" applyNumberFormat="1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right"/>
    </xf>
    <xf numFmtId="0" fontId="31" fillId="2" borderId="13" xfId="0" applyFont="1" applyFill="1" applyBorder="1" applyAlignment="1">
      <alignment vertical="center"/>
    </xf>
    <xf numFmtId="164" fontId="35" fillId="2" borderId="13" xfId="1" applyNumberFormat="1" applyFont="1" applyFill="1" applyBorder="1" applyAlignment="1">
      <alignment horizontal="center" vertical="center" wrapText="1"/>
    </xf>
    <xf numFmtId="41" fontId="32" fillId="2" borderId="13" xfId="2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right"/>
    </xf>
    <xf numFmtId="0" fontId="5" fillId="2" borderId="2" xfId="0" applyFont="1" applyFill="1" applyBorder="1" applyAlignment="1">
      <alignment vertical="center"/>
    </xf>
    <xf numFmtId="164" fontId="34" fillId="2" borderId="2" xfId="1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vertical="center"/>
    </xf>
    <xf numFmtId="164" fontId="34" fillId="2" borderId="13" xfId="1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164" fontId="34" fillId="2" borderId="0" xfId="1" applyNumberFormat="1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left"/>
    </xf>
    <xf numFmtId="0" fontId="35" fillId="2" borderId="2" xfId="0" applyFont="1" applyFill="1" applyBorder="1" applyAlignment="1">
      <alignment horizontal="left"/>
    </xf>
    <xf numFmtId="0" fontId="37" fillId="0" borderId="2" xfId="0" applyFont="1" applyBorder="1"/>
    <xf numFmtId="0" fontId="32" fillId="2" borderId="0" xfId="0" applyFont="1" applyFill="1" applyBorder="1"/>
    <xf numFmtId="0" fontId="32" fillId="2" borderId="0" xfId="0" applyFont="1" applyFill="1"/>
    <xf numFmtId="0" fontId="32" fillId="2" borderId="0" xfId="0" applyFont="1" applyFill="1" applyBorder="1" applyAlignment="1">
      <alignment horizontal="center" vertical="center" wrapText="1"/>
    </xf>
    <xf numFmtId="164" fontId="33" fillId="2" borderId="0" xfId="0" applyNumberFormat="1" applyFont="1" applyFill="1" applyBorder="1" applyAlignment="1">
      <alignment horizontal="center" vertical="center" wrapText="1"/>
    </xf>
    <xf numFmtId="0" fontId="32" fillId="2" borderId="1" xfId="0" applyFont="1" applyFill="1" applyBorder="1"/>
    <xf numFmtId="0" fontId="32" fillId="2" borderId="1" xfId="0" applyFont="1" applyFill="1" applyBorder="1" applyAlignment="1">
      <alignment horizontal="center" vertical="center" wrapText="1"/>
    </xf>
    <xf numFmtId="0" fontId="32" fillId="2" borderId="6" xfId="0" applyFont="1" applyFill="1" applyBorder="1"/>
    <xf numFmtId="0" fontId="32" fillId="2" borderId="5" xfId="0" applyFont="1" applyFill="1" applyBorder="1"/>
    <xf numFmtId="0" fontId="32" fillId="2" borderId="2" xfId="0" applyFont="1" applyFill="1" applyBorder="1"/>
    <xf numFmtId="0" fontId="32" fillId="2" borderId="13" xfId="0" applyFont="1" applyFill="1" applyBorder="1" applyAlignment="1">
      <alignment horizontal="center" vertical="center" wrapText="1"/>
    </xf>
    <xf numFmtId="164" fontId="33" fillId="2" borderId="13" xfId="0" applyNumberFormat="1" applyFont="1" applyFill="1" applyBorder="1" applyAlignment="1">
      <alignment horizontal="center" vertical="center" wrapText="1"/>
    </xf>
    <xf numFmtId="0" fontId="32" fillId="2" borderId="13" xfId="0" applyFont="1" applyFill="1" applyBorder="1"/>
    <xf numFmtId="0" fontId="37" fillId="2" borderId="2" xfId="0" applyFont="1" applyFill="1" applyBorder="1"/>
    <xf numFmtId="0" fontId="9" fillId="0" borderId="6" xfId="0" applyFont="1" applyBorder="1" applyAlignment="1">
      <alignment vertical="center"/>
    </xf>
    <xf numFmtId="0" fontId="33" fillId="0" borderId="5" xfId="0" applyFont="1" applyBorder="1"/>
    <xf numFmtId="0" fontId="32" fillId="0" borderId="5" xfId="0" applyFont="1" applyBorder="1" applyAlignment="1">
      <alignment horizontal="right"/>
    </xf>
    <xf numFmtId="0" fontId="32" fillId="0" borderId="6" xfId="0" applyFont="1" applyBorder="1" applyAlignment="1">
      <alignment horizontal="right"/>
    </xf>
    <xf numFmtId="0" fontId="12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41" fontId="24" fillId="2" borderId="1" xfId="2" applyFont="1" applyFill="1" applyBorder="1" applyAlignment="1">
      <alignment horizontal="center" vertical="center"/>
    </xf>
    <xf numFmtId="41" fontId="0" fillId="0" borderId="1" xfId="2" applyFont="1" applyBorder="1" applyAlignment="1">
      <alignment horizontal="center"/>
    </xf>
    <xf numFmtId="41" fontId="7" fillId="0" borderId="14" xfId="2" applyFont="1" applyBorder="1"/>
    <xf numFmtId="41" fontId="0" fillId="0" borderId="4" xfId="2" applyFont="1" applyBorder="1"/>
    <xf numFmtId="41" fontId="13" fillId="2" borderId="7" xfId="2" applyFont="1" applyFill="1" applyBorder="1"/>
    <xf numFmtId="41" fontId="3" fillId="2" borderId="23" xfId="2" applyFont="1" applyFill="1" applyBorder="1"/>
    <xf numFmtId="41" fontId="3" fillId="2" borderId="17" xfId="2" applyFont="1" applyFill="1" applyBorder="1"/>
    <xf numFmtId="41" fontId="3" fillId="2" borderId="4" xfId="2" applyFont="1" applyFill="1" applyBorder="1"/>
    <xf numFmtId="41" fontId="7" fillId="4" borderId="4" xfId="2" applyFont="1" applyFill="1" applyBorder="1"/>
    <xf numFmtId="41" fontId="3" fillId="2" borderId="14" xfId="2" applyFont="1" applyFill="1" applyBorder="1"/>
    <xf numFmtId="41" fontId="4" fillId="2" borderId="23" xfId="2" applyFont="1" applyFill="1" applyBorder="1" applyAlignment="1">
      <alignment vertical="center"/>
    </xf>
    <xf numFmtId="41" fontId="15" fillId="2" borderId="17" xfId="2" applyFont="1" applyFill="1" applyBorder="1" applyAlignment="1">
      <alignment vertical="center"/>
    </xf>
    <xf numFmtId="41" fontId="13" fillId="5" borderId="7" xfId="2" applyFont="1" applyFill="1" applyBorder="1"/>
    <xf numFmtId="41" fontId="3" fillId="5" borderId="7" xfId="2" applyFont="1" applyFill="1" applyBorder="1"/>
    <xf numFmtId="41" fontId="13" fillId="5" borderId="14" xfId="2" applyFont="1" applyFill="1" applyBorder="1"/>
    <xf numFmtId="41" fontId="0" fillId="0" borderId="1" xfId="2" applyFont="1" applyBorder="1"/>
    <xf numFmtId="41" fontId="3" fillId="2" borderId="1" xfId="2" applyFont="1" applyFill="1" applyBorder="1"/>
    <xf numFmtId="0" fontId="20" fillId="2" borderId="8" xfId="0" applyFont="1" applyFill="1" applyBorder="1"/>
    <xf numFmtId="0" fontId="19" fillId="2" borderId="8" xfId="0" applyFont="1" applyFill="1" applyBorder="1" applyAlignment="1">
      <alignment horizontal="right" vertical="center"/>
    </xf>
    <xf numFmtId="41" fontId="0" fillId="0" borderId="6" xfId="2" applyNumberFormat="1" applyFont="1" applyBorder="1"/>
    <xf numFmtId="41" fontId="0" fillId="0" borderId="42" xfId="2" applyNumberFormat="1" applyFont="1" applyBorder="1"/>
    <xf numFmtId="41" fontId="0" fillId="0" borderId="19" xfId="2" applyNumberFormat="1" applyFont="1" applyBorder="1"/>
    <xf numFmtId="41" fontId="0" fillId="0" borderId="5" xfId="2" applyNumberFormat="1" applyFont="1" applyBorder="1"/>
    <xf numFmtId="41" fontId="0" fillId="0" borderId="1" xfId="2" applyNumberFormat="1" applyFont="1" applyBorder="1"/>
    <xf numFmtId="41" fontId="0" fillId="0" borderId="3" xfId="2" applyNumberFormat="1" applyFont="1" applyBorder="1"/>
    <xf numFmtId="41" fontId="0" fillId="0" borderId="2" xfId="2" applyNumberFormat="1" applyFont="1" applyBorder="1"/>
    <xf numFmtId="41" fontId="0" fillId="0" borderId="46" xfId="2" applyNumberFormat="1" applyFont="1" applyBorder="1"/>
    <xf numFmtId="164" fontId="0" fillId="4" borderId="5" xfId="0" applyNumberFormat="1" applyFill="1" applyBorder="1"/>
    <xf numFmtId="41" fontId="0" fillId="4" borderId="5" xfId="2" applyNumberFormat="1" applyFont="1" applyFill="1" applyBorder="1"/>
    <xf numFmtId="41" fontId="0" fillId="4" borderId="2" xfId="2" applyNumberFormat="1" applyFont="1" applyFill="1" applyBorder="1"/>
    <xf numFmtId="0" fontId="0" fillId="4" borderId="5" xfId="0" applyFill="1" applyBorder="1"/>
    <xf numFmtId="164" fontId="0" fillId="4" borderId="1" xfId="0" applyNumberFormat="1" applyFill="1" applyBorder="1"/>
    <xf numFmtId="41" fontId="0" fillId="4" borderId="1" xfId="2" applyNumberFormat="1" applyFont="1" applyFill="1" applyBorder="1"/>
    <xf numFmtId="41" fontId="0" fillId="4" borderId="6" xfId="2" applyNumberFormat="1" applyFont="1" applyFill="1" applyBorder="1"/>
    <xf numFmtId="0" fontId="0" fillId="4" borderId="1" xfId="0" applyFill="1" applyBorder="1"/>
    <xf numFmtId="164" fontId="0" fillId="4" borderId="6" xfId="0" applyNumberFormat="1" applyFill="1" applyBorder="1"/>
    <xf numFmtId="0" fontId="0" fillId="4" borderId="6" xfId="0" applyFill="1" applyBorder="1"/>
    <xf numFmtId="164" fontId="13" fillId="7" borderId="6" xfId="1" applyNumberFormat="1" applyFont="1" applyFill="1" applyBorder="1"/>
    <xf numFmtId="41" fontId="0" fillId="7" borderId="6" xfId="2" applyNumberFormat="1" applyFont="1" applyFill="1" applyBorder="1"/>
    <xf numFmtId="0" fontId="0" fillId="7" borderId="6" xfId="0" applyFill="1" applyBorder="1"/>
    <xf numFmtId="164" fontId="0" fillId="7" borderId="6" xfId="0" applyNumberFormat="1" applyFill="1" applyBorder="1"/>
    <xf numFmtId="164" fontId="0" fillId="7" borderId="43" xfId="0" applyNumberFormat="1" applyFill="1" applyBorder="1"/>
    <xf numFmtId="41" fontId="0" fillId="7" borderId="43" xfId="2" applyNumberFormat="1" applyFont="1" applyFill="1" applyBorder="1"/>
    <xf numFmtId="0" fontId="0" fillId="7" borderId="43" xfId="0" applyFill="1" applyBorder="1"/>
    <xf numFmtId="0" fontId="11" fillId="5" borderId="43" xfId="0" applyFont="1" applyFill="1" applyBorder="1" applyAlignment="1">
      <alignment vertical="center"/>
    </xf>
    <xf numFmtId="41" fontId="13" fillId="5" borderId="44" xfId="2" applyFont="1" applyFill="1" applyBorder="1"/>
    <xf numFmtId="164" fontId="0" fillId="7" borderId="3" xfId="0" applyNumberFormat="1" applyFill="1" applyBorder="1"/>
    <xf numFmtId="41" fontId="0" fillId="7" borderId="3" xfId="2" applyNumberFormat="1" applyFont="1" applyFill="1" applyBorder="1"/>
    <xf numFmtId="0" fontId="0" fillId="7" borderId="3" xfId="0" applyFill="1" applyBorder="1"/>
    <xf numFmtId="0" fontId="11" fillId="7" borderId="6" xfId="0" applyFont="1" applyFill="1" applyBorder="1" applyAlignment="1">
      <alignment vertical="center"/>
    </xf>
    <xf numFmtId="41" fontId="13" fillId="7" borderId="7" xfId="2" applyFont="1" applyFill="1" applyBorder="1"/>
    <xf numFmtId="164" fontId="0" fillId="7" borderId="1" xfId="0" applyNumberFormat="1" applyFill="1" applyBorder="1"/>
    <xf numFmtId="41" fontId="0" fillId="7" borderId="1" xfId="2" applyNumberFormat="1" applyFont="1" applyFill="1" applyBorder="1"/>
    <xf numFmtId="0" fontId="0" fillId="7" borderId="1" xfId="0" applyFill="1" applyBorder="1"/>
    <xf numFmtId="0" fontId="12" fillId="7" borderId="6" xfId="0" applyFont="1" applyFill="1" applyBorder="1" applyAlignment="1">
      <alignment vertical="center"/>
    </xf>
    <xf numFmtId="164" fontId="2" fillId="7" borderId="6" xfId="0" applyNumberFormat="1" applyFont="1" applyFill="1" applyBorder="1"/>
    <xf numFmtId="41" fontId="2" fillId="7" borderId="6" xfId="2" applyNumberFormat="1" applyFont="1" applyFill="1" applyBorder="1"/>
    <xf numFmtId="0" fontId="2" fillId="7" borderId="6" xfId="0" applyFont="1" applyFill="1" applyBorder="1"/>
    <xf numFmtId="0" fontId="8" fillId="7" borderId="6" xfId="0" applyFont="1" applyFill="1" applyBorder="1" applyAlignment="1">
      <alignment vertical="center"/>
    </xf>
    <xf numFmtId="164" fontId="7" fillId="7" borderId="6" xfId="1" applyNumberFormat="1" applyFont="1" applyFill="1" applyBorder="1"/>
    <xf numFmtId="41" fontId="7" fillId="7" borderId="7" xfId="2" applyFont="1" applyFill="1" applyBorder="1"/>
    <xf numFmtId="0" fontId="11" fillId="7" borderId="1" xfId="0" applyFont="1" applyFill="1" applyBorder="1" applyAlignment="1">
      <alignment vertical="center"/>
    </xf>
    <xf numFmtId="164" fontId="13" fillId="7" borderId="1" xfId="1" applyNumberFormat="1" applyFont="1" applyFill="1" applyBorder="1"/>
    <xf numFmtId="41" fontId="13" fillId="7" borderId="4" xfId="2" applyFont="1" applyFill="1" applyBorder="1"/>
    <xf numFmtId="41" fontId="0" fillId="0" borderId="13" xfId="2" applyFont="1" applyBorder="1"/>
    <xf numFmtId="164" fontId="0" fillId="0" borderId="13" xfId="0" applyNumberFormat="1" applyBorder="1"/>
    <xf numFmtId="41" fontId="0" fillId="0" borderId="13" xfId="2" applyNumberFormat="1" applyFont="1" applyBorder="1"/>
    <xf numFmtId="41" fontId="0" fillId="0" borderId="0" xfId="2" applyFont="1" applyBorder="1"/>
    <xf numFmtId="164" fontId="0" fillId="0" borderId="0" xfId="0" applyNumberFormat="1" applyBorder="1"/>
    <xf numFmtId="41" fontId="0" fillId="0" borderId="0" xfId="2" applyNumberFormat="1" applyFont="1" applyBorder="1"/>
    <xf numFmtId="41" fontId="0" fillId="0" borderId="8" xfId="2" applyFont="1" applyBorder="1"/>
    <xf numFmtId="164" fontId="0" fillId="0" borderId="8" xfId="0" applyNumberFormat="1" applyBorder="1"/>
    <xf numFmtId="41" fontId="0" fillId="0" borderId="8" xfId="2" applyNumberFormat="1" applyFont="1" applyBorder="1"/>
    <xf numFmtId="0" fontId="0" fillId="0" borderId="2" xfId="0" applyBorder="1"/>
    <xf numFmtId="0" fontId="4" fillId="0" borderId="48" xfId="0" applyFont="1" applyBorder="1" applyAlignment="1">
      <alignment vertical="center"/>
    </xf>
    <xf numFmtId="164" fontId="3" fillId="2" borderId="48" xfId="1" applyNumberFormat="1" applyFont="1" applyFill="1" applyBorder="1"/>
    <xf numFmtId="41" fontId="0" fillId="0" borderId="48" xfId="2" applyFont="1" applyBorder="1"/>
    <xf numFmtId="164" fontId="0" fillId="0" borderId="48" xfId="0" applyNumberFormat="1" applyBorder="1"/>
    <xf numFmtId="41" fontId="0" fillId="0" borderId="48" xfId="2" applyNumberFormat="1" applyFont="1" applyBorder="1"/>
    <xf numFmtId="0" fontId="0" fillId="0" borderId="48" xfId="0" applyBorder="1"/>
    <xf numFmtId="164" fontId="4" fillId="2" borderId="13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164" fontId="4" fillId="2" borderId="8" xfId="1" applyNumberFormat="1" applyFont="1" applyFill="1" applyBorder="1" applyAlignment="1">
      <alignment vertical="center"/>
    </xf>
    <xf numFmtId="164" fontId="0" fillId="7" borderId="49" xfId="0" applyNumberFormat="1" applyFill="1" applyBorder="1"/>
    <xf numFmtId="41" fontId="0" fillId="7" borderId="49" xfId="2" applyNumberFormat="1" applyFont="1" applyFill="1" applyBorder="1"/>
    <xf numFmtId="0" fontId="0" fillId="7" borderId="49" xfId="0" applyFill="1" applyBorder="1"/>
    <xf numFmtId="0" fontId="4" fillId="3" borderId="8" xfId="0" applyFont="1" applyFill="1" applyBorder="1" applyAlignment="1">
      <alignment vertical="center"/>
    </xf>
    <xf numFmtId="0" fontId="9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33" fillId="0" borderId="2" xfId="0" applyFont="1" applyBorder="1"/>
    <xf numFmtId="0" fontId="33" fillId="2" borderId="2" xfId="0" applyFont="1" applyFill="1" applyBorder="1" applyAlignment="1">
      <alignment horizontal="left"/>
    </xf>
    <xf numFmtId="0" fontId="32" fillId="0" borderId="0" xfId="0" applyFont="1" applyBorder="1"/>
    <xf numFmtId="0" fontId="33" fillId="0" borderId="0" xfId="0" applyFont="1" applyBorder="1"/>
    <xf numFmtId="0" fontId="31" fillId="2" borderId="8" xfId="0" applyFont="1" applyFill="1" applyBorder="1" applyAlignment="1">
      <alignment vertical="center"/>
    </xf>
    <xf numFmtId="164" fontId="35" fillId="2" borderId="8" xfId="1" applyNumberFormat="1" applyFont="1" applyFill="1" applyBorder="1" applyAlignment="1">
      <alignment horizontal="center" vertical="center" wrapText="1"/>
    </xf>
    <xf numFmtId="0" fontId="36" fillId="2" borderId="8" xfId="0" applyNumberFormat="1" applyFont="1" applyFill="1" applyBorder="1" applyAlignment="1">
      <alignment horizontal="center" vertical="center"/>
    </xf>
    <xf numFmtId="0" fontId="5" fillId="2" borderId="8" xfId="0" applyNumberFormat="1" applyFont="1" applyFill="1" applyBorder="1" applyAlignment="1">
      <alignment horizontal="center" vertical="center"/>
    </xf>
    <xf numFmtId="0" fontId="38" fillId="0" borderId="14" xfId="0" applyFont="1" applyBorder="1" applyAlignment="1">
      <alignment horizontal="center" vertical="center" wrapText="1"/>
    </xf>
    <xf numFmtId="0" fontId="38" fillId="0" borderId="0" xfId="0" applyFont="1" applyBorder="1"/>
    <xf numFmtId="0" fontId="38" fillId="0" borderId="5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righ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14" xfId="0" quotePrefix="1" applyFont="1" applyBorder="1" applyAlignment="1">
      <alignment horizontal="left" vertical="center" wrapText="1"/>
    </xf>
    <xf numFmtId="1" fontId="38" fillId="0" borderId="0" xfId="0" quotePrefix="1" applyNumberFormat="1" applyFont="1" applyBorder="1" applyAlignment="1">
      <alignment horizontal="center" vertical="center" wrapText="1"/>
    </xf>
    <xf numFmtId="1" fontId="34" fillId="0" borderId="14" xfId="0" quotePrefix="1" applyNumberFormat="1" applyFont="1" applyBorder="1" applyAlignment="1">
      <alignment horizontal="center" vertical="center" wrapText="1"/>
    </xf>
    <xf numFmtId="0" fontId="34" fillId="0" borderId="0" xfId="0" applyFont="1" applyBorder="1"/>
    <xf numFmtId="1" fontId="34" fillId="0" borderId="50" xfId="0" applyNumberFormat="1" applyFont="1" applyBorder="1" applyAlignment="1">
      <alignment horizontal="center" vertical="center" wrapText="1"/>
    </xf>
    <xf numFmtId="0" fontId="34" fillId="0" borderId="14" xfId="0" quotePrefix="1" applyFont="1" applyBorder="1" applyAlignment="1">
      <alignment horizontal="center" vertical="center" wrapText="1"/>
    </xf>
    <xf numFmtId="0" fontId="34" fillId="0" borderId="52" xfId="0" applyFont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41" fontId="32" fillId="0" borderId="5" xfId="2" applyFont="1" applyBorder="1" applyAlignment="1">
      <alignment horizontal="center" vertical="center" wrapText="1"/>
    </xf>
    <xf numFmtId="41" fontId="32" fillId="0" borderId="2" xfId="2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/>
    </xf>
    <xf numFmtId="0" fontId="36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/>
    </xf>
    <xf numFmtId="0" fontId="36" fillId="2" borderId="5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37" fillId="0" borderId="6" xfId="0" applyFont="1" applyBorder="1"/>
    <xf numFmtId="164" fontId="34" fillId="2" borderId="5" xfId="1" applyNumberFormat="1" applyFont="1" applyFill="1" applyBorder="1"/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/>
    <xf numFmtId="0" fontId="41" fillId="0" borderId="50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50" xfId="0" applyFont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4" xfId="0" quotePrefix="1" applyFont="1" applyBorder="1" applyAlignment="1">
      <alignment horizontal="left" vertical="center" wrapText="1"/>
    </xf>
    <xf numFmtId="1" fontId="41" fillId="0" borderId="0" xfId="0" quotePrefix="1" applyNumberFormat="1" applyFont="1" applyBorder="1" applyAlignment="1">
      <alignment horizontal="center" vertical="center" wrapText="1"/>
    </xf>
    <xf numFmtId="1" fontId="33" fillId="0" borderId="14" xfId="0" quotePrefix="1" applyNumberFormat="1" applyFont="1" applyBorder="1" applyAlignment="1">
      <alignment horizontal="center" vertical="center" wrapText="1"/>
    </xf>
    <xf numFmtId="1" fontId="33" fillId="0" borderId="50" xfId="0" applyNumberFormat="1" applyFont="1" applyBorder="1" applyAlignment="1">
      <alignment horizontal="center" vertical="center" wrapText="1"/>
    </xf>
    <xf numFmtId="0" fontId="33" fillId="0" borderId="14" xfId="0" quotePrefix="1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37" fillId="0" borderId="5" xfId="0" applyFont="1" applyBorder="1"/>
    <xf numFmtId="0" fontId="2" fillId="0" borderId="0" xfId="0" applyFont="1" applyBorder="1"/>
    <xf numFmtId="0" fontId="37" fillId="0" borderId="6" xfId="0" applyFont="1" applyBorder="1" applyAlignment="1">
      <alignment horizontal="right"/>
    </xf>
    <xf numFmtId="0" fontId="37" fillId="0" borderId="2" xfId="0" applyFont="1" applyBorder="1" applyAlignment="1">
      <alignment horizontal="right"/>
    </xf>
    <xf numFmtId="0" fontId="37" fillId="0" borderId="5" xfId="0" applyFont="1" applyBorder="1" applyAlignment="1">
      <alignment horizontal="right"/>
    </xf>
    <xf numFmtId="0" fontId="32" fillId="0" borderId="8" xfId="0" applyFont="1" applyBorder="1" applyAlignment="1">
      <alignment horizontal="right"/>
    </xf>
    <xf numFmtId="0" fontId="43" fillId="0" borderId="6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/>
    </xf>
    <xf numFmtId="0" fontId="45" fillId="0" borderId="26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3" fillId="7" borderId="6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34" fillId="0" borderId="0" xfId="0" quotePrefix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2" fillId="0" borderId="13" xfId="0" applyFont="1" applyBorder="1"/>
    <xf numFmtId="0" fontId="38" fillId="0" borderId="13" xfId="0" applyFont="1" applyBorder="1" applyAlignment="1">
      <alignment horizontal="center" vertical="center"/>
    </xf>
    <xf numFmtId="0" fontId="34" fillId="0" borderId="13" xfId="0" quotePrefix="1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2" fillId="0" borderId="8" xfId="0" applyFont="1" applyBorder="1"/>
    <xf numFmtId="0" fontId="32" fillId="2" borderId="8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20" fillId="0" borderId="2" xfId="0" applyFont="1" applyBorder="1"/>
    <xf numFmtId="41" fontId="20" fillId="0" borderId="5" xfId="0" applyNumberFormat="1" applyFont="1" applyBorder="1"/>
    <xf numFmtId="0" fontId="20" fillId="0" borderId="5" xfId="0" applyFont="1" applyBorder="1"/>
    <xf numFmtId="0" fontId="20" fillId="0" borderId="6" xfId="0" applyFont="1" applyBorder="1"/>
    <xf numFmtId="0" fontId="8" fillId="0" borderId="6" xfId="0" applyFont="1" applyBorder="1" applyAlignment="1">
      <alignment vertical="center"/>
    </xf>
    <xf numFmtId="0" fontId="16" fillId="0" borderId="2" xfId="0" applyFont="1" applyBorder="1"/>
    <xf numFmtId="0" fontId="4" fillId="3" borderId="2" xfId="0" applyFont="1" applyFill="1" applyBorder="1" applyAlignment="1">
      <alignment vertical="center"/>
    </xf>
    <xf numFmtId="41" fontId="16" fillId="0" borderId="2" xfId="0" applyNumberFormat="1" applyFont="1" applyBorder="1"/>
    <xf numFmtId="0" fontId="16" fillId="0" borderId="5" xfId="0" applyFont="1" applyBorder="1"/>
    <xf numFmtId="41" fontId="4" fillId="3" borderId="2" xfId="2" applyFont="1" applyFill="1" applyBorder="1" applyAlignment="1">
      <alignment vertical="center"/>
    </xf>
    <xf numFmtId="0" fontId="16" fillId="0" borderId="6" xfId="0" applyFont="1" applyBorder="1"/>
    <xf numFmtId="41" fontId="4" fillId="3" borderId="5" xfId="2" applyFont="1" applyFill="1" applyBorder="1" applyAlignment="1">
      <alignment vertical="center"/>
    </xf>
    <xf numFmtId="41" fontId="16" fillId="0" borderId="5" xfId="0" applyNumberFormat="1" applyFont="1" applyBorder="1"/>
    <xf numFmtId="0" fontId="16" fillId="0" borderId="0" xfId="0" applyFont="1"/>
    <xf numFmtId="41" fontId="0" fillId="0" borderId="0" xfId="0" applyNumberFormat="1"/>
    <xf numFmtId="0" fontId="0" fillId="0" borderId="54" xfId="0" applyBorder="1"/>
    <xf numFmtId="0" fontId="49" fillId="0" borderId="0" xfId="0" applyFont="1"/>
    <xf numFmtId="0" fontId="49" fillId="0" borderId="1" xfId="0" applyFont="1" applyBorder="1"/>
    <xf numFmtId="0" fontId="49" fillId="0" borderId="1" xfId="0" applyFont="1" applyBorder="1" applyAlignment="1">
      <alignment horizontal="center"/>
    </xf>
    <xf numFmtId="0" fontId="23" fillId="0" borderId="6" xfId="0" applyFont="1" applyBorder="1"/>
    <xf numFmtId="164" fontId="23" fillId="0" borderId="6" xfId="1" applyNumberFormat="1" applyFont="1" applyBorder="1"/>
    <xf numFmtId="0" fontId="23" fillId="0" borderId="2" xfId="0" applyFont="1" applyBorder="1"/>
    <xf numFmtId="0" fontId="53" fillId="0" borderId="0" xfId="0" applyFont="1"/>
    <xf numFmtId="164" fontId="23" fillId="0" borderId="2" xfId="1" applyNumberFormat="1" applyFont="1" applyBorder="1"/>
    <xf numFmtId="0" fontId="23" fillId="0" borderId="0" xfId="0" applyFont="1"/>
    <xf numFmtId="0" fontId="5" fillId="2" borderId="50" xfId="0" applyFont="1" applyFill="1" applyBorder="1" applyAlignment="1">
      <alignment vertical="center"/>
    </xf>
    <xf numFmtId="0" fontId="5" fillId="2" borderId="50" xfId="0" applyFont="1" applyFill="1" applyBorder="1" applyAlignment="1">
      <alignment vertical="center" wrapText="1"/>
    </xf>
    <xf numFmtId="0" fontId="23" fillId="0" borderId="1" xfId="0" applyFont="1" applyBorder="1"/>
    <xf numFmtId="164" fontId="23" fillId="0" borderId="1" xfId="1" applyNumberFormat="1" applyFont="1" applyBorder="1"/>
    <xf numFmtId="0" fontId="23" fillId="0" borderId="0" xfId="0" applyFont="1" applyBorder="1"/>
    <xf numFmtId="164" fontId="23" fillId="0" borderId="0" xfId="1" applyNumberFormat="1" applyFont="1" applyBorder="1" applyAlignment="1">
      <alignment horizontal="center"/>
    </xf>
    <xf numFmtId="164" fontId="23" fillId="0" borderId="0" xfId="1" applyNumberFormat="1" applyFont="1" applyBorder="1"/>
    <xf numFmtId="0" fontId="23" fillId="0" borderId="48" xfId="0" applyFont="1" applyBorder="1"/>
    <xf numFmtId="164" fontId="23" fillId="0" borderId="48" xfId="1" applyNumberFormat="1" applyFont="1" applyBorder="1" applyAlignment="1">
      <alignment horizontal="center"/>
    </xf>
    <xf numFmtId="164" fontId="23" fillId="0" borderId="48" xfId="1" applyNumberFormat="1" applyFont="1" applyBorder="1"/>
    <xf numFmtId="0" fontId="23" fillId="0" borderId="55" xfId="0" applyFont="1" applyBorder="1"/>
    <xf numFmtId="164" fontId="23" fillId="0" borderId="55" xfId="1" applyNumberFormat="1" applyFont="1" applyBorder="1"/>
    <xf numFmtId="164" fontId="23" fillId="0" borderId="1" xfId="0" applyNumberFormat="1" applyFont="1" applyBorder="1" applyAlignment="1"/>
    <xf numFmtId="0" fontId="54" fillId="0" borderId="1" xfId="0" applyFont="1" applyBorder="1"/>
    <xf numFmtId="164" fontId="54" fillId="0" borderId="1" xfId="0" applyNumberFormat="1" applyFont="1" applyBorder="1"/>
    <xf numFmtId="0" fontId="51" fillId="0" borderId="0" xfId="0" applyFont="1" applyFill="1" applyAlignment="1"/>
    <xf numFmtId="0" fontId="40" fillId="0" borderId="1" xfId="0" applyFont="1" applyBorder="1"/>
    <xf numFmtId="0" fontId="56" fillId="0" borderId="0" xfId="0" applyFont="1"/>
    <xf numFmtId="0" fontId="4" fillId="2" borderId="50" xfId="0" applyFont="1" applyFill="1" applyBorder="1" applyAlignment="1">
      <alignment vertical="center"/>
    </xf>
    <xf numFmtId="0" fontId="54" fillId="0" borderId="0" xfId="0" applyFont="1" applyBorder="1"/>
    <xf numFmtId="0" fontId="53" fillId="0" borderId="0" xfId="0" applyFont="1" applyAlignment="1">
      <alignment wrapText="1"/>
    </xf>
    <xf numFmtId="0" fontId="23" fillId="2" borderId="0" xfId="0" applyFont="1" applyFill="1"/>
    <xf numFmtId="0" fontId="5" fillId="2" borderId="40" xfId="0" applyFont="1" applyFill="1" applyBorder="1" applyAlignment="1">
      <alignment vertical="center"/>
    </xf>
    <xf numFmtId="0" fontId="49" fillId="0" borderId="0" xfId="0" applyFont="1" applyAlignment="1">
      <alignment horizontal="center"/>
    </xf>
    <xf numFmtId="0" fontId="49" fillId="0" borderId="0" xfId="0" applyFont="1" applyAlignment="1"/>
    <xf numFmtId="0" fontId="3" fillId="0" borderId="0" xfId="0" quotePrefix="1" applyFont="1" applyFill="1" applyAlignment="1"/>
    <xf numFmtId="0" fontId="3" fillId="0" borderId="0" xfId="0" applyFont="1" applyFill="1" applyAlignment="1"/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/>
    </xf>
    <xf numFmtId="0" fontId="53" fillId="0" borderId="6" xfId="0" applyFont="1" applyBorder="1"/>
    <xf numFmtId="0" fontId="53" fillId="0" borderId="7" xfId="0" applyFont="1" applyBorder="1" applyAlignment="1"/>
    <xf numFmtId="0" fontId="53" fillId="0" borderId="26" xfId="0" applyFont="1" applyBorder="1" applyAlignment="1"/>
    <xf numFmtId="164" fontId="53" fillId="0" borderId="6" xfId="1" applyNumberFormat="1" applyFont="1" applyBorder="1"/>
    <xf numFmtId="0" fontId="53" fillId="0" borderId="2" xfId="0" applyFont="1" applyBorder="1"/>
    <xf numFmtId="164" fontId="53" fillId="0" borderId="2" xfId="1" applyNumberFormat="1" applyFont="1" applyBorder="1"/>
    <xf numFmtId="0" fontId="53" fillId="0" borderId="1" xfId="0" applyFont="1" applyBorder="1"/>
    <xf numFmtId="164" fontId="53" fillId="0" borderId="1" xfId="1" applyNumberFormat="1" applyFont="1" applyBorder="1"/>
    <xf numFmtId="0" fontId="40" fillId="0" borderId="1" xfId="0" applyFont="1" applyBorder="1" applyAlignment="1">
      <alignment horizontal="center"/>
    </xf>
    <xf numFmtId="0" fontId="60" fillId="0" borderId="0" xfId="0" applyFont="1"/>
    <xf numFmtId="0" fontId="53" fillId="0" borderId="0" xfId="0" applyFont="1" applyAlignment="1">
      <alignment vertical="center" wrapText="1"/>
    </xf>
    <xf numFmtId="0" fontId="56" fillId="0" borderId="1" xfId="0" applyFont="1" applyBorder="1"/>
    <xf numFmtId="164" fontId="56" fillId="0" borderId="1" xfId="1" applyNumberFormat="1" applyFont="1" applyBorder="1"/>
    <xf numFmtId="0" fontId="53" fillId="0" borderId="13" xfId="0" applyFont="1" applyBorder="1"/>
    <xf numFmtId="164" fontId="53" fillId="0" borderId="0" xfId="0" applyNumberFormat="1" applyFont="1"/>
    <xf numFmtId="164" fontId="60" fillId="0" borderId="48" xfId="1" applyNumberFormat="1" applyFont="1" applyBorder="1"/>
    <xf numFmtId="164" fontId="56" fillId="0" borderId="0" xfId="1" applyNumberFormat="1" applyFont="1"/>
    <xf numFmtId="0" fontId="55" fillId="0" borderId="0" xfId="0" applyFont="1"/>
    <xf numFmtId="0" fontId="44" fillId="0" borderId="0" xfId="0" applyFont="1" applyAlignment="1">
      <alignment horizontal="center"/>
    </xf>
    <xf numFmtId="0" fontId="44" fillId="0" borderId="0" xfId="0" applyFont="1"/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48" fillId="0" borderId="0" xfId="0" applyFont="1" applyAlignment="1">
      <alignment vertical="center" wrapText="1"/>
    </xf>
    <xf numFmtId="0" fontId="0" fillId="0" borderId="1" xfId="0" applyFont="1" applyBorder="1"/>
    <xf numFmtId="0" fontId="0" fillId="0" borderId="47" xfId="0" applyFont="1" applyBorder="1" applyAlignment="1">
      <alignment horizontal="left"/>
    </xf>
    <xf numFmtId="0" fontId="0" fillId="0" borderId="22" xfId="0" applyFont="1" applyBorder="1" applyAlignment="1">
      <alignment horizontal="left"/>
    </xf>
    <xf numFmtId="0" fontId="0" fillId="0" borderId="4" xfId="0" quotePrefix="1" applyFont="1" applyBorder="1" applyAlignment="1">
      <alignment horizontal="left"/>
    </xf>
    <xf numFmtId="164" fontId="56" fillId="0" borderId="1" xfId="0" applyNumberFormat="1" applyFont="1" applyBorder="1"/>
    <xf numFmtId="0" fontId="39" fillId="0" borderId="0" xfId="0" applyFont="1"/>
    <xf numFmtId="0" fontId="39" fillId="0" borderId="0" xfId="0" applyFont="1" applyAlignment="1"/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44" fillId="0" borderId="1" xfId="0" applyFont="1" applyBorder="1"/>
    <xf numFmtId="164" fontId="44" fillId="0" borderId="1" xfId="1" applyNumberFormat="1" applyFont="1" applyBorder="1"/>
    <xf numFmtId="164" fontId="44" fillId="2" borderId="1" xfId="1" applyNumberFormat="1" applyFont="1" applyFill="1" applyBorder="1"/>
    <xf numFmtId="0" fontId="39" fillId="0" borderId="1" xfId="0" applyFont="1" applyBorder="1"/>
    <xf numFmtId="164" fontId="39" fillId="0" borderId="1" xfId="1" applyNumberFormat="1" applyFont="1" applyBorder="1"/>
    <xf numFmtId="0" fontId="44" fillId="0" borderId="0" xfId="0" applyFont="1" applyAlignment="1"/>
    <xf numFmtId="0" fontId="53" fillId="0" borderId="0" xfId="0" applyFont="1" applyBorder="1" applyAlignment="1">
      <alignment horizontal="center" wrapText="1"/>
    </xf>
    <xf numFmtId="0" fontId="0" fillId="0" borderId="6" xfId="0" applyFont="1" applyBorder="1"/>
    <xf numFmtId="164" fontId="34" fillId="2" borderId="1" xfId="1" applyNumberFormat="1" applyFont="1" applyFill="1" applyBorder="1"/>
    <xf numFmtId="0" fontId="5" fillId="0" borderId="33" xfId="0" applyFont="1" applyBorder="1" applyAlignment="1">
      <alignment horizontal="left" vertical="center"/>
    </xf>
    <xf numFmtId="0" fontId="5" fillId="0" borderId="33" xfId="0" applyFont="1" applyBorder="1" applyAlignment="1">
      <alignment horizontal="center" vertical="center"/>
    </xf>
    <xf numFmtId="0" fontId="5" fillId="3" borderId="34" xfId="1" applyNumberFormat="1" applyFont="1" applyFill="1" applyBorder="1" applyAlignment="1">
      <alignment horizontal="center" vertical="center"/>
    </xf>
    <xf numFmtId="164" fontId="36" fillId="2" borderId="22" xfId="1" applyNumberFormat="1" applyFont="1" applyFill="1" applyBorder="1" applyAlignment="1">
      <alignment horizontal="center" vertical="center"/>
    </xf>
    <xf numFmtId="0" fontId="42" fillId="0" borderId="36" xfId="0" applyFont="1" applyBorder="1"/>
    <xf numFmtId="0" fontId="32" fillId="0" borderId="22" xfId="0" applyFont="1" applyBorder="1"/>
    <xf numFmtId="0" fontId="42" fillId="0" borderId="35" xfId="0" applyFont="1" applyBorder="1"/>
    <xf numFmtId="0" fontId="42" fillId="0" borderId="33" xfId="0" applyFont="1" applyBorder="1"/>
    <xf numFmtId="0" fontId="42" fillId="0" borderId="34" xfId="0" applyFont="1" applyBorder="1"/>
    <xf numFmtId="0" fontId="32" fillId="0" borderId="26" xfId="0" applyFont="1" applyBorder="1"/>
    <xf numFmtId="164" fontId="33" fillId="2" borderId="1" xfId="1" applyNumberFormat="1" applyFont="1" applyFill="1" applyBorder="1"/>
    <xf numFmtId="164" fontId="34" fillId="2" borderId="3" xfId="1" applyNumberFormat="1" applyFont="1" applyFill="1" applyBorder="1"/>
    <xf numFmtId="164" fontId="34" fillId="2" borderId="36" xfId="1" applyNumberFormat="1" applyFont="1" applyFill="1" applyBorder="1"/>
    <xf numFmtId="164" fontId="34" fillId="2" borderId="35" xfId="1" applyNumberFormat="1" applyFont="1" applyFill="1" applyBorder="1"/>
    <xf numFmtId="164" fontId="34" fillId="2" borderId="33" xfId="1" applyNumberFormat="1" applyFont="1" applyFill="1" applyBorder="1"/>
    <xf numFmtId="0" fontId="42" fillId="0" borderId="13" xfId="0" applyFont="1" applyBorder="1"/>
    <xf numFmtId="0" fontId="42" fillId="2" borderId="13" xfId="0" applyFont="1" applyFill="1" applyBorder="1"/>
    <xf numFmtId="0" fontId="42" fillId="0" borderId="8" xfId="0" applyFont="1" applyBorder="1"/>
    <xf numFmtId="0" fontId="42" fillId="2" borderId="8" xfId="0" applyFont="1" applyFill="1" applyBorder="1"/>
    <xf numFmtId="0" fontId="42" fillId="0" borderId="0" xfId="0" applyFont="1" applyBorder="1"/>
    <xf numFmtId="0" fontId="42" fillId="2" borderId="0" xfId="0" applyFont="1" applyFill="1" applyBorder="1"/>
    <xf numFmtId="0" fontId="42" fillId="2" borderId="33" xfId="0" applyFont="1" applyFill="1" applyBorder="1"/>
    <xf numFmtId="164" fontId="5" fillId="2" borderId="36" xfId="1" applyNumberFormat="1" applyFont="1" applyFill="1" applyBorder="1" applyAlignment="1">
      <alignment vertical="center"/>
    </xf>
    <xf numFmtId="164" fontId="31" fillId="2" borderId="35" xfId="1" applyNumberFormat="1" applyFont="1" applyFill="1" applyBorder="1" applyAlignment="1">
      <alignment vertical="center"/>
    </xf>
    <xf numFmtId="164" fontId="34" fillId="5" borderId="34" xfId="1" applyNumberFormat="1" applyFont="1" applyFill="1" applyBorder="1"/>
    <xf numFmtId="0" fontId="5" fillId="3" borderId="33" xfId="1" applyNumberFormat="1" applyFont="1" applyFill="1" applyBorder="1" applyAlignment="1">
      <alignment horizontal="center" vertical="center"/>
    </xf>
    <xf numFmtId="164" fontId="34" fillId="2" borderId="39" xfId="1" applyNumberFormat="1" applyFont="1" applyFill="1" applyBorder="1"/>
    <xf numFmtId="164" fontId="34" fillId="2" borderId="21" xfId="1" applyNumberFormat="1" applyFont="1" applyFill="1" applyBorder="1"/>
    <xf numFmtId="0" fontId="42" fillId="0" borderId="0" xfId="0" applyFont="1"/>
    <xf numFmtId="0" fontId="42" fillId="2" borderId="0" xfId="0" applyFont="1" applyFill="1"/>
    <xf numFmtId="0" fontId="5" fillId="0" borderId="0" xfId="0" applyFont="1" applyAlignment="1">
      <alignment horizontal="left" vertical="center"/>
    </xf>
    <xf numFmtId="41" fontId="66" fillId="2" borderId="0" xfId="2" applyNumberFormat="1" applyFont="1" applyFill="1" applyAlignment="1">
      <alignment vertical="center"/>
    </xf>
    <xf numFmtId="164" fontId="34" fillId="0" borderId="37" xfId="0" applyNumberFormat="1" applyFont="1" applyBorder="1"/>
    <xf numFmtId="164" fontId="34" fillId="0" borderId="29" xfId="0" applyNumberFormat="1" applyFont="1" applyBorder="1"/>
    <xf numFmtId="164" fontId="34" fillId="0" borderId="38" xfId="0" applyNumberFormat="1" applyFont="1" applyBorder="1"/>
    <xf numFmtId="164" fontId="34" fillId="0" borderId="28" xfId="0" applyNumberFormat="1" applyFont="1" applyBorder="1"/>
    <xf numFmtId="164" fontId="34" fillId="0" borderId="22" xfId="0" applyNumberFormat="1" applyFont="1" applyBorder="1"/>
    <xf numFmtId="164" fontId="35" fillId="2" borderId="33" xfId="1" applyNumberFormat="1" applyFont="1" applyFill="1" applyBorder="1"/>
    <xf numFmtId="164" fontId="34" fillId="0" borderId="26" xfId="0" applyNumberFormat="1" applyFont="1" applyBorder="1"/>
    <xf numFmtId="164" fontId="34" fillId="2" borderId="37" xfId="1" applyNumberFormat="1" applyFont="1" applyFill="1" applyBorder="1"/>
    <xf numFmtId="164" fontId="34" fillId="4" borderId="18" xfId="1" applyNumberFormat="1" applyFont="1" applyFill="1" applyBorder="1"/>
    <xf numFmtId="164" fontId="34" fillId="4" borderId="5" xfId="1" applyNumberFormat="1" applyFont="1" applyFill="1" applyBorder="1"/>
    <xf numFmtId="164" fontId="34" fillId="4" borderId="35" xfId="1" applyNumberFormat="1" applyFont="1" applyFill="1" applyBorder="1"/>
    <xf numFmtId="0" fontId="67" fillId="0" borderId="34" xfId="0" applyFont="1" applyBorder="1"/>
    <xf numFmtId="164" fontId="34" fillId="0" borderId="27" xfId="0" applyNumberFormat="1" applyFont="1" applyBorder="1"/>
    <xf numFmtId="164" fontId="34" fillId="0" borderId="13" xfId="0" applyNumberFormat="1" applyFont="1" applyBorder="1"/>
    <xf numFmtId="164" fontId="34" fillId="0" borderId="8" xfId="0" applyNumberFormat="1" applyFont="1" applyBorder="1"/>
    <xf numFmtId="164" fontId="34" fillId="4" borderId="10" xfId="1" applyNumberFormat="1" applyFont="1" applyFill="1" applyBorder="1"/>
    <xf numFmtId="164" fontId="34" fillId="4" borderId="1" xfId="1" applyNumberFormat="1" applyFont="1" applyFill="1" applyBorder="1"/>
    <xf numFmtId="164" fontId="34" fillId="4" borderId="33" xfId="1" applyNumberFormat="1" applyFont="1" applyFill="1" applyBorder="1"/>
    <xf numFmtId="164" fontId="34" fillId="0" borderId="0" xfId="0" applyNumberFormat="1" applyFont="1" applyBorder="1"/>
    <xf numFmtId="0" fontId="67" fillId="2" borderId="33" xfId="0" applyFont="1" applyFill="1" applyBorder="1"/>
    <xf numFmtId="0" fontId="67" fillId="0" borderId="33" xfId="0" applyFont="1" applyBorder="1"/>
    <xf numFmtId="0" fontId="67" fillId="0" borderId="13" xfId="0" applyFont="1" applyBorder="1"/>
    <xf numFmtId="0" fontId="67" fillId="2" borderId="13" xfId="0" applyFont="1" applyFill="1" applyBorder="1"/>
    <xf numFmtId="0" fontId="67" fillId="0" borderId="0" xfId="0" applyFont="1" applyBorder="1"/>
    <xf numFmtId="0" fontId="67" fillId="2" borderId="0" xfId="0" applyFont="1" applyFill="1" applyBorder="1"/>
    <xf numFmtId="164" fontId="35" fillId="5" borderId="6" xfId="1" applyNumberFormat="1" applyFont="1" applyFill="1" applyBorder="1"/>
    <xf numFmtId="164" fontId="35" fillId="5" borderId="34" xfId="1" applyNumberFormat="1" applyFont="1" applyFill="1" applyBorder="1"/>
    <xf numFmtId="164" fontId="35" fillId="5" borderId="38" xfId="1" applyNumberFormat="1" applyFont="1" applyFill="1" applyBorder="1"/>
    <xf numFmtId="164" fontId="34" fillId="0" borderId="40" xfId="0" applyNumberFormat="1" applyFont="1" applyBorder="1"/>
    <xf numFmtId="164" fontId="42" fillId="0" borderId="33" xfId="0" applyNumberFormat="1" applyFont="1" applyBorder="1"/>
    <xf numFmtId="164" fontId="65" fillId="0" borderId="0" xfId="0" applyNumberFormat="1" applyFont="1"/>
    <xf numFmtId="0" fontId="0" fillId="0" borderId="46" xfId="0" applyBorder="1"/>
    <xf numFmtId="0" fontId="32" fillId="0" borderId="46" xfId="0" applyFont="1" applyBorder="1"/>
    <xf numFmtId="164" fontId="42" fillId="0" borderId="46" xfId="0" applyNumberFormat="1" applyFont="1" applyBorder="1"/>
    <xf numFmtId="0" fontId="12" fillId="5" borderId="6" xfId="0" applyFont="1" applyFill="1" applyBorder="1" applyAlignment="1">
      <alignment vertical="center"/>
    </xf>
    <xf numFmtId="0" fontId="14" fillId="5" borderId="6" xfId="0" applyFont="1" applyFill="1" applyBorder="1"/>
    <xf numFmtId="0" fontId="14" fillId="5" borderId="7" xfId="0" applyFont="1" applyFill="1" applyBorder="1"/>
    <xf numFmtId="0" fontId="67" fillId="5" borderId="34" xfId="0" applyFont="1" applyFill="1" applyBorder="1"/>
    <xf numFmtId="0" fontId="8" fillId="5" borderId="1" xfId="0" applyFont="1" applyFill="1" applyBorder="1" applyAlignment="1">
      <alignment vertical="center"/>
    </xf>
    <xf numFmtId="164" fontId="7" fillId="5" borderId="1" xfId="1" applyNumberFormat="1" applyFont="1" applyFill="1" applyBorder="1"/>
    <xf numFmtId="164" fontId="7" fillId="5" borderId="4" xfId="1" applyNumberFormat="1" applyFont="1" applyFill="1" applyBorder="1"/>
    <xf numFmtId="164" fontId="34" fillId="5" borderId="33" xfId="1" applyNumberFormat="1" applyFont="1" applyFill="1" applyBorder="1"/>
    <xf numFmtId="0" fontId="7" fillId="4" borderId="5" xfId="0" applyFont="1" applyFill="1" applyBorder="1"/>
    <xf numFmtId="164" fontId="7" fillId="4" borderId="5" xfId="0" applyNumberFormat="1" applyFont="1" applyFill="1" applyBorder="1"/>
    <xf numFmtId="164" fontId="7" fillId="4" borderId="17" xfId="0" applyNumberFormat="1" applyFont="1" applyFill="1" applyBorder="1"/>
    <xf numFmtId="164" fontId="34" fillId="4" borderId="18" xfId="0" applyNumberFormat="1" applyFont="1" applyFill="1" applyBorder="1"/>
    <xf numFmtId="164" fontId="34" fillId="4" borderId="17" xfId="0" applyNumberFormat="1" applyFont="1" applyFill="1" applyBorder="1"/>
    <xf numFmtId="164" fontId="34" fillId="4" borderId="35" xfId="0" applyNumberFormat="1" applyFont="1" applyFill="1" applyBorder="1"/>
    <xf numFmtId="164" fontId="34" fillId="4" borderId="17" xfId="1" applyNumberFormat="1" applyFont="1" applyFill="1" applyBorder="1"/>
    <xf numFmtId="164" fontId="34" fillId="4" borderId="4" xfId="1" applyNumberFormat="1" applyFont="1" applyFill="1" applyBorder="1"/>
    <xf numFmtId="0" fontId="37" fillId="0" borderId="1" xfId="0" applyFont="1" applyBorder="1"/>
    <xf numFmtId="0" fontId="9" fillId="2" borderId="1" xfId="0" applyFont="1" applyFill="1" applyBorder="1" applyAlignment="1">
      <alignment vertical="center"/>
    </xf>
    <xf numFmtId="164" fontId="23" fillId="0" borderId="43" xfId="1" applyNumberFormat="1" applyFont="1" applyBorder="1" applyAlignment="1"/>
    <xf numFmtId="0" fontId="0" fillId="7" borderId="1" xfId="0" applyFont="1" applyFill="1" applyBorder="1"/>
    <xf numFmtId="164" fontId="53" fillId="7" borderId="1" xfId="1" applyNumberFormat="1" applyFont="1" applyFill="1" applyBorder="1"/>
    <xf numFmtId="0" fontId="0" fillId="0" borderId="5" xfId="0" applyFont="1" applyBorder="1"/>
    <xf numFmtId="0" fontId="0" fillId="0" borderId="17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28" xfId="0" applyFont="1" applyBorder="1" applyAlignment="1">
      <alignment horizontal="left"/>
    </xf>
    <xf numFmtId="164" fontId="0" fillId="0" borderId="5" xfId="1" applyNumberFormat="1" applyFont="1" applyBorder="1"/>
    <xf numFmtId="0" fontId="40" fillId="0" borderId="3" xfId="0" applyFont="1" applyBorder="1"/>
    <xf numFmtId="164" fontId="40" fillId="0" borderId="3" xfId="1" applyNumberFormat="1" applyFont="1" applyBorder="1"/>
    <xf numFmtId="0" fontId="6" fillId="0" borderId="0" xfId="0" applyFont="1"/>
    <xf numFmtId="0" fontId="6" fillId="0" borderId="14" xfId="0" applyFont="1" applyBorder="1"/>
    <xf numFmtId="0" fontId="6" fillId="0" borderId="0" xfId="0" applyFont="1" applyBorder="1"/>
    <xf numFmtId="0" fontId="6" fillId="0" borderId="50" xfId="0" applyFont="1" applyBorder="1" applyAlignment="1">
      <alignment horizontal="center"/>
    </xf>
    <xf numFmtId="0" fontId="34" fillId="0" borderId="50" xfId="0" applyFont="1" applyBorder="1" applyAlignment="1">
      <alignment horizontal="center" vertical="center" wrapText="1"/>
    </xf>
    <xf numFmtId="41" fontId="42" fillId="0" borderId="0" xfId="2" applyFont="1"/>
    <xf numFmtId="41" fontId="42" fillId="0" borderId="8" xfId="2" applyFont="1" applyBorder="1"/>
    <xf numFmtId="41" fontId="65" fillId="0" borderId="0" xfId="2" applyFont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4" fontId="33" fillId="2" borderId="1" xfId="0" applyNumberFormat="1" applyFont="1" applyFill="1" applyBorder="1" applyAlignment="1">
      <alignment horizontal="center" vertical="center" wrapText="1"/>
    </xf>
    <xf numFmtId="41" fontId="56" fillId="0" borderId="0" xfId="2" applyFont="1"/>
    <xf numFmtId="0" fontId="42" fillId="4" borderId="1" xfId="0" applyFont="1" applyFill="1" applyBorder="1"/>
    <xf numFmtId="41" fontId="42" fillId="4" borderId="1" xfId="2" applyFont="1" applyFill="1" applyBorder="1"/>
    <xf numFmtId="164" fontId="34" fillId="4" borderId="3" xfId="1" applyNumberFormat="1" applyFont="1" applyFill="1" applyBorder="1"/>
    <xf numFmtId="0" fontId="42" fillId="4" borderId="13" xfId="0" applyFont="1" applyFill="1" applyBorder="1"/>
    <xf numFmtId="0" fontId="42" fillId="4" borderId="8" xfId="0" applyFont="1" applyFill="1" applyBorder="1"/>
    <xf numFmtId="164" fontId="35" fillId="4" borderId="6" xfId="1" applyNumberFormat="1" applyFont="1" applyFill="1" applyBorder="1"/>
    <xf numFmtId="0" fontId="42" fillId="4" borderId="0" xfId="0" applyFont="1" applyFill="1" applyBorder="1"/>
    <xf numFmtId="0" fontId="67" fillId="4" borderId="13" xfId="0" applyFont="1" applyFill="1" applyBorder="1"/>
    <xf numFmtId="0" fontId="67" fillId="4" borderId="0" xfId="0" applyFont="1" applyFill="1" applyBorder="1"/>
    <xf numFmtId="0" fontId="42" fillId="4" borderId="46" xfId="0" applyFont="1" applyFill="1" applyBorder="1"/>
    <xf numFmtId="0" fontId="42" fillId="4" borderId="0" xfId="0" applyFont="1" applyFill="1"/>
    <xf numFmtId="164" fontId="42" fillId="0" borderId="34" xfId="0" applyNumberFormat="1" applyFont="1" applyBorder="1"/>
    <xf numFmtId="164" fontId="42" fillId="2" borderId="33" xfId="0" applyNumberFormat="1" applyFont="1" applyFill="1" applyBorder="1"/>
    <xf numFmtId="164" fontId="67" fillId="2" borderId="33" xfId="0" applyNumberFormat="1" applyFont="1" applyFill="1" applyBorder="1"/>
    <xf numFmtId="164" fontId="67" fillId="0" borderId="34" xfId="0" applyNumberFormat="1" applyFont="1" applyBorder="1"/>
    <xf numFmtId="164" fontId="67" fillId="0" borderId="33" xfId="0" applyNumberFormat="1" applyFont="1" applyBorder="1"/>
    <xf numFmtId="164" fontId="10" fillId="4" borderId="5" xfId="0" applyNumberFormat="1" applyFont="1" applyFill="1" applyBorder="1"/>
    <xf numFmtId="164" fontId="10" fillId="5" borderId="1" xfId="1" applyNumberFormat="1" applyFont="1" applyFill="1" applyBorder="1"/>
    <xf numFmtId="164" fontId="10" fillId="4" borderId="17" xfId="0" applyNumberFormat="1" applyFont="1" applyFill="1" applyBorder="1"/>
    <xf numFmtId="164" fontId="10" fillId="5" borderId="4" xfId="1" applyNumberFormat="1" applyFont="1" applyFill="1" applyBorder="1"/>
    <xf numFmtId="164" fontId="10" fillId="4" borderId="61" xfId="0" applyNumberFormat="1" applyFont="1" applyFill="1" applyBorder="1"/>
    <xf numFmtId="164" fontId="10" fillId="4" borderId="62" xfId="0" applyNumberFormat="1" applyFont="1" applyFill="1" applyBorder="1"/>
    <xf numFmtId="0" fontId="42" fillId="0" borderId="66" xfId="0" applyFont="1" applyBorder="1"/>
    <xf numFmtId="164" fontId="10" fillId="4" borderId="67" xfId="0" applyNumberFormat="1" applyFont="1" applyFill="1" applyBorder="1"/>
    <xf numFmtId="164" fontId="10" fillId="4" borderId="68" xfId="0" applyNumberFormat="1" applyFont="1" applyFill="1" applyBorder="1"/>
    <xf numFmtId="164" fontId="10" fillId="5" borderId="33" xfId="1" applyNumberFormat="1" applyFont="1" applyFill="1" applyBorder="1"/>
    <xf numFmtId="164" fontId="3" fillId="2" borderId="22" xfId="1" applyNumberFormat="1" applyFont="1" applyFill="1" applyBorder="1"/>
    <xf numFmtId="164" fontId="3" fillId="2" borderId="28" xfId="1" applyNumberFormat="1" applyFont="1" applyFill="1" applyBorder="1"/>
    <xf numFmtId="164" fontId="42" fillId="0" borderId="70" xfId="0" applyNumberFormat="1" applyFont="1" applyBorder="1"/>
    <xf numFmtId="0" fontId="0" fillId="0" borderId="57" xfId="0" applyBorder="1"/>
    <xf numFmtId="0" fontId="32" fillId="0" borderId="58" xfId="0" applyFont="1" applyBorder="1"/>
    <xf numFmtId="164" fontId="42" fillId="0" borderId="76" xfId="0" applyNumberFormat="1" applyFont="1" applyBorder="1"/>
    <xf numFmtId="165" fontId="4" fillId="6" borderId="4" xfId="1" applyNumberFormat="1" applyFont="1" applyFill="1" applyBorder="1" applyAlignment="1">
      <alignment horizontal="center" vertical="center"/>
    </xf>
    <xf numFmtId="164" fontId="33" fillId="2" borderId="4" xfId="0" applyNumberFormat="1" applyFont="1" applyFill="1" applyBorder="1" applyAlignment="1">
      <alignment horizontal="center" vertical="center" wrapText="1"/>
    </xf>
    <xf numFmtId="165" fontId="5" fillId="6" borderId="4" xfId="1" applyNumberFormat="1" applyFont="1" applyFill="1" applyBorder="1" applyAlignment="1">
      <alignment horizontal="center" vertical="center"/>
    </xf>
    <xf numFmtId="164" fontId="33" fillId="2" borderId="4" xfId="1" applyNumberFormat="1" applyFont="1" applyFill="1" applyBorder="1"/>
    <xf numFmtId="0" fontId="4" fillId="6" borderId="22" xfId="2" applyNumberFormat="1" applyFont="1" applyFill="1" applyBorder="1" applyAlignment="1">
      <alignment horizontal="center" vertical="center"/>
    </xf>
    <xf numFmtId="0" fontId="0" fillId="0" borderId="22" xfId="0" applyBorder="1"/>
    <xf numFmtId="0" fontId="32" fillId="2" borderId="26" xfId="0" applyFont="1" applyFill="1" applyBorder="1"/>
    <xf numFmtId="0" fontId="32" fillId="2" borderId="28" xfId="0" applyFont="1" applyFill="1" applyBorder="1"/>
    <xf numFmtId="0" fontId="32" fillId="2" borderId="22" xfId="0" applyFont="1" applyFill="1" applyBorder="1"/>
    <xf numFmtId="0" fontId="5" fillId="6" borderId="22" xfId="2" applyNumberFormat="1" applyFont="1" applyFill="1" applyBorder="1" applyAlignment="1">
      <alignment horizontal="center" vertical="center"/>
    </xf>
    <xf numFmtId="0" fontId="32" fillId="2" borderId="50" xfId="0" applyFont="1" applyFill="1" applyBorder="1"/>
    <xf numFmtId="164" fontId="33" fillId="2" borderId="22" xfId="1" applyNumberFormat="1" applyFont="1" applyFill="1" applyBorder="1"/>
    <xf numFmtId="0" fontId="4" fillId="2" borderId="77" xfId="2" applyNumberFormat="1" applyFont="1" applyFill="1" applyBorder="1" applyAlignment="1">
      <alignment horizontal="center" vertical="center"/>
    </xf>
    <xf numFmtId="41" fontId="4" fillId="3" borderId="69" xfId="2" applyFont="1" applyFill="1" applyBorder="1" applyAlignment="1">
      <alignment horizontal="center" vertical="center"/>
    </xf>
    <xf numFmtId="41" fontId="4" fillId="0" borderId="69" xfId="2" applyFont="1" applyBorder="1" applyAlignment="1">
      <alignment horizontal="center" vertical="center"/>
    </xf>
    <xf numFmtId="0" fontId="4" fillId="6" borderId="77" xfId="2" applyNumberFormat="1" applyFont="1" applyFill="1" applyBorder="1" applyAlignment="1">
      <alignment horizontal="center" vertical="center"/>
    </xf>
    <xf numFmtId="0" fontId="4" fillId="6" borderId="69" xfId="2" applyNumberFormat="1" applyFont="1" applyFill="1" applyBorder="1" applyAlignment="1">
      <alignment horizontal="center" vertical="center"/>
    </xf>
    <xf numFmtId="0" fontId="0" fillId="0" borderId="69" xfId="0" applyBorder="1"/>
    <xf numFmtId="0" fontId="32" fillId="2" borderId="77" xfId="0" applyFont="1" applyFill="1" applyBorder="1" applyAlignment="1">
      <alignment horizontal="center" vertical="center" wrapText="1"/>
    </xf>
    <xf numFmtId="164" fontId="33" fillId="2" borderId="69" xfId="0" applyNumberFormat="1" applyFont="1" applyFill="1" applyBorder="1" applyAlignment="1">
      <alignment horizontal="center" vertical="center" wrapText="1"/>
    </xf>
    <xf numFmtId="0" fontId="5" fillId="6" borderId="77" xfId="2" applyNumberFormat="1" applyFont="1" applyFill="1" applyBorder="1" applyAlignment="1">
      <alignment horizontal="center" vertical="center"/>
    </xf>
    <xf numFmtId="0" fontId="5" fillId="6" borderId="69" xfId="2" applyNumberFormat="1" applyFont="1" applyFill="1" applyBorder="1" applyAlignment="1">
      <alignment horizontal="center" vertical="center"/>
    </xf>
    <xf numFmtId="164" fontId="33" fillId="2" borderId="77" xfId="1" applyNumberFormat="1" applyFont="1" applyFill="1" applyBorder="1"/>
    <xf numFmtId="164" fontId="33" fillId="2" borderId="69" xfId="1" applyNumberFormat="1" applyFont="1" applyFill="1" applyBorder="1"/>
    <xf numFmtId="0" fontId="32" fillId="2" borderId="8" xfId="0" applyFont="1" applyFill="1" applyBorder="1" applyAlignment="1">
      <alignment horizontal="center" vertical="center" wrapText="1"/>
    </xf>
    <xf numFmtId="164" fontId="33" fillId="2" borderId="8" xfId="0" applyNumberFormat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41" fillId="2" borderId="50" xfId="0" applyFont="1" applyFill="1" applyBorder="1" applyAlignment="1">
      <alignment horizontal="center" vertical="center" wrapText="1"/>
    </xf>
    <xf numFmtId="0" fontId="41" fillId="2" borderId="14" xfId="0" applyFont="1" applyFill="1" applyBorder="1" applyAlignment="1">
      <alignment horizontal="center" vertical="center" wrapText="1"/>
    </xf>
    <xf numFmtId="0" fontId="41" fillId="2" borderId="50" xfId="0" applyFont="1" applyFill="1" applyBorder="1" applyAlignment="1">
      <alignment horizontal="right" vertical="center" wrapText="1"/>
    </xf>
    <xf numFmtId="0" fontId="41" fillId="2" borderId="14" xfId="0" quotePrefix="1" applyFont="1" applyFill="1" applyBorder="1" applyAlignment="1">
      <alignment horizontal="left" vertical="center" wrapText="1"/>
    </xf>
    <xf numFmtId="1" fontId="41" fillId="2" borderId="0" xfId="0" quotePrefix="1" applyNumberFormat="1" applyFont="1" applyFill="1" applyBorder="1" applyAlignment="1">
      <alignment horizontal="center" vertical="center" wrapText="1"/>
    </xf>
    <xf numFmtId="1" fontId="33" fillId="2" borderId="14" xfId="0" quotePrefix="1" applyNumberFormat="1" applyFont="1" applyFill="1" applyBorder="1" applyAlignment="1">
      <alignment horizontal="center" vertical="center" wrapText="1"/>
    </xf>
    <xf numFmtId="0" fontId="33" fillId="2" borderId="0" xfId="0" applyFont="1" applyFill="1" applyBorder="1"/>
    <xf numFmtId="1" fontId="33" fillId="2" borderId="50" xfId="0" applyNumberFormat="1" applyFont="1" applyFill="1" applyBorder="1" applyAlignment="1">
      <alignment horizontal="center" vertical="center" wrapText="1"/>
    </xf>
    <xf numFmtId="0" fontId="33" fillId="2" borderId="14" xfId="0" quotePrefix="1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38" fillId="2" borderId="0" xfId="0" applyFont="1" applyFill="1" applyBorder="1" applyAlignment="1">
      <alignment horizontal="center" vertical="center" wrapText="1"/>
    </xf>
    <xf numFmtId="0" fontId="38" fillId="2" borderId="0" xfId="0" applyFont="1" applyFill="1" applyBorder="1"/>
    <xf numFmtId="0" fontId="38" fillId="2" borderId="50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0" fontId="38" fillId="2" borderId="50" xfId="0" applyFont="1" applyFill="1" applyBorder="1" applyAlignment="1">
      <alignment horizontal="right" vertical="center" wrapText="1"/>
    </xf>
    <xf numFmtId="0" fontId="38" fillId="2" borderId="14" xfId="0" quotePrefix="1" applyFont="1" applyFill="1" applyBorder="1" applyAlignment="1">
      <alignment horizontal="left" vertical="center" wrapText="1"/>
    </xf>
    <xf numFmtId="1" fontId="38" fillId="2" borderId="0" xfId="0" quotePrefix="1" applyNumberFormat="1" applyFont="1" applyFill="1" applyBorder="1" applyAlignment="1">
      <alignment horizontal="center" vertical="center" wrapText="1"/>
    </xf>
    <xf numFmtId="1" fontId="34" fillId="2" borderId="14" xfId="0" quotePrefix="1" applyNumberFormat="1" applyFont="1" applyFill="1" applyBorder="1" applyAlignment="1">
      <alignment horizontal="center" vertical="center" wrapText="1"/>
    </xf>
    <xf numFmtId="0" fontId="34" fillId="2" borderId="0" xfId="0" applyFont="1" applyFill="1" applyBorder="1"/>
    <xf numFmtId="1" fontId="34" fillId="2" borderId="50" xfId="0" applyNumberFormat="1" applyFont="1" applyFill="1" applyBorder="1" applyAlignment="1">
      <alignment horizontal="center" vertical="center" wrapText="1"/>
    </xf>
    <xf numFmtId="0" fontId="34" fillId="2" borderId="14" xfId="0" quotePrefix="1" applyFont="1" applyFill="1" applyBorder="1" applyAlignment="1">
      <alignment horizontal="center" vertical="center" wrapText="1"/>
    </xf>
    <xf numFmtId="0" fontId="34" fillId="2" borderId="52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41" fontId="42" fillId="2" borderId="1" xfId="2" applyFont="1" applyFill="1" applyBorder="1"/>
    <xf numFmtId="0" fontId="4" fillId="2" borderId="3" xfId="0" applyFont="1" applyFill="1" applyBorder="1" applyAlignment="1">
      <alignment vertical="center"/>
    </xf>
    <xf numFmtId="164" fontId="34" fillId="2" borderId="27" xfId="0" applyNumberFormat="1" applyFont="1" applyFill="1" applyBorder="1"/>
    <xf numFmtId="41" fontId="14" fillId="0" borderId="0" xfId="2" applyFont="1"/>
    <xf numFmtId="41" fontId="67" fillId="2" borderId="1" xfId="2" applyFont="1" applyFill="1" applyBorder="1"/>
    <xf numFmtId="41" fontId="2" fillId="0" borderId="0" xfId="2" applyFont="1"/>
    <xf numFmtId="41" fontId="14" fillId="0" borderId="0" xfId="0" applyNumberFormat="1" applyFont="1"/>
    <xf numFmtId="0" fontId="4" fillId="2" borderId="5" xfId="0" applyFon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164" fontId="34" fillId="2" borderId="28" xfId="0" applyNumberFormat="1" applyFont="1" applyFill="1" applyBorder="1"/>
    <xf numFmtId="0" fontId="67" fillId="2" borderId="1" xfId="0" applyFont="1" applyFill="1" applyBorder="1"/>
    <xf numFmtId="164" fontId="34" fillId="2" borderId="22" xfId="0" applyNumberFormat="1" applyFont="1" applyFill="1" applyBorder="1"/>
    <xf numFmtId="0" fontId="53" fillId="0" borderId="0" xfId="0" applyFont="1" applyAlignment="1">
      <alignment horizontal="left" vertical="center" wrapText="1"/>
    </xf>
    <xf numFmtId="0" fontId="4" fillId="8" borderId="1" xfId="0" applyFont="1" applyFill="1" applyBorder="1" applyAlignment="1">
      <alignment vertical="center"/>
    </xf>
    <xf numFmtId="164" fontId="3" fillId="8" borderId="1" xfId="1" applyNumberFormat="1" applyFont="1" applyFill="1" applyBorder="1"/>
    <xf numFmtId="164" fontId="0" fillId="0" borderId="0" xfId="0" applyNumberFormat="1"/>
    <xf numFmtId="0" fontId="49" fillId="0" borderId="0" xfId="0" applyFont="1" applyAlignment="1">
      <alignment horizontal="left" vertical="top" wrapText="1"/>
    </xf>
    <xf numFmtId="0" fontId="49" fillId="0" borderId="0" xfId="0" applyFont="1" applyAlignment="1">
      <alignment horizontal="left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1" applyNumberFormat="1" applyFont="1" applyFill="1" applyBorder="1" applyAlignment="1">
      <alignment horizontal="center" vertical="center"/>
    </xf>
    <xf numFmtId="0" fontId="42" fillId="2" borderId="1" xfId="0" applyFont="1" applyFill="1" applyBorder="1"/>
    <xf numFmtId="164" fontId="34" fillId="2" borderId="20" xfId="1" applyNumberFormat="1" applyFont="1" applyFill="1" applyBorder="1"/>
    <xf numFmtId="41" fontId="42" fillId="0" borderId="0" xfId="0" applyNumberFormat="1" applyFont="1"/>
    <xf numFmtId="164" fontId="2" fillId="0" borderId="0" xfId="0" applyNumberFormat="1" applyFont="1"/>
    <xf numFmtId="41" fontId="0" fillId="0" borderId="77" xfId="2" applyFont="1" applyBorder="1"/>
    <xf numFmtId="0" fontId="0" fillId="4" borderId="0" xfId="0" applyFill="1"/>
    <xf numFmtId="41" fontId="0" fillId="4" borderId="0" xfId="2" applyFont="1" applyFill="1"/>
    <xf numFmtId="164" fontId="3" fillId="4" borderId="5" xfId="1" applyNumberFormat="1" applyFont="1" applyFill="1" applyBorder="1"/>
    <xf numFmtId="41" fontId="67" fillId="4" borderId="1" xfId="2" applyFont="1" applyFill="1" applyBorder="1"/>
    <xf numFmtId="164" fontId="3" fillId="4" borderId="1" xfId="1" applyNumberFormat="1" applyFont="1" applyFill="1" applyBorder="1"/>
    <xf numFmtId="41" fontId="14" fillId="2" borderId="0" xfId="2" applyFont="1" applyFill="1"/>
    <xf numFmtId="164" fontId="34" fillId="5" borderId="6" xfId="1" applyNumberFormat="1" applyFont="1" applyFill="1" applyBorder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4" fontId="13" fillId="5" borderId="83" xfId="1" applyNumberFormat="1" applyFont="1" applyFill="1" applyBorder="1"/>
    <xf numFmtId="164" fontId="67" fillId="5" borderId="34" xfId="0" applyNumberFormat="1" applyFont="1" applyFill="1" applyBorder="1"/>
    <xf numFmtId="0" fontId="33" fillId="0" borderId="14" xfId="0" applyFont="1" applyBorder="1" applyAlignment="1">
      <alignment horizontal="center" vertical="center" wrapText="1"/>
    </xf>
    <xf numFmtId="0" fontId="0" fillId="0" borderId="0" xfId="0" applyFont="1" applyAlignment="1"/>
    <xf numFmtId="0" fontId="39" fillId="0" borderId="0" xfId="0" applyFont="1" applyAlignment="1">
      <alignment horizontal="center"/>
    </xf>
    <xf numFmtId="164" fontId="42" fillId="0" borderId="66" xfId="0" applyNumberFormat="1" applyFont="1" applyBorder="1"/>
    <xf numFmtId="0" fontId="58" fillId="0" borderId="0" xfId="0" applyFont="1" applyAlignment="1">
      <alignment vertical="center" readingOrder="2"/>
    </xf>
    <xf numFmtId="0" fontId="49" fillId="0" borderId="0" xfId="0" applyFont="1" applyAlignment="1">
      <alignment vertical="center" wrapText="1"/>
    </xf>
    <xf numFmtId="41" fontId="53" fillId="0" borderId="0" xfId="0" applyNumberFormat="1" applyFont="1"/>
    <xf numFmtId="0" fontId="42" fillId="0" borderId="22" xfId="0" applyFont="1" applyBorder="1"/>
    <xf numFmtId="41" fontId="42" fillId="0" borderId="22" xfId="2" applyFont="1" applyBorder="1"/>
    <xf numFmtId="41" fontId="42" fillId="0" borderId="22" xfId="2" applyFont="1" applyBorder="1" applyAlignment="1"/>
    <xf numFmtId="0" fontId="42" fillId="0" borderId="0" xfId="0" applyFont="1" applyBorder="1" applyAlignment="1"/>
    <xf numFmtId="41" fontId="42" fillId="0" borderId="0" xfId="2" applyFont="1" applyBorder="1" applyAlignment="1"/>
    <xf numFmtId="41" fontId="42" fillId="0" borderId="0" xfId="2" applyFont="1" applyBorder="1"/>
    <xf numFmtId="0" fontId="42" fillId="0" borderId="0" xfId="0" applyFont="1" applyFill="1" applyBorder="1" applyAlignment="1"/>
    <xf numFmtId="41" fontId="0" fillId="0" borderId="0" xfId="0" applyNumberFormat="1" applyBorder="1"/>
    <xf numFmtId="0" fontId="5" fillId="4" borderId="12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4" borderId="12" xfId="1" applyNumberFormat="1" applyFont="1" applyFill="1" applyBorder="1" applyAlignment="1">
      <alignment horizontal="center" vertical="center"/>
    </xf>
    <xf numFmtId="0" fontId="42" fillId="4" borderId="30" xfId="0" applyFont="1" applyFill="1" applyBorder="1"/>
    <xf numFmtId="0" fontId="42" fillId="4" borderId="18" xfId="0" applyFont="1" applyFill="1" applyBorder="1"/>
    <xf numFmtId="0" fontId="42" fillId="4" borderId="10" xfId="0" applyFont="1" applyFill="1" applyBorder="1"/>
    <xf numFmtId="0" fontId="42" fillId="4" borderId="12" xfId="0" applyFont="1" applyFill="1" applyBorder="1"/>
    <xf numFmtId="164" fontId="34" fillId="4" borderId="31" xfId="0" applyNumberFormat="1" applyFont="1" applyFill="1" applyBorder="1"/>
    <xf numFmtId="164" fontId="34" fillId="4" borderId="15" xfId="0" applyNumberFormat="1" applyFont="1" applyFill="1" applyBorder="1"/>
    <xf numFmtId="164" fontId="10" fillId="4" borderId="10" xfId="1" applyNumberFormat="1" applyFont="1" applyFill="1" applyBorder="1"/>
    <xf numFmtId="41" fontId="42" fillId="4" borderId="10" xfId="2" applyFont="1" applyFill="1" applyBorder="1"/>
    <xf numFmtId="41" fontId="35" fillId="4" borderId="10" xfId="2" applyFont="1" applyFill="1" applyBorder="1"/>
    <xf numFmtId="41" fontId="42" fillId="4" borderId="63" xfId="2" applyFont="1" applyFill="1" applyBorder="1"/>
    <xf numFmtId="164" fontId="34" fillId="4" borderId="31" xfId="1" applyNumberFormat="1" applyFont="1" applyFill="1" applyBorder="1"/>
    <xf numFmtId="164" fontId="13" fillId="4" borderId="84" xfId="1" applyNumberFormat="1" applyFont="1" applyFill="1" applyBorder="1"/>
    <xf numFmtId="164" fontId="34" fillId="4" borderId="30" xfId="1" applyNumberFormat="1" applyFont="1" applyFill="1" applyBorder="1"/>
    <xf numFmtId="164" fontId="35" fillId="4" borderId="12" xfId="1" applyNumberFormat="1" applyFont="1" applyFill="1" applyBorder="1"/>
    <xf numFmtId="41" fontId="42" fillId="4" borderId="12" xfId="2" applyFont="1" applyFill="1" applyBorder="1"/>
    <xf numFmtId="164" fontId="3" fillId="4" borderId="18" xfId="1" applyNumberFormat="1" applyFont="1" applyFill="1" applyBorder="1"/>
    <xf numFmtId="164" fontId="34" fillId="4" borderId="12" xfId="1" applyNumberFormat="1" applyFont="1" applyFill="1" applyBorder="1"/>
    <xf numFmtId="41" fontId="67" fillId="4" borderId="10" xfId="2" applyFont="1" applyFill="1" applyBorder="1"/>
    <xf numFmtId="164" fontId="3" fillId="4" borderId="10" xfId="1" applyNumberFormat="1" applyFont="1" applyFill="1" applyBorder="1"/>
    <xf numFmtId="0" fontId="67" fillId="4" borderId="10" xfId="0" applyFont="1" applyFill="1" applyBorder="1"/>
    <xf numFmtId="41" fontId="67" fillId="4" borderId="12" xfId="2" applyFont="1" applyFill="1" applyBorder="1"/>
    <xf numFmtId="0" fontId="67" fillId="4" borderId="12" xfId="0" applyFont="1" applyFill="1" applyBorder="1"/>
    <xf numFmtId="164" fontId="5" fillId="4" borderId="30" xfId="1" applyNumberFormat="1" applyFont="1" applyFill="1" applyBorder="1" applyAlignment="1">
      <alignment vertical="center"/>
    </xf>
    <xf numFmtId="164" fontId="31" fillId="4" borderId="18" xfId="1" applyNumberFormat="1" applyFont="1" applyFill="1" applyBorder="1" applyAlignment="1">
      <alignment vertical="center"/>
    </xf>
    <xf numFmtId="0" fontId="5" fillId="4" borderId="10" xfId="1" applyNumberFormat="1" applyFont="1" applyFill="1" applyBorder="1" applyAlignment="1">
      <alignment horizontal="center" vertical="center"/>
    </xf>
    <xf numFmtId="164" fontId="35" fillId="4" borderId="15" xfId="1" applyNumberFormat="1" applyFont="1" applyFill="1" applyBorder="1"/>
    <xf numFmtId="164" fontId="3" fillId="4" borderId="71" xfId="1" applyNumberFormat="1" applyFont="1" applyFill="1" applyBorder="1"/>
    <xf numFmtId="164" fontId="34" fillId="4" borderId="32" xfId="1" applyNumberFormat="1" applyFont="1" applyFill="1" applyBorder="1"/>
    <xf numFmtId="0" fontId="42" fillId="4" borderId="74" xfId="0" applyFont="1" applyFill="1" applyBorder="1"/>
    <xf numFmtId="0" fontId="34" fillId="4" borderId="1" xfId="0" applyFont="1" applyFill="1" applyBorder="1"/>
    <xf numFmtId="164" fontId="34" fillId="4" borderId="1" xfId="1" applyNumberFormat="1" applyFont="1" applyFill="1" applyBorder="1" applyAlignment="1">
      <alignment horizontal="center"/>
    </xf>
    <xf numFmtId="41" fontId="42" fillId="4" borderId="0" xfId="0" applyNumberFormat="1" applyFont="1" applyFill="1"/>
    <xf numFmtId="0" fontId="34" fillId="4" borderId="0" xfId="0" applyFont="1" applyFill="1"/>
    <xf numFmtId="0" fontId="5" fillId="4" borderId="7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5" fillId="4" borderId="7" xfId="1" applyNumberFormat="1" applyFont="1" applyFill="1" applyBorder="1" applyAlignment="1">
      <alignment horizontal="center" vertical="center"/>
    </xf>
    <xf numFmtId="0" fontId="42" fillId="4" borderId="23" xfId="0" applyFont="1" applyFill="1" applyBorder="1"/>
    <xf numFmtId="0" fontId="42" fillId="4" borderId="17" xfId="0" applyFont="1" applyFill="1" applyBorder="1"/>
    <xf numFmtId="0" fontId="42" fillId="4" borderId="4" xfId="0" applyFont="1" applyFill="1" applyBorder="1"/>
    <xf numFmtId="0" fontId="42" fillId="4" borderId="7" xfId="0" applyFont="1" applyFill="1" applyBorder="1"/>
    <xf numFmtId="164" fontId="34" fillId="4" borderId="24" xfId="0" applyNumberFormat="1" applyFont="1" applyFill="1" applyBorder="1"/>
    <xf numFmtId="164" fontId="34" fillId="4" borderId="14" xfId="0" applyNumberFormat="1" applyFont="1" applyFill="1" applyBorder="1"/>
    <xf numFmtId="164" fontId="10" fillId="4" borderId="4" xfId="1" applyNumberFormat="1" applyFont="1" applyFill="1" applyBorder="1"/>
    <xf numFmtId="41" fontId="42" fillId="4" borderId="4" xfId="2" applyFont="1" applyFill="1" applyBorder="1"/>
    <xf numFmtId="41" fontId="35" fillId="4" borderId="4" xfId="2" applyFont="1" applyFill="1" applyBorder="1"/>
    <xf numFmtId="41" fontId="42" fillId="4" borderId="65" xfId="2" applyFont="1" applyFill="1" applyBorder="1"/>
    <xf numFmtId="164" fontId="34" fillId="4" borderId="24" xfId="1" applyNumberFormat="1" applyFont="1" applyFill="1" applyBorder="1"/>
    <xf numFmtId="164" fontId="13" fillId="4" borderId="7" xfId="1" applyNumberFormat="1" applyFont="1" applyFill="1" applyBorder="1"/>
    <xf numFmtId="164" fontId="34" fillId="4" borderId="23" xfId="1" applyNumberFormat="1" applyFont="1" applyFill="1" applyBorder="1"/>
    <xf numFmtId="164" fontId="35" fillId="4" borderId="7" xfId="1" applyNumberFormat="1" applyFont="1" applyFill="1" applyBorder="1"/>
    <xf numFmtId="41" fontId="42" fillId="4" borderId="4" xfId="0" applyNumberFormat="1" applyFont="1" applyFill="1" applyBorder="1"/>
    <xf numFmtId="41" fontId="42" fillId="4" borderId="7" xfId="2" applyFont="1" applyFill="1" applyBorder="1"/>
    <xf numFmtId="164" fontId="34" fillId="4" borderId="7" xfId="1" applyNumberFormat="1" applyFont="1" applyFill="1" applyBorder="1"/>
    <xf numFmtId="41" fontId="67" fillId="4" borderId="4" xfId="2" applyFont="1" applyFill="1" applyBorder="1"/>
    <xf numFmtId="164" fontId="3" fillId="4" borderId="69" xfId="1" applyNumberFormat="1" applyFont="1" applyFill="1" applyBorder="1"/>
    <xf numFmtId="0" fontId="67" fillId="4" borderId="4" xfId="0" applyFont="1" applyFill="1" applyBorder="1"/>
    <xf numFmtId="0" fontId="67" fillId="4" borderId="7" xfId="0" applyFont="1" applyFill="1" applyBorder="1"/>
    <xf numFmtId="164" fontId="5" fillId="4" borderId="23" xfId="1" applyNumberFormat="1" applyFont="1" applyFill="1" applyBorder="1" applyAlignment="1">
      <alignment vertical="center"/>
    </xf>
    <xf numFmtId="164" fontId="31" fillId="4" borderId="17" xfId="1" applyNumberFormat="1" applyFont="1" applyFill="1" applyBorder="1" applyAlignment="1">
      <alignment vertical="center"/>
    </xf>
    <xf numFmtId="41" fontId="67" fillId="4" borderId="4" xfId="0" applyNumberFormat="1" applyFont="1" applyFill="1" applyBorder="1"/>
    <xf numFmtId="0" fontId="5" fillId="4" borderId="4" xfId="1" applyNumberFormat="1" applyFont="1" applyFill="1" applyBorder="1" applyAlignment="1">
      <alignment horizontal="center" vertical="center"/>
    </xf>
    <xf numFmtId="164" fontId="35" fillId="4" borderId="14" xfId="1" applyNumberFormat="1" applyFont="1" applyFill="1" applyBorder="1"/>
    <xf numFmtId="164" fontId="3" fillId="4" borderId="73" xfId="1" applyNumberFormat="1" applyFont="1" applyFill="1" applyBorder="1"/>
    <xf numFmtId="0" fontId="42" fillId="4" borderId="69" xfId="0" applyFont="1" applyFill="1" applyBorder="1"/>
    <xf numFmtId="41" fontId="42" fillId="4" borderId="69" xfId="2" applyFont="1" applyFill="1" applyBorder="1"/>
    <xf numFmtId="164" fontId="34" fillId="4" borderId="25" xfId="1" applyNumberFormat="1" applyFont="1" applyFill="1" applyBorder="1"/>
    <xf numFmtId="164" fontId="42" fillId="4" borderId="75" xfId="0" applyNumberFormat="1" applyFont="1" applyFill="1" applyBorder="1"/>
    <xf numFmtId="0" fontId="68" fillId="4" borderId="0" xfId="0" applyFont="1" applyFill="1" applyAlignment="1">
      <alignment vertical="center" readingOrder="2"/>
    </xf>
    <xf numFmtId="164" fontId="42" fillId="4" borderId="0" xfId="0" applyNumberFormat="1" applyFont="1" applyFill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41" fontId="0" fillId="2" borderId="0" xfId="2" applyFont="1" applyFill="1"/>
    <xf numFmtId="41" fontId="2" fillId="2" borderId="0" xfId="2" applyFont="1" applyFill="1"/>
    <xf numFmtId="41" fontId="40" fillId="0" borderId="0" xfId="2" applyFont="1"/>
    <xf numFmtId="0" fontId="40" fillId="0" borderId="0" xfId="0" applyFont="1"/>
    <xf numFmtId="0" fontId="5" fillId="2" borderId="12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2" xfId="1" applyNumberFormat="1" applyFont="1" applyFill="1" applyBorder="1" applyAlignment="1">
      <alignment horizontal="center" vertical="center"/>
    </xf>
    <xf numFmtId="0" fontId="42" fillId="2" borderId="30" xfId="0" applyFont="1" applyFill="1" applyBorder="1"/>
    <xf numFmtId="0" fontId="42" fillId="2" borderId="18" xfId="0" applyFont="1" applyFill="1" applyBorder="1"/>
    <xf numFmtId="0" fontId="42" fillId="2" borderId="10" xfId="0" applyFont="1" applyFill="1" applyBorder="1"/>
    <xf numFmtId="0" fontId="42" fillId="2" borderId="12" xfId="0" applyFont="1" applyFill="1" applyBorder="1"/>
    <xf numFmtId="164" fontId="34" fillId="2" borderId="31" xfId="0" applyNumberFormat="1" applyFont="1" applyFill="1" applyBorder="1"/>
    <xf numFmtId="164" fontId="34" fillId="2" borderId="15" xfId="0" applyNumberFormat="1" applyFont="1" applyFill="1" applyBorder="1"/>
    <xf numFmtId="0" fontId="34" fillId="2" borderId="0" xfId="0" applyFont="1" applyFill="1"/>
    <xf numFmtId="0" fontId="5" fillId="2" borderId="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7" xfId="1" applyNumberFormat="1" applyFont="1" applyFill="1" applyBorder="1" applyAlignment="1">
      <alignment horizontal="center" vertical="center"/>
    </xf>
    <xf numFmtId="0" fontId="42" fillId="2" borderId="23" xfId="0" applyFont="1" applyFill="1" applyBorder="1"/>
    <xf numFmtId="0" fontId="42" fillId="2" borderId="17" xfId="0" applyFont="1" applyFill="1" applyBorder="1"/>
    <xf numFmtId="0" fontId="42" fillId="2" borderId="4" xfId="0" applyFont="1" applyFill="1" applyBorder="1"/>
    <xf numFmtId="0" fontId="42" fillId="2" borderId="7" xfId="0" applyFont="1" applyFill="1" applyBorder="1"/>
    <xf numFmtId="164" fontId="34" fillId="2" borderId="24" xfId="0" applyNumberFormat="1" applyFont="1" applyFill="1" applyBorder="1"/>
    <xf numFmtId="164" fontId="34" fillId="2" borderId="14" xfId="0" applyNumberFormat="1" applyFont="1" applyFill="1" applyBorder="1"/>
    <xf numFmtId="41" fontId="42" fillId="2" borderId="10" xfId="2" applyFont="1" applyFill="1" applyBorder="1"/>
    <xf numFmtId="41" fontId="42" fillId="2" borderId="4" xfId="2" applyFont="1" applyFill="1" applyBorder="1"/>
    <xf numFmtId="41" fontId="35" fillId="2" borderId="10" xfId="2" applyFont="1" applyFill="1" applyBorder="1"/>
    <xf numFmtId="41" fontId="35" fillId="2" borderId="4" xfId="2" applyFont="1" applyFill="1" applyBorder="1"/>
    <xf numFmtId="41" fontId="42" fillId="2" borderId="63" xfId="2" applyFont="1" applyFill="1" applyBorder="1"/>
    <xf numFmtId="41" fontId="42" fillId="2" borderId="65" xfId="2" applyFont="1" applyFill="1" applyBorder="1"/>
    <xf numFmtId="164" fontId="34" fillId="2" borderId="31" xfId="1" applyNumberFormat="1" applyFont="1" applyFill="1" applyBorder="1"/>
    <xf numFmtId="164" fontId="34" fillId="2" borderId="24" xfId="1" applyNumberFormat="1" applyFont="1" applyFill="1" applyBorder="1"/>
    <xf numFmtId="164" fontId="34" fillId="2" borderId="30" xfId="1" applyNumberFormat="1" applyFont="1" applyFill="1" applyBorder="1"/>
    <xf numFmtId="164" fontId="34" fillId="2" borderId="23" xfId="1" applyNumberFormat="1" applyFont="1" applyFill="1" applyBorder="1"/>
    <xf numFmtId="164" fontId="34" fillId="2" borderId="18" xfId="1" applyNumberFormat="1" applyFont="1" applyFill="1" applyBorder="1"/>
    <xf numFmtId="164" fontId="34" fillId="2" borderId="17" xfId="1" applyNumberFormat="1" applyFont="1" applyFill="1" applyBorder="1"/>
    <xf numFmtId="164" fontId="34" fillId="2" borderId="10" xfId="1" applyNumberFormat="1" applyFont="1" applyFill="1" applyBorder="1"/>
    <xf numFmtId="164" fontId="34" fillId="2" borderId="4" xfId="1" applyNumberFormat="1" applyFont="1" applyFill="1" applyBorder="1"/>
    <xf numFmtId="41" fontId="42" fillId="2" borderId="4" xfId="0" applyNumberFormat="1" applyFont="1" applyFill="1" applyBorder="1"/>
    <xf numFmtId="41" fontId="42" fillId="2" borderId="12" xfId="2" applyFont="1" applyFill="1" applyBorder="1"/>
    <xf numFmtId="41" fontId="42" fillId="2" borderId="7" xfId="2" applyFont="1" applyFill="1" applyBorder="1"/>
    <xf numFmtId="164" fontId="3" fillId="2" borderId="18" xfId="1" applyNumberFormat="1" applyFont="1" applyFill="1" applyBorder="1"/>
    <xf numFmtId="41" fontId="67" fillId="2" borderId="10" xfId="2" applyFont="1" applyFill="1" applyBorder="1"/>
    <xf numFmtId="41" fontId="67" fillId="2" borderId="4" xfId="2" applyFont="1" applyFill="1" applyBorder="1"/>
    <xf numFmtId="164" fontId="3" fillId="2" borderId="10" xfId="1" applyNumberFormat="1" applyFont="1" applyFill="1" applyBorder="1"/>
    <xf numFmtId="164" fontId="3" fillId="2" borderId="69" xfId="1" applyNumberFormat="1" applyFont="1" applyFill="1" applyBorder="1"/>
    <xf numFmtId="0" fontId="67" fillId="2" borderId="10" xfId="0" applyFont="1" applyFill="1" applyBorder="1"/>
    <xf numFmtId="0" fontId="67" fillId="2" borderId="4" xfId="0" applyFont="1" applyFill="1" applyBorder="1"/>
    <xf numFmtId="41" fontId="67" fillId="2" borderId="12" xfId="2" applyFont="1" applyFill="1" applyBorder="1"/>
    <xf numFmtId="0" fontId="67" fillId="2" borderId="7" xfId="0" applyFont="1" applyFill="1" applyBorder="1"/>
    <xf numFmtId="0" fontId="67" fillId="2" borderId="12" xfId="0" applyFont="1" applyFill="1" applyBorder="1"/>
    <xf numFmtId="164" fontId="5" fillId="2" borderId="30" xfId="1" applyNumberFormat="1" applyFont="1" applyFill="1" applyBorder="1" applyAlignment="1">
      <alignment vertical="center"/>
    </xf>
    <xf numFmtId="164" fontId="5" fillId="2" borderId="23" xfId="1" applyNumberFormat="1" applyFont="1" applyFill="1" applyBorder="1" applyAlignment="1">
      <alignment vertical="center"/>
    </xf>
    <xf numFmtId="164" fontId="31" fillId="2" borderId="18" xfId="1" applyNumberFormat="1" applyFont="1" applyFill="1" applyBorder="1" applyAlignment="1">
      <alignment vertical="center"/>
    </xf>
    <xf numFmtId="164" fontId="31" fillId="2" borderId="17" xfId="1" applyNumberFormat="1" applyFont="1" applyFill="1" applyBorder="1" applyAlignment="1">
      <alignment vertical="center"/>
    </xf>
    <xf numFmtId="41" fontId="67" fillId="2" borderId="4" xfId="0" applyNumberFormat="1" applyFont="1" applyFill="1" applyBorder="1"/>
    <xf numFmtId="0" fontId="5" fillId="2" borderId="10" xfId="1" applyNumberFormat="1" applyFont="1" applyFill="1" applyBorder="1" applyAlignment="1">
      <alignment horizontal="center" vertical="center"/>
    </xf>
    <xf numFmtId="0" fontId="5" fillId="2" borderId="4" xfId="1" applyNumberFormat="1" applyFont="1" applyFill="1" applyBorder="1" applyAlignment="1">
      <alignment horizontal="center" vertical="center"/>
    </xf>
    <xf numFmtId="164" fontId="3" fillId="2" borderId="71" xfId="1" applyNumberFormat="1" applyFont="1" applyFill="1" applyBorder="1"/>
    <xf numFmtId="164" fontId="3" fillId="2" borderId="73" xfId="1" applyNumberFormat="1" applyFont="1" applyFill="1" applyBorder="1"/>
    <xf numFmtId="0" fontId="42" fillId="2" borderId="69" xfId="0" applyFont="1" applyFill="1" applyBorder="1"/>
    <xf numFmtId="41" fontId="42" fillId="2" borderId="69" xfId="2" applyFont="1" applyFill="1" applyBorder="1"/>
    <xf numFmtId="164" fontId="34" fillId="2" borderId="26" xfId="0" applyNumberFormat="1" applyFont="1" applyFill="1" applyBorder="1"/>
    <xf numFmtId="164" fontId="34" fillId="2" borderId="32" xfId="1" applyNumberFormat="1" applyFont="1" applyFill="1" applyBorder="1"/>
    <xf numFmtId="164" fontId="34" fillId="2" borderId="25" xfId="1" applyNumberFormat="1" applyFont="1" applyFill="1" applyBorder="1"/>
    <xf numFmtId="0" fontId="0" fillId="2" borderId="57" xfId="0" applyFill="1" applyBorder="1"/>
    <xf numFmtId="0" fontId="42" fillId="2" borderId="74" xfId="0" applyFont="1" applyFill="1" applyBorder="1"/>
    <xf numFmtId="164" fontId="42" fillId="2" borderId="75" xfId="0" applyNumberFormat="1" applyFont="1" applyFill="1" applyBorder="1"/>
    <xf numFmtId="164" fontId="42" fillId="2" borderId="76" xfId="0" applyNumberFormat="1" applyFont="1" applyFill="1" applyBorder="1"/>
    <xf numFmtId="0" fontId="32" fillId="2" borderId="58" xfId="0" applyFont="1" applyFill="1" applyBorder="1"/>
    <xf numFmtId="0" fontId="68" fillId="2" borderId="0" xfId="0" applyFont="1" applyFill="1" applyAlignment="1">
      <alignment vertical="center" readingOrder="2"/>
    </xf>
    <xf numFmtId="0" fontId="3" fillId="2" borderId="1" xfId="0" applyFont="1" applyFill="1" applyBorder="1"/>
    <xf numFmtId="0" fontId="34" fillId="2" borderId="1" xfId="0" applyFont="1" applyFill="1" applyBorder="1"/>
    <xf numFmtId="41" fontId="42" fillId="2" borderId="0" xfId="0" applyNumberFormat="1" applyFont="1" applyFill="1"/>
    <xf numFmtId="164" fontId="42" fillId="2" borderId="0" xfId="0" applyNumberFormat="1" applyFont="1" applyFill="1"/>
    <xf numFmtId="164" fontId="34" fillId="2" borderId="1" xfId="1" applyNumberFormat="1" applyFont="1" applyFill="1" applyBorder="1" applyAlignment="1">
      <alignment horizontal="center"/>
    </xf>
    <xf numFmtId="164" fontId="35" fillId="5" borderId="12" xfId="1" applyNumberFormat="1" applyFont="1" applyFill="1" applyBorder="1"/>
    <xf numFmtId="164" fontId="35" fillId="5" borderId="7" xfId="1" applyNumberFormat="1" applyFont="1" applyFill="1" applyBorder="1"/>
    <xf numFmtId="164" fontId="34" fillId="5" borderId="26" xfId="0" applyNumberFormat="1" applyFont="1" applyFill="1" applyBorder="1"/>
    <xf numFmtId="164" fontId="35" fillId="5" borderId="15" xfId="1" applyNumberFormat="1" applyFont="1" applyFill="1" applyBorder="1"/>
    <xf numFmtId="164" fontId="35" fillId="5" borderId="14" xfId="1" applyNumberFormat="1" applyFont="1" applyFill="1" applyBorder="1"/>
    <xf numFmtId="164" fontId="34" fillId="5" borderId="40" xfId="0" applyNumberFormat="1" applyFont="1" applyFill="1" applyBorder="1"/>
    <xf numFmtId="164" fontId="3" fillId="5" borderId="1" xfId="1" applyNumberFormat="1" applyFont="1" applyFill="1" applyBorder="1"/>
    <xf numFmtId="164" fontId="34" fillId="5" borderId="27" xfId="0" applyNumberFormat="1" applyFont="1" applyFill="1" applyBorder="1"/>
    <xf numFmtId="164" fontId="34" fillId="5" borderId="12" xfId="1" applyNumberFormat="1" applyFont="1" applyFill="1" applyBorder="1"/>
    <xf numFmtId="164" fontId="34" fillId="5" borderId="7" xfId="1" applyNumberFormat="1" applyFont="1" applyFill="1" applyBorder="1"/>
    <xf numFmtId="164" fontId="13" fillId="5" borderId="84" xfId="1" applyNumberFormat="1" applyFont="1" applyFill="1" applyBorder="1"/>
    <xf numFmtId="164" fontId="10" fillId="5" borderId="10" xfId="1" applyNumberFormat="1" applyFont="1" applyFill="1" applyBorder="1"/>
    <xf numFmtId="164" fontId="34" fillId="5" borderId="22" xfId="0" applyNumberFormat="1" applyFont="1" applyFill="1" applyBorder="1"/>
    <xf numFmtId="164" fontId="34" fillId="4" borderId="28" xfId="0" applyNumberFormat="1" applyFont="1" applyFill="1" applyBorder="1"/>
    <xf numFmtId="164" fontId="34" fillId="4" borderId="22" xfId="0" applyNumberFormat="1" applyFont="1" applyFill="1" applyBorder="1"/>
    <xf numFmtId="164" fontId="34" fillId="4" borderId="26" xfId="0" applyNumberFormat="1" applyFont="1" applyFill="1" applyBorder="1"/>
    <xf numFmtId="164" fontId="42" fillId="0" borderId="47" xfId="0" applyNumberFormat="1" applyFont="1" applyBorder="1"/>
    <xf numFmtId="164" fontId="3" fillId="2" borderId="47" xfId="1" applyNumberFormat="1" applyFont="1" applyFill="1" applyBorder="1"/>
    <xf numFmtId="164" fontId="34" fillId="4" borderId="85" xfId="1" applyNumberFormat="1" applyFont="1" applyFill="1" applyBorder="1"/>
    <xf numFmtId="164" fontId="35" fillId="5" borderId="86" xfId="1" applyNumberFormat="1" applyFont="1" applyFill="1" applyBorder="1"/>
    <xf numFmtId="164" fontId="34" fillId="2" borderId="87" xfId="1" applyNumberFormat="1" applyFont="1" applyFill="1" applyBorder="1"/>
    <xf numFmtId="164" fontId="34" fillId="2" borderId="88" xfId="1" applyNumberFormat="1" applyFont="1" applyFill="1" applyBorder="1"/>
    <xf numFmtId="164" fontId="42" fillId="0" borderId="85" xfId="0" applyNumberFormat="1" applyFont="1" applyBorder="1"/>
    <xf numFmtId="164" fontId="34" fillId="2" borderId="85" xfId="1" applyNumberFormat="1" applyFont="1" applyFill="1" applyBorder="1"/>
    <xf numFmtId="164" fontId="34" fillId="4" borderId="77" xfId="0" applyNumberFormat="1" applyFont="1" applyFill="1" applyBorder="1"/>
    <xf numFmtId="164" fontId="34" fillId="5" borderId="78" xfId="0" applyNumberFormat="1" applyFont="1" applyFill="1" applyBorder="1"/>
    <xf numFmtId="164" fontId="34" fillId="0" borderId="89" xfId="0" applyNumberFormat="1" applyFont="1" applyBorder="1"/>
    <xf numFmtId="164" fontId="34" fillId="0" borderId="79" xfId="0" applyNumberFormat="1" applyFont="1" applyBorder="1"/>
    <xf numFmtId="164" fontId="34" fillId="0" borderId="77" xfId="0" applyNumberFormat="1" applyFont="1" applyBorder="1"/>
    <xf numFmtId="164" fontId="34" fillId="0" borderId="90" xfId="0" applyNumberFormat="1" applyFont="1" applyBorder="1"/>
    <xf numFmtId="0" fontId="33" fillId="0" borderId="50" xfId="0" applyNumberFormat="1" applyFont="1" applyBorder="1" applyAlignment="1">
      <alignment horizontal="center" vertical="center" wrapText="1"/>
    </xf>
    <xf numFmtId="0" fontId="34" fillId="0" borderId="50" xfId="0" applyNumberFormat="1" applyFont="1" applyBorder="1" applyAlignment="1">
      <alignment horizontal="center" vertical="center" wrapText="1"/>
    </xf>
    <xf numFmtId="0" fontId="34" fillId="0" borderId="50" xfId="2" applyNumberFormat="1" applyFont="1" applyBorder="1" applyAlignment="1">
      <alignment horizontal="center" vertical="center" wrapText="1"/>
    </xf>
    <xf numFmtId="0" fontId="39" fillId="0" borderId="0" xfId="0" applyNumberFormat="1" applyFont="1" applyAlignment="1">
      <alignment horizontal="center"/>
    </xf>
    <xf numFmtId="0" fontId="45" fillId="0" borderId="26" xfId="0" applyNumberFormat="1" applyFont="1" applyBorder="1" applyAlignment="1">
      <alignment horizontal="center"/>
    </xf>
    <xf numFmtId="0" fontId="2" fillId="0" borderId="0" xfId="0" applyNumberFormat="1" applyFont="1"/>
    <xf numFmtId="0" fontId="0" fillId="0" borderId="0" xfId="0" applyNumberFormat="1"/>
    <xf numFmtId="0" fontId="0" fillId="0" borderId="13" xfId="0" applyNumberFormat="1" applyBorder="1"/>
    <xf numFmtId="0" fontId="0" fillId="0" borderId="0" xfId="0" applyNumberFormat="1" applyBorder="1"/>
    <xf numFmtId="0" fontId="0" fillId="0" borderId="8" xfId="0" applyNumberFormat="1" applyBorder="1"/>
    <xf numFmtId="0" fontId="33" fillId="2" borderId="50" xfId="0" applyNumberFormat="1" applyFont="1" applyFill="1" applyBorder="1" applyAlignment="1">
      <alignment horizontal="center" vertical="center" wrapText="1"/>
    </xf>
    <xf numFmtId="0" fontId="0" fillId="2" borderId="0" xfId="0" applyNumberFormat="1" applyFill="1"/>
    <xf numFmtId="0" fontId="34" fillId="2" borderId="50" xfId="0" applyNumberFormat="1" applyFont="1" applyFill="1" applyBorder="1" applyAlignment="1">
      <alignment horizontal="center" vertical="center" wrapText="1"/>
    </xf>
    <xf numFmtId="0" fontId="38" fillId="0" borderId="13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41" fontId="70" fillId="0" borderId="0" xfId="2" applyFont="1"/>
    <xf numFmtId="41" fontId="42" fillId="2" borderId="0" xfId="2" applyFont="1" applyFill="1"/>
    <xf numFmtId="41" fontId="42" fillId="4" borderId="0" xfId="2" applyFont="1" applyFill="1"/>
    <xf numFmtId="0" fontId="4" fillId="4" borderId="1" xfId="0" applyFont="1" applyFill="1" applyBorder="1" applyAlignment="1">
      <alignment vertical="center"/>
    </xf>
    <xf numFmtId="164" fontId="42" fillId="4" borderId="33" xfId="0" applyNumberFormat="1" applyFont="1" applyFill="1" applyBorder="1"/>
    <xf numFmtId="41" fontId="42" fillId="4" borderId="0" xfId="0" applyNumberFormat="1" applyFont="1" applyFill="1" applyBorder="1"/>
    <xf numFmtId="0" fontId="6" fillId="4" borderId="1" xfId="0" applyFont="1" applyFill="1" applyBorder="1" applyAlignment="1">
      <alignment vertical="center"/>
    </xf>
    <xf numFmtId="41" fontId="34" fillId="4" borderId="10" xfId="2" applyFont="1" applyFill="1" applyBorder="1"/>
    <xf numFmtId="41" fontId="34" fillId="4" borderId="1" xfId="2" applyFont="1" applyFill="1" applyBorder="1"/>
    <xf numFmtId="41" fontId="34" fillId="4" borderId="4" xfId="0" applyNumberFormat="1" applyFont="1" applyFill="1" applyBorder="1"/>
    <xf numFmtId="164" fontId="34" fillId="4" borderId="33" xfId="0" applyNumberFormat="1" applyFont="1" applyFill="1" applyBorder="1"/>
    <xf numFmtId="41" fontId="34" fillId="4" borderId="0" xfId="2" applyFont="1" applyFill="1"/>
    <xf numFmtId="164" fontId="35" fillId="5" borderId="0" xfId="1" applyNumberFormat="1" applyFont="1" applyFill="1" applyBorder="1"/>
    <xf numFmtId="164" fontId="34" fillId="5" borderId="0" xfId="0" applyNumberFormat="1" applyFont="1" applyFill="1" applyBorder="1"/>
    <xf numFmtId="164" fontId="34" fillId="2" borderId="0" xfId="1" applyNumberFormat="1" applyFont="1" applyFill="1" applyBorder="1"/>
    <xf numFmtId="0" fontId="11" fillId="5" borderId="78" xfId="0" applyFont="1" applyFill="1" applyBorder="1" applyAlignment="1">
      <alignment vertical="center"/>
    </xf>
    <xf numFmtId="0" fontId="4" fillId="0" borderId="89" xfId="0" applyFont="1" applyBorder="1" applyAlignment="1">
      <alignment vertical="center"/>
    </xf>
    <xf numFmtId="0" fontId="4" fillId="4" borderId="77" xfId="0" applyFont="1" applyFill="1" applyBorder="1" applyAlignment="1">
      <alignment vertical="center"/>
    </xf>
    <xf numFmtId="164" fontId="67" fillId="4" borderId="33" xfId="0" applyNumberFormat="1" applyFont="1" applyFill="1" applyBorder="1"/>
    <xf numFmtId="41" fontId="67" fillId="4" borderId="0" xfId="2" applyFont="1" applyFill="1" applyBorder="1"/>
    <xf numFmtId="164" fontId="34" fillId="4" borderId="0" xfId="0" applyNumberFormat="1" applyFont="1" applyFill="1" applyBorder="1"/>
    <xf numFmtId="0" fontId="24" fillId="0" borderId="9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5" fillId="2" borderId="6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41" fontId="34" fillId="2" borderId="1" xfId="2" applyFont="1" applyFill="1" applyBorder="1"/>
    <xf numFmtId="0" fontId="4" fillId="2" borderId="77" xfId="0" applyFont="1" applyFill="1" applyBorder="1" applyAlignment="1">
      <alignment vertical="center"/>
    </xf>
    <xf numFmtId="0" fontId="24" fillId="2" borderId="7" xfId="0" applyFont="1" applyFill="1" applyBorder="1" applyAlignment="1">
      <alignment horizontal="center" vertical="center" wrapText="1"/>
    </xf>
    <xf numFmtId="164" fontId="25" fillId="2" borderId="7" xfId="1" applyNumberFormat="1" applyFont="1" applyFill="1" applyBorder="1" applyAlignment="1">
      <alignment horizontal="center" vertical="center"/>
    </xf>
    <xf numFmtId="41" fontId="32" fillId="0" borderId="4" xfId="2" applyFont="1" applyBorder="1"/>
    <xf numFmtId="41" fontId="32" fillId="0" borderId="1" xfId="2" applyFont="1" applyBorder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41" fontId="42" fillId="2" borderId="1" xfId="0" applyNumberFormat="1" applyFont="1" applyFill="1" applyBorder="1"/>
    <xf numFmtId="41" fontId="34" fillId="2" borderId="1" xfId="0" applyNumberFormat="1" applyFont="1" applyFill="1" applyBorder="1"/>
    <xf numFmtId="41" fontId="71" fillId="2" borderId="10" xfId="2" applyFont="1" applyFill="1" applyBorder="1"/>
    <xf numFmtId="41" fontId="71" fillId="2" borderId="4" xfId="2" applyFont="1" applyFill="1" applyBorder="1"/>
    <xf numFmtId="164" fontId="71" fillId="2" borderId="33" xfId="1" applyNumberFormat="1" applyFont="1" applyFill="1" applyBorder="1"/>
    <xf numFmtId="164" fontId="33" fillId="0" borderId="22" xfId="0" applyNumberFormat="1" applyFont="1" applyBorder="1"/>
    <xf numFmtId="41" fontId="42" fillId="0" borderId="33" xfId="2" applyFont="1" applyBorder="1"/>
    <xf numFmtId="41" fontId="2" fillId="0" borderId="0" xfId="0" applyNumberFormat="1" applyFont="1"/>
    <xf numFmtId="0" fontId="44" fillId="0" borderId="0" xfId="0" applyFont="1" applyAlignment="1">
      <alignment horizontal="center" vertical="center" readingOrder="2"/>
    </xf>
    <xf numFmtId="0" fontId="44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 readingOrder="2"/>
    </xf>
    <xf numFmtId="0" fontId="42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vertical="center"/>
    </xf>
    <xf numFmtId="164" fontId="7" fillId="5" borderId="6" xfId="1" applyNumberFormat="1" applyFont="1" applyFill="1" applyBorder="1"/>
    <xf numFmtId="164" fontId="7" fillId="5" borderId="7" xfId="1" applyNumberFormat="1" applyFont="1" applyFill="1" applyBorder="1"/>
    <xf numFmtId="164" fontId="33" fillId="5" borderId="12" xfId="1" applyNumberFormat="1" applyFont="1" applyFill="1" applyBorder="1"/>
    <xf numFmtId="164" fontId="33" fillId="5" borderId="7" xfId="1" applyNumberFormat="1" applyFont="1" applyFill="1" applyBorder="1"/>
    <xf numFmtId="164" fontId="33" fillId="5" borderId="34" xfId="1" applyNumberFormat="1" applyFont="1" applyFill="1" applyBorder="1"/>
    <xf numFmtId="164" fontId="33" fillId="5" borderId="26" xfId="0" applyNumberFormat="1" applyFont="1" applyFill="1" applyBorder="1"/>
    <xf numFmtId="41" fontId="23" fillId="0" borderId="0" xfId="2" applyFont="1"/>
    <xf numFmtId="41" fontId="23" fillId="2" borderId="0" xfId="2" applyFont="1" applyFill="1"/>
    <xf numFmtId="41" fontId="40" fillId="0" borderId="0" xfId="0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51" fillId="0" borderId="0" xfId="0" quotePrefix="1" applyFont="1" applyFill="1" applyAlignment="1">
      <alignment horizontal="left"/>
    </xf>
    <xf numFmtId="0" fontId="49" fillId="0" borderId="0" xfId="0" applyFont="1" applyAlignment="1">
      <alignment horizontal="center"/>
    </xf>
    <xf numFmtId="0" fontId="51" fillId="0" borderId="0" xfId="0" quotePrefix="1" applyFont="1" applyFill="1" applyAlignment="1">
      <alignment horizontal="center"/>
    </xf>
    <xf numFmtId="0" fontId="5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6" fillId="2" borderId="20" xfId="1" applyNumberFormat="1" applyFont="1" applyFill="1" applyBorder="1"/>
    <xf numFmtId="167" fontId="0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0" fontId="53" fillId="0" borderId="0" xfId="0" applyFont="1" applyAlignment="1"/>
    <xf numFmtId="0" fontId="51" fillId="0" borderId="0" xfId="0" applyFont="1" applyBorder="1" applyAlignment="1">
      <alignment horizontal="center"/>
    </xf>
    <xf numFmtId="0" fontId="51" fillId="0" borderId="0" xfId="0" quotePrefix="1" applyFont="1" applyFill="1" applyAlignment="1"/>
    <xf numFmtId="0" fontId="57" fillId="0" borderId="0" xfId="0" applyFont="1" applyAlignment="1">
      <alignment vertical="center" readingOrder="2"/>
    </xf>
    <xf numFmtId="0" fontId="0" fillId="0" borderId="0" xfId="0" applyAlignment="1">
      <alignment horizontal="left"/>
    </xf>
    <xf numFmtId="0" fontId="49" fillId="0" borderId="0" xfId="0" applyFont="1" applyAlignment="1">
      <alignment vertical="center"/>
    </xf>
    <xf numFmtId="0" fontId="0" fillId="9" borderId="0" xfId="0" applyFill="1"/>
    <xf numFmtId="0" fontId="2" fillId="4" borderId="0" xfId="0" applyFont="1" applyFill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4" fontId="23" fillId="2" borderId="14" xfId="1" applyNumberFormat="1" applyFont="1" applyFill="1" applyBorder="1" applyAlignment="1">
      <alignment horizontal="center"/>
    </xf>
    <xf numFmtId="164" fontId="23" fillId="2" borderId="50" xfId="1" applyNumberFormat="1" applyFont="1" applyFill="1" applyBorder="1" applyAlignment="1">
      <alignment horizontal="center"/>
    </xf>
    <xf numFmtId="164" fontId="23" fillId="0" borderId="14" xfId="1" applyNumberFormat="1" applyFont="1" applyBorder="1" applyAlignment="1">
      <alignment horizontal="center"/>
    </xf>
    <xf numFmtId="164" fontId="23" fillId="0" borderId="50" xfId="1" applyNumberFormat="1" applyFont="1" applyBorder="1" applyAlignment="1">
      <alignment horizontal="center"/>
    </xf>
    <xf numFmtId="41" fontId="67" fillId="0" borderId="0" xfId="2" applyFont="1"/>
    <xf numFmtId="41" fontId="42" fillId="0" borderId="10" xfId="2" applyFont="1" applyBorder="1"/>
    <xf numFmtId="41" fontId="42" fillId="0" borderId="63" xfId="2" applyFont="1" applyBorder="1"/>
    <xf numFmtId="41" fontId="53" fillId="0" borderId="0" xfId="2" applyFont="1" applyFill="1" applyBorder="1"/>
    <xf numFmtId="41" fontId="40" fillId="4" borderId="0" xfId="2" applyFont="1" applyFill="1" applyAlignment="1">
      <alignment horizontal="center"/>
    </xf>
    <xf numFmtId="0" fontId="34" fillId="0" borderId="14" xfId="0" applyFont="1" applyBorder="1" applyAlignment="1">
      <alignment horizontal="center" vertical="center" wrapText="1"/>
    </xf>
    <xf numFmtId="164" fontId="23" fillId="0" borderId="4" xfId="1" applyNumberFormat="1" applyFont="1" applyBorder="1" applyAlignment="1"/>
    <xf numFmtId="164" fontId="23" fillId="0" borderId="1" xfId="1" applyNumberFormat="1" applyFont="1" applyBorder="1" applyAlignment="1"/>
    <xf numFmtId="0" fontId="0" fillId="7" borderId="0" xfId="0" applyFill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41" fontId="34" fillId="2" borderId="18" xfId="2" applyFont="1" applyFill="1" applyBorder="1"/>
    <xf numFmtId="41" fontId="34" fillId="2" borderId="17" xfId="2" applyFont="1" applyFill="1" applyBorder="1"/>
    <xf numFmtId="41" fontId="34" fillId="2" borderId="30" xfId="2" applyFont="1" applyFill="1" applyBorder="1"/>
    <xf numFmtId="41" fontId="34" fillId="2" borderId="23" xfId="2" applyFont="1" applyFill="1" applyBorder="1"/>
    <xf numFmtId="41" fontId="34" fillId="2" borderId="10" xfId="2" applyFont="1" applyFill="1" applyBorder="1"/>
    <xf numFmtId="41" fontId="34" fillId="2" borderId="4" xfId="2" applyFont="1" applyFill="1" applyBorder="1"/>
    <xf numFmtId="164" fontId="33" fillId="2" borderId="31" xfId="1" applyNumberFormat="1" applyFont="1" applyFill="1" applyBorder="1"/>
    <xf numFmtId="164" fontId="33" fillId="2" borderId="24" xfId="1" applyNumberFormat="1" applyFont="1" applyFill="1" applyBorder="1"/>
    <xf numFmtId="164" fontId="33" fillId="2" borderId="37" xfId="1" applyNumberFormat="1" applyFont="1" applyFill="1" applyBorder="1"/>
    <xf numFmtId="164" fontId="33" fillId="0" borderId="29" xfId="0" applyNumberFormat="1" applyFont="1" applyBorder="1"/>
    <xf numFmtId="164" fontId="42" fillId="2" borderId="22" xfId="0" applyNumberFormat="1" applyFont="1" applyFill="1" applyBorder="1"/>
    <xf numFmtId="0" fontId="1" fillId="2" borderId="0" xfId="0" applyFont="1" applyFill="1"/>
    <xf numFmtId="41" fontId="1" fillId="2" borderId="0" xfId="2" applyFont="1" applyFill="1"/>
    <xf numFmtId="0" fontId="44" fillId="0" borderId="0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41" fontId="42" fillId="0" borderId="0" xfId="0" applyNumberFormat="1" applyFont="1" applyBorder="1"/>
    <xf numFmtId="41" fontId="32" fillId="0" borderId="0" xfId="2" applyFont="1"/>
    <xf numFmtId="41" fontId="53" fillId="2" borderId="0" xfId="2" applyFont="1" applyFill="1" applyBorder="1"/>
    <xf numFmtId="41" fontId="56" fillId="0" borderId="0" xfId="2" applyFont="1" applyBorder="1"/>
    <xf numFmtId="41" fontId="2" fillId="0" borderId="0" xfId="2" applyFont="1" applyBorder="1"/>
    <xf numFmtId="41" fontId="56" fillId="0" borderId="0" xfId="2" applyFont="1" applyBorder="1" applyAlignment="1"/>
    <xf numFmtId="41" fontId="2" fillId="0" borderId="0" xfId="0" applyNumberFormat="1" applyFont="1" applyBorder="1"/>
    <xf numFmtId="41" fontId="43" fillId="0" borderId="0" xfId="2" applyFont="1" applyBorder="1"/>
    <xf numFmtId="41" fontId="72" fillId="0" borderId="0" xfId="2" applyFont="1" applyBorder="1"/>
    <xf numFmtId="41" fontId="0" fillId="2" borderId="0" xfId="2" applyFont="1" applyFill="1" applyBorder="1"/>
    <xf numFmtId="41" fontId="0" fillId="2" borderId="0" xfId="0" applyNumberFormat="1" applyFill="1" applyBorder="1"/>
    <xf numFmtId="0" fontId="4" fillId="2" borderId="0" xfId="0" applyFont="1" applyFill="1" applyBorder="1" applyAlignment="1">
      <alignment vertical="center"/>
    </xf>
    <xf numFmtId="41" fontId="23" fillId="2" borderId="0" xfId="2" applyFont="1" applyFill="1" applyBorder="1"/>
    <xf numFmtId="0" fontId="2" fillId="2" borderId="0" xfId="0" applyFont="1" applyFill="1" applyBorder="1"/>
    <xf numFmtId="41" fontId="56" fillId="2" borderId="0" xfId="2" applyFont="1" applyFill="1" applyBorder="1"/>
    <xf numFmtId="41" fontId="2" fillId="2" borderId="0" xfId="2" applyFont="1" applyFill="1" applyBorder="1"/>
    <xf numFmtId="41" fontId="56" fillId="2" borderId="0" xfId="2" applyFont="1" applyFill="1" applyBorder="1" applyAlignment="1"/>
    <xf numFmtId="41" fontId="65" fillId="4" borderId="0" xfId="2" applyFont="1" applyFill="1"/>
    <xf numFmtId="0" fontId="14" fillId="2" borderId="0" xfId="0" applyFont="1" applyFill="1"/>
    <xf numFmtId="41" fontId="0" fillId="2" borderId="0" xfId="0" applyNumberFormat="1" applyFill="1"/>
    <xf numFmtId="0" fontId="2" fillId="2" borderId="0" xfId="0" applyFont="1" applyFill="1"/>
    <xf numFmtId="41" fontId="6" fillId="2" borderId="1" xfId="2" applyFont="1" applyFill="1" applyBorder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41" fontId="42" fillId="0" borderId="47" xfId="2" applyFont="1" applyBorder="1"/>
    <xf numFmtId="41" fontId="67" fillId="2" borderId="33" xfId="2" applyFont="1" applyFill="1" applyBorder="1"/>
    <xf numFmtId="41" fontId="42" fillId="10" borderId="0" xfId="2" applyFont="1" applyFill="1"/>
    <xf numFmtId="0" fontId="0" fillId="10" borderId="0" xfId="0" applyFill="1"/>
    <xf numFmtId="0" fontId="42" fillId="2" borderId="3" xfId="0" applyFont="1" applyFill="1" applyBorder="1"/>
    <xf numFmtId="0" fontId="42" fillId="2" borderId="5" xfId="0" applyFont="1" applyFill="1" applyBorder="1"/>
    <xf numFmtId="0" fontId="42" fillId="2" borderId="6" xfId="0" applyFont="1" applyFill="1" applyBorder="1"/>
    <xf numFmtId="164" fontId="34" fillId="2" borderId="19" xfId="0" applyNumberFormat="1" applyFont="1" applyFill="1" applyBorder="1"/>
    <xf numFmtId="164" fontId="34" fillId="2" borderId="2" xfId="0" applyNumberFormat="1" applyFont="1" applyFill="1" applyBorder="1"/>
    <xf numFmtId="164" fontId="10" fillId="2" borderId="62" xfId="0" applyNumberFormat="1" applyFont="1" applyFill="1" applyBorder="1"/>
    <xf numFmtId="41" fontId="53" fillId="2" borderId="50" xfId="2" applyFont="1" applyFill="1" applyBorder="1"/>
    <xf numFmtId="41" fontId="53" fillId="2" borderId="22" xfId="2" applyFont="1" applyFill="1" applyBorder="1"/>
    <xf numFmtId="41" fontId="71" fillId="2" borderId="1" xfId="2" applyFont="1" applyFill="1" applyBorder="1"/>
    <xf numFmtId="41" fontId="42" fillId="2" borderId="64" xfId="2" applyFont="1" applyFill="1" applyBorder="1"/>
    <xf numFmtId="164" fontId="33" fillId="2" borderId="19" xfId="1" applyNumberFormat="1" applyFont="1" applyFill="1" applyBorder="1"/>
    <xf numFmtId="41" fontId="34" fillId="2" borderId="5" xfId="2" applyFont="1" applyFill="1" applyBorder="1"/>
    <xf numFmtId="41" fontId="42" fillId="2" borderId="6" xfId="2" applyFont="1" applyFill="1" applyBorder="1"/>
    <xf numFmtId="41" fontId="34" fillId="2" borderId="3" xfId="2" applyFont="1" applyFill="1" applyBorder="1"/>
    <xf numFmtId="164" fontId="35" fillId="2" borderId="6" xfId="1" applyNumberFormat="1" applyFont="1" applyFill="1" applyBorder="1"/>
    <xf numFmtId="164" fontId="34" fillId="2" borderId="6" xfId="1" applyNumberFormat="1" applyFont="1" applyFill="1" applyBorder="1"/>
    <xf numFmtId="41" fontId="67" fillId="2" borderId="6" xfId="2" applyFont="1" applyFill="1" applyBorder="1"/>
    <xf numFmtId="0" fontId="67" fillId="2" borderId="6" xfId="0" applyFont="1" applyFill="1" applyBorder="1"/>
    <xf numFmtId="164" fontId="5" fillId="2" borderId="3" xfId="1" applyNumberFormat="1" applyFont="1" applyFill="1" applyBorder="1" applyAlignment="1">
      <alignment vertical="center"/>
    </xf>
    <xf numFmtId="164" fontId="31" fillId="2" borderId="5" xfId="1" applyNumberFormat="1" applyFont="1" applyFill="1" applyBorder="1" applyAlignment="1">
      <alignment vertical="center"/>
    </xf>
    <xf numFmtId="41" fontId="34" fillId="2" borderId="0" xfId="2" applyFont="1" applyFill="1" applyBorder="1"/>
    <xf numFmtId="164" fontId="33" fillId="2" borderId="6" xfId="1" applyNumberFormat="1" applyFont="1" applyFill="1" applyBorder="1"/>
    <xf numFmtId="0" fontId="5" fillId="2" borderId="1" xfId="1" applyNumberFormat="1" applyFont="1" applyFill="1" applyBorder="1" applyAlignment="1">
      <alignment horizontal="center" vertical="center"/>
    </xf>
    <xf numFmtId="164" fontId="35" fillId="2" borderId="2" xfId="1" applyNumberFormat="1" applyFont="1" applyFill="1" applyBorder="1"/>
    <xf numFmtId="164" fontId="3" fillId="2" borderId="72" xfId="1" applyNumberFormat="1" applyFont="1" applyFill="1" applyBorder="1"/>
    <xf numFmtId="0" fontId="42" fillId="2" borderId="46" xfId="0" applyFont="1" applyFill="1" applyBorder="1"/>
    <xf numFmtId="164" fontId="34" fillId="2" borderId="5" xfId="0" applyNumberFormat="1" applyFont="1" applyFill="1" applyBorder="1"/>
    <xf numFmtId="41" fontId="35" fillId="2" borderId="1" xfId="2" applyFont="1" applyFill="1" applyBorder="1"/>
    <xf numFmtId="164" fontId="34" fillId="2" borderId="19" xfId="1" applyNumberFormat="1" applyFont="1" applyFill="1" applyBorder="1"/>
    <xf numFmtId="41" fontId="53" fillId="2" borderId="2" xfId="2" applyFont="1" applyFill="1" applyBorder="1"/>
    <xf numFmtId="41" fontId="53" fillId="2" borderId="1" xfId="2" applyFont="1" applyFill="1" applyBorder="1"/>
    <xf numFmtId="164" fontId="33" fillId="5" borderId="6" xfId="1" applyNumberFormat="1" applyFont="1" applyFill="1" applyBorder="1"/>
    <xf numFmtId="164" fontId="35" fillId="5" borderId="2" xfId="1" applyNumberFormat="1" applyFont="1" applyFill="1" applyBorder="1"/>
    <xf numFmtId="41" fontId="32" fillId="0" borderId="0" xfId="0" applyNumberFormat="1" applyFont="1"/>
    <xf numFmtId="164" fontId="7" fillId="2" borderId="43" xfId="1" applyNumberFormat="1" applyFont="1" applyFill="1" applyBorder="1"/>
    <xf numFmtId="41" fontId="7" fillId="2" borderId="43" xfId="2" applyFont="1" applyFill="1" applyBorder="1"/>
    <xf numFmtId="41" fontId="2" fillId="0" borderId="43" xfId="2" applyNumberFormat="1" applyFont="1" applyBorder="1"/>
    <xf numFmtId="41" fontId="2" fillId="0" borderId="6" xfId="2" applyNumberFormat="1" applyFont="1" applyBorder="1"/>
    <xf numFmtId="0" fontId="2" fillId="0" borderId="43" xfId="0" applyFont="1" applyBorder="1"/>
    <xf numFmtId="1" fontId="33" fillId="0" borderId="0" xfId="0" quotePrefix="1" applyNumberFormat="1" applyFont="1" applyBorder="1" applyAlignment="1">
      <alignment horizontal="center" vertical="center" wrapText="1"/>
    </xf>
    <xf numFmtId="0" fontId="33" fillId="0" borderId="0" xfId="0" applyNumberFormat="1" applyFont="1" applyBorder="1" applyAlignment="1">
      <alignment horizontal="center" vertical="center" wrapText="1"/>
    </xf>
    <xf numFmtId="0" fontId="34" fillId="0" borderId="0" xfId="0" applyNumberFormat="1" applyFont="1" applyBorder="1" applyAlignment="1">
      <alignment horizontal="center" vertical="center" wrapText="1"/>
    </xf>
    <xf numFmtId="0" fontId="33" fillId="2" borderId="0" xfId="0" applyNumberFormat="1" applyFont="1" applyFill="1" applyBorder="1" applyAlignment="1">
      <alignment horizontal="center" vertical="center" wrapText="1"/>
    </xf>
    <xf numFmtId="0" fontId="34" fillId="2" borderId="0" xfId="0" applyNumberFormat="1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4" fontId="4" fillId="4" borderId="1" xfId="1" applyNumberFormat="1" applyFont="1" applyFill="1" applyBorder="1" applyAlignment="1">
      <alignment vertical="center"/>
    </xf>
    <xf numFmtId="164" fontId="4" fillId="4" borderId="4" xfId="1" applyNumberFormat="1" applyFont="1" applyFill="1" applyBorder="1" applyAlignment="1">
      <alignment vertical="center"/>
    </xf>
    <xf numFmtId="164" fontId="4" fillId="4" borderId="10" xfId="1" applyNumberFormat="1" applyFont="1" applyFill="1" applyBorder="1" applyAlignment="1">
      <alignment vertical="center"/>
    </xf>
    <xf numFmtId="164" fontId="4" fillId="2" borderId="6" xfId="1" applyNumberFormat="1" applyFont="1" applyFill="1" applyBorder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164" fontId="4" fillId="2" borderId="12" xfId="1" applyNumberFormat="1" applyFont="1" applyFill="1" applyBorder="1" applyAlignment="1">
      <alignment vertical="center"/>
    </xf>
    <xf numFmtId="164" fontId="4" fillId="2" borderId="5" xfId="1" applyNumberFormat="1" applyFont="1" applyFill="1" applyBorder="1" applyAlignment="1">
      <alignment vertical="center"/>
    </xf>
    <xf numFmtId="164" fontId="4" fillId="2" borderId="17" xfId="1" applyNumberFormat="1" applyFont="1" applyFill="1" applyBorder="1" applyAlignment="1">
      <alignment vertical="center"/>
    </xf>
    <xf numFmtId="164" fontId="4" fillId="2" borderId="18" xfId="1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164" fontId="4" fillId="4" borderId="33" xfId="1" applyNumberFormat="1" applyFont="1" applyFill="1" applyBorder="1" applyAlignment="1">
      <alignment vertical="center"/>
    </xf>
    <xf numFmtId="164" fontId="4" fillId="2" borderId="34" xfId="1" applyNumberFormat="1" applyFont="1" applyFill="1" applyBorder="1" applyAlignment="1">
      <alignment vertical="center"/>
    </xf>
    <xf numFmtId="164" fontId="4" fillId="2" borderId="36" xfId="1" applyNumberFormat="1" applyFont="1" applyFill="1" applyBorder="1" applyAlignment="1">
      <alignment vertical="center"/>
    </xf>
    <xf numFmtId="164" fontId="4" fillId="2" borderId="35" xfId="1" applyNumberFormat="1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164" fontId="3" fillId="2" borderId="7" xfId="1" applyNumberFormat="1" applyFont="1" applyFill="1" applyBorder="1"/>
    <xf numFmtId="164" fontId="3" fillId="2" borderId="12" xfId="1" applyNumberFormat="1" applyFont="1" applyFill="1" applyBorder="1"/>
    <xf numFmtId="164" fontId="3" fillId="2" borderId="91" xfId="1" applyNumberFormat="1" applyFont="1" applyFill="1" applyBorder="1"/>
    <xf numFmtId="41" fontId="42" fillId="2" borderId="91" xfId="2" applyFont="1" applyFill="1" applyBorder="1"/>
    <xf numFmtId="164" fontId="3" fillId="2" borderId="34" xfId="1" applyNumberFormat="1" applyFont="1" applyFill="1" applyBorder="1"/>
    <xf numFmtId="164" fontId="3" fillId="2" borderId="33" xfId="1" applyNumberFormat="1" applyFont="1" applyFill="1" applyBorder="1"/>
    <xf numFmtId="0" fontId="32" fillId="0" borderId="4" xfId="0" applyFont="1" applyBorder="1"/>
    <xf numFmtId="41" fontId="70" fillId="9" borderId="0" xfId="2" applyFont="1" applyFill="1"/>
    <xf numFmtId="0" fontId="4" fillId="4" borderId="6" xfId="0" applyFont="1" applyFill="1" applyBorder="1" applyAlignment="1">
      <alignment vertical="center"/>
    </xf>
    <xf numFmtId="164" fontId="3" fillId="4" borderId="6" xfId="1" applyNumberFormat="1" applyFont="1" applyFill="1" applyBorder="1"/>
    <xf numFmtId="41" fontId="42" fillId="4" borderId="6" xfId="2" applyFont="1" applyFill="1" applyBorder="1"/>
    <xf numFmtId="0" fontId="11" fillId="4" borderId="6" xfId="0" applyFont="1" applyFill="1" applyBorder="1" applyAlignment="1">
      <alignment vertical="center"/>
    </xf>
    <xf numFmtId="41" fontId="42" fillId="2" borderId="13" xfId="2" applyFont="1" applyFill="1" applyBorder="1"/>
    <xf numFmtId="164" fontId="42" fillId="0" borderId="13" xfId="0" applyNumberFormat="1" applyFont="1" applyBorder="1"/>
    <xf numFmtId="41" fontId="42" fillId="0" borderId="93" xfId="2" applyFont="1" applyBorder="1"/>
    <xf numFmtId="41" fontId="42" fillId="0" borderId="94" xfId="2" applyFont="1" applyBorder="1"/>
    <xf numFmtId="41" fontId="42" fillId="0" borderId="92" xfId="2" applyFont="1" applyBorder="1"/>
    <xf numFmtId="164" fontId="10" fillId="5" borderId="92" xfId="1" applyNumberFormat="1" applyFont="1" applyFill="1" applyBorder="1"/>
    <xf numFmtId="41" fontId="53" fillId="2" borderId="5" xfId="2" applyFont="1" applyFill="1" applyBorder="1"/>
    <xf numFmtId="41" fontId="42" fillId="11" borderId="0" xfId="2" applyFont="1" applyFill="1"/>
    <xf numFmtId="164" fontId="0" fillId="4" borderId="0" xfId="0" applyNumberFormat="1" applyFill="1"/>
    <xf numFmtId="164" fontId="8" fillId="5" borderId="6" xfId="1" applyNumberFormat="1" applyFont="1" applyFill="1" applyBorder="1" applyAlignment="1">
      <alignment vertical="center"/>
    </xf>
    <xf numFmtId="164" fontId="8" fillId="5" borderId="7" xfId="1" applyNumberFormat="1" applyFont="1" applyFill="1" applyBorder="1" applyAlignment="1">
      <alignment vertical="center"/>
    </xf>
    <xf numFmtId="164" fontId="8" fillId="5" borderId="12" xfId="1" applyNumberFormat="1" applyFont="1" applyFill="1" applyBorder="1" applyAlignment="1">
      <alignment vertical="center"/>
    </xf>
    <xf numFmtId="164" fontId="8" fillId="5" borderId="34" xfId="1" applyNumberFormat="1" applyFont="1" applyFill="1" applyBorder="1" applyAlignment="1">
      <alignment vertical="center"/>
    </xf>
    <xf numFmtId="164" fontId="3" fillId="2" borderId="30" xfId="1" applyNumberFormat="1" applyFont="1" applyFill="1" applyBorder="1"/>
    <xf numFmtId="164" fontId="34" fillId="2" borderId="69" xfId="1" applyNumberFormat="1" applyFont="1" applyFill="1" applyBorder="1"/>
    <xf numFmtId="41" fontId="67" fillId="2" borderId="7" xfId="2" applyFont="1" applyFill="1" applyBorder="1"/>
    <xf numFmtId="41" fontId="67" fillId="0" borderId="34" xfId="2" applyFont="1" applyBorder="1"/>
    <xf numFmtId="0" fontId="24" fillId="2" borderId="1" xfId="0" applyFont="1" applyFill="1" applyBorder="1" applyAlignment="1">
      <alignment horizontal="center" vertical="center" wrapText="1"/>
    </xf>
    <xf numFmtId="164" fontId="35" fillId="2" borderId="5" xfId="1" applyNumberFormat="1" applyFont="1" applyFill="1" applyBorder="1" applyAlignment="1">
      <alignment horizontal="center" vertical="center" wrapText="1"/>
    </xf>
    <xf numFmtId="164" fontId="35" fillId="2" borderId="2" xfId="1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readingOrder="2"/>
    </xf>
    <xf numFmtId="0" fontId="49" fillId="0" borderId="0" xfId="0" applyFont="1" applyAlignment="1">
      <alignment horizontal="center"/>
    </xf>
    <xf numFmtId="164" fontId="23" fillId="2" borderId="14" xfId="1" applyNumberFormat="1" applyFont="1" applyFill="1" applyBorder="1" applyAlignment="1">
      <alignment horizontal="center"/>
    </xf>
    <xf numFmtId="164" fontId="23" fillId="2" borderId="50" xfId="1" applyNumberFormat="1" applyFont="1" applyFill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0" fontId="32" fillId="4" borderId="2" xfId="0" applyFont="1" applyFill="1" applyBorder="1"/>
    <xf numFmtId="0" fontId="9" fillId="4" borderId="6" xfId="0" applyFont="1" applyFill="1" applyBorder="1" applyAlignment="1">
      <alignment vertical="center"/>
    </xf>
    <xf numFmtId="0" fontId="32" fillId="4" borderId="26" xfId="0" applyFont="1" applyFill="1" applyBorder="1"/>
    <xf numFmtId="0" fontId="32" fillId="4" borderId="6" xfId="0" applyFont="1" applyFill="1" applyBorder="1"/>
    <xf numFmtId="0" fontId="9" fillId="4" borderId="5" xfId="0" applyFont="1" applyFill="1" applyBorder="1" applyAlignment="1">
      <alignment vertical="center"/>
    </xf>
    <xf numFmtId="0" fontId="32" fillId="4" borderId="28" xfId="0" applyFont="1" applyFill="1" applyBorder="1"/>
    <xf numFmtId="0" fontId="32" fillId="4" borderId="5" xfId="0" applyFont="1" applyFill="1" applyBorder="1"/>
    <xf numFmtId="0" fontId="37" fillId="4" borderId="6" xfId="0" applyFont="1" applyFill="1" applyBorder="1" applyAlignment="1">
      <alignment horizontal="right"/>
    </xf>
    <xf numFmtId="0" fontId="37" fillId="4" borderId="5" xfId="0" applyFont="1" applyFill="1" applyBorder="1"/>
    <xf numFmtId="0" fontId="9" fillId="4" borderId="2" xfId="0" applyFont="1" applyFill="1" applyBorder="1" applyAlignment="1">
      <alignment vertical="center"/>
    </xf>
    <xf numFmtId="0" fontId="32" fillId="4" borderId="50" xfId="0" applyFont="1" applyFill="1" applyBorder="1"/>
    <xf numFmtId="0" fontId="32" fillId="7" borderId="6" xfId="0" applyFont="1" applyFill="1" applyBorder="1"/>
    <xf numFmtId="0" fontId="9" fillId="7" borderId="6" xfId="0" applyFont="1" applyFill="1" applyBorder="1" applyAlignment="1">
      <alignment vertical="center"/>
    </xf>
    <xf numFmtId="0" fontId="32" fillId="7" borderId="26" xfId="0" applyFont="1" applyFill="1" applyBorder="1"/>
    <xf numFmtId="0" fontId="32" fillId="7" borderId="5" xfId="0" applyFont="1" applyFill="1" applyBorder="1"/>
    <xf numFmtId="0" fontId="9" fillId="7" borderId="5" xfId="0" applyFont="1" applyFill="1" applyBorder="1" applyAlignment="1">
      <alignment vertical="center"/>
    </xf>
    <xf numFmtId="0" fontId="32" fillId="7" borderId="28" xfId="0" applyFont="1" applyFill="1" applyBorder="1"/>
    <xf numFmtId="0" fontId="33" fillId="7" borderId="5" xfId="0" applyFont="1" applyFill="1" applyBorder="1"/>
    <xf numFmtId="0" fontId="32" fillId="4" borderId="6" xfId="0" applyFont="1" applyFill="1" applyBorder="1" applyAlignment="1">
      <alignment horizontal="right"/>
    </xf>
    <xf numFmtId="0" fontId="31" fillId="4" borderId="6" xfId="0" applyFont="1" applyFill="1" applyBorder="1" applyAlignment="1">
      <alignment vertical="center"/>
    </xf>
    <xf numFmtId="0" fontId="32" fillId="4" borderId="5" xfId="0" applyFont="1" applyFill="1" applyBorder="1" applyAlignment="1">
      <alignment horizontal="right"/>
    </xf>
    <xf numFmtId="0" fontId="12" fillId="4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left"/>
    </xf>
    <xf numFmtId="0" fontId="37" fillId="4" borderId="2" xfId="0" applyFont="1" applyFill="1" applyBorder="1"/>
    <xf numFmtId="0" fontId="37" fillId="4" borderId="50" xfId="0" applyFont="1" applyFill="1" applyBorder="1"/>
    <xf numFmtId="0" fontId="0" fillId="0" borderId="0" xfId="0" applyFont="1" applyBorder="1"/>
    <xf numFmtId="0" fontId="38" fillId="0" borderId="5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0" fontId="37" fillId="2" borderId="6" xfId="0" applyFont="1" applyFill="1" applyBorder="1" applyAlignment="1">
      <alignment horizontal="right"/>
    </xf>
    <xf numFmtId="0" fontId="4" fillId="2" borderId="2" xfId="0" applyFont="1" applyFill="1" applyBorder="1" applyAlignment="1">
      <alignment vertical="center"/>
    </xf>
    <xf numFmtId="164" fontId="7" fillId="4" borderId="6" xfId="1" applyNumberFormat="1" applyFont="1" applyFill="1" applyBorder="1"/>
    <xf numFmtId="164" fontId="71" fillId="2" borderId="2" xfId="1" applyNumberFormat="1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vertical="center"/>
    </xf>
    <xf numFmtId="164" fontId="0" fillId="2" borderId="6" xfId="0" applyNumberFormat="1" applyFill="1" applyBorder="1"/>
    <xf numFmtId="0" fontId="4" fillId="2" borderId="13" xfId="0" applyFont="1" applyFill="1" applyBorder="1" applyAlignment="1">
      <alignment vertical="center"/>
    </xf>
    <xf numFmtId="41" fontId="3" fillId="2" borderId="13" xfId="2" applyFont="1" applyFill="1" applyBorder="1"/>
    <xf numFmtId="164" fontId="0" fillId="2" borderId="13" xfId="0" applyNumberFormat="1" applyFill="1" applyBorder="1"/>
    <xf numFmtId="41" fontId="3" fillId="2" borderId="0" xfId="2" applyFont="1" applyFill="1" applyBorder="1"/>
    <xf numFmtId="164" fontId="0" fillId="2" borderId="0" xfId="0" applyNumberFormat="1" applyFill="1" applyBorder="1"/>
    <xf numFmtId="0" fontId="4" fillId="2" borderId="8" xfId="0" applyFont="1" applyFill="1" applyBorder="1" applyAlignment="1">
      <alignment vertical="center"/>
    </xf>
    <xf numFmtId="41" fontId="3" fillId="2" borderId="8" xfId="2" applyFont="1" applyFill="1" applyBorder="1"/>
    <xf numFmtId="164" fontId="0" fillId="2" borderId="8" xfId="0" applyNumberFormat="1" applyFill="1" applyBorder="1"/>
    <xf numFmtId="0" fontId="8" fillId="4" borderId="6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horizontal="right"/>
    </xf>
    <xf numFmtId="0" fontId="8" fillId="4" borderId="5" xfId="0" applyFont="1" applyFill="1" applyBorder="1" applyAlignment="1">
      <alignment vertical="center" wrapText="1"/>
    </xf>
    <xf numFmtId="0" fontId="0" fillId="4" borderId="0" xfId="0" applyFont="1" applyFill="1"/>
    <xf numFmtId="0" fontId="11" fillId="2" borderId="6" xfId="0" applyFont="1" applyFill="1" applyBorder="1" applyAlignment="1">
      <alignment vertical="center"/>
    </xf>
    <xf numFmtId="1" fontId="33" fillId="12" borderId="14" xfId="0" quotePrefix="1" applyNumberFormat="1" applyFont="1" applyFill="1" applyBorder="1" applyAlignment="1">
      <alignment horizontal="center" vertical="center" wrapText="1"/>
    </xf>
    <xf numFmtId="0" fontId="33" fillId="12" borderId="0" xfId="0" applyFont="1" applyFill="1" applyBorder="1"/>
    <xf numFmtId="1" fontId="33" fillId="12" borderId="50" xfId="0" applyNumberFormat="1" applyFont="1" applyFill="1" applyBorder="1" applyAlignment="1">
      <alignment horizontal="center" vertical="center" wrapText="1"/>
    </xf>
    <xf numFmtId="0" fontId="33" fillId="12" borderId="14" xfId="0" quotePrefix="1" applyFont="1" applyFill="1" applyBorder="1" applyAlignment="1">
      <alignment horizontal="center" vertical="center" wrapText="1"/>
    </xf>
    <xf numFmtId="0" fontId="33" fillId="12" borderId="52" xfId="0" applyFont="1" applyFill="1" applyBorder="1" applyAlignment="1">
      <alignment horizontal="center" vertical="center" wrapText="1"/>
    </xf>
    <xf numFmtId="1" fontId="34" fillId="12" borderId="14" xfId="0" quotePrefix="1" applyNumberFormat="1" applyFont="1" applyFill="1" applyBorder="1" applyAlignment="1">
      <alignment horizontal="center" vertical="center" wrapText="1"/>
    </xf>
    <xf numFmtId="0" fontId="34" fillId="12" borderId="0" xfId="0" applyFont="1" applyFill="1" applyBorder="1"/>
    <xf numFmtId="1" fontId="34" fillId="12" borderId="50" xfId="0" applyNumberFormat="1" applyFont="1" applyFill="1" applyBorder="1" applyAlignment="1">
      <alignment horizontal="center" vertical="center" wrapText="1"/>
    </xf>
    <xf numFmtId="0" fontId="34" fillId="12" borderId="14" xfId="0" quotePrefix="1" applyFont="1" applyFill="1" applyBorder="1" applyAlignment="1">
      <alignment horizontal="center" vertical="center" wrapText="1"/>
    </xf>
    <xf numFmtId="0" fontId="34" fillId="12" borderId="52" xfId="0" applyFont="1" applyFill="1" applyBorder="1" applyAlignment="1">
      <alignment horizontal="center" vertical="center" wrapText="1"/>
    </xf>
    <xf numFmtId="0" fontId="41" fillId="12" borderId="0" xfId="0" applyFont="1" applyFill="1" applyBorder="1" applyAlignment="1">
      <alignment horizontal="center" vertical="center" wrapText="1"/>
    </xf>
    <xf numFmtId="0" fontId="41" fillId="12" borderId="0" xfId="0" applyFont="1" applyFill="1" applyBorder="1"/>
    <xf numFmtId="0" fontId="41" fillId="12" borderId="14" xfId="0" applyFont="1" applyFill="1" applyBorder="1" applyAlignment="1">
      <alignment horizontal="center" vertical="center" wrapText="1"/>
    </xf>
    <xf numFmtId="0" fontId="33" fillId="12" borderId="50" xfId="0" applyNumberFormat="1" applyFont="1" applyFill="1" applyBorder="1" applyAlignment="1">
      <alignment horizontal="center" vertical="center" wrapText="1"/>
    </xf>
    <xf numFmtId="0" fontId="41" fillId="12" borderId="50" xfId="0" applyFont="1" applyFill="1" applyBorder="1" applyAlignment="1">
      <alignment horizontal="center" vertical="center" wrapText="1"/>
    </xf>
    <xf numFmtId="0" fontId="41" fillId="12" borderId="14" xfId="0" quotePrefix="1" applyFont="1" applyFill="1" applyBorder="1" applyAlignment="1">
      <alignment horizontal="left" vertical="center" wrapText="1"/>
    </xf>
    <xf numFmtId="1" fontId="41" fillId="12" borderId="0" xfId="0" quotePrefix="1" applyNumberFormat="1" applyFont="1" applyFill="1" applyBorder="1" applyAlignment="1">
      <alignment horizontal="center" vertical="center" wrapText="1"/>
    </xf>
    <xf numFmtId="0" fontId="33" fillId="12" borderId="0" xfId="0" applyNumberFormat="1" applyFont="1" applyFill="1" applyBorder="1" applyAlignment="1">
      <alignment horizontal="center" vertical="center" wrapText="1"/>
    </xf>
    <xf numFmtId="0" fontId="38" fillId="12" borderId="0" xfId="0" applyFont="1" applyFill="1" applyBorder="1" applyAlignment="1">
      <alignment horizontal="center" vertical="center" wrapText="1"/>
    </xf>
    <xf numFmtId="0" fontId="38" fillId="12" borderId="0" xfId="0" applyFont="1" applyFill="1" applyBorder="1"/>
    <xf numFmtId="0" fontId="38" fillId="12" borderId="14" xfId="0" applyFont="1" applyFill="1" applyBorder="1" applyAlignment="1">
      <alignment horizontal="center" vertical="center" wrapText="1"/>
    </xf>
    <xf numFmtId="0" fontId="34" fillId="12" borderId="50" xfId="0" applyNumberFormat="1" applyFont="1" applyFill="1" applyBorder="1" applyAlignment="1">
      <alignment horizontal="center" vertical="center" wrapText="1"/>
    </xf>
    <xf numFmtId="0" fontId="38" fillId="12" borderId="50" xfId="0" applyFont="1" applyFill="1" applyBorder="1" applyAlignment="1">
      <alignment horizontal="center" vertical="center" wrapText="1"/>
    </xf>
    <xf numFmtId="0" fontId="38" fillId="12" borderId="14" xfId="0" quotePrefix="1" applyFont="1" applyFill="1" applyBorder="1" applyAlignment="1">
      <alignment horizontal="left" vertical="center" wrapText="1"/>
    </xf>
    <xf numFmtId="1" fontId="38" fillId="12" borderId="0" xfId="0" quotePrefix="1" applyNumberFormat="1" applyFont="1" applyFill="1" applyBorder="1" applyAlignment="1">
      <alignment horizontal="center" vertical="center" wrapText="1"/>
    </xf>
    <xf numFmtId="0" fontId="34" fillId="12" borderId="0" xfId="0" applyNumberFormat="1" applyFont="1" applyFill="1" applyBorder="1" applyAlignment="1">
      <alignment horizontal="center" vertical="center" wrapText="1"/>
    </xf>
    <xf numFmtId="0" fontId="73" fillId="0" borderId="2" xfId="0" applyFont="1" applyBorder="1" applyAlignment="1">
      <alignment horizontal="center"/>
    </xf>
    <xf numFmtId="164" fontId="0" fillId="0" borderId="0" xfId="0" applyNumberFormat="1" applyFont="1" applyBorder="1"/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4" fontId="32" fillId="0" borderId="0" xfId="0" applyNumberFormat="1" applyFont="1"/>
    <xf numFmtId="41" fontId="0" fillId="4" borderId="0" xfId="0" applyNumberFormat="1" applyFill="1"/>
    <xf numFmtId="168" fontId="67" fillId="0" borderId="0" xfId="2" applyNumberFormat="1" applyFont="1"/>
    <xf numFmtId="168" fontId="70" fillId="0" borderId="0" xfId="2" applyNumberFormat="1" applyFont="1"/>
    <xf numFmtId="164" fontId="14" fillId="0" borderId="0" xfId="0" applyNumberFormat="1" applyFont="1"/>
    <xf numFmtId="168" fontId="70" fillId="4" borderId="0" xfId="2" applyNumberFormat="1" applyFont="1" applyFill="1"/>
    <xf numFmtId="41" fontId="14" fillId="4" borderId="0" xfId="2" applyFont="1" applyFill="1"/>
    <xf numFmtId="43" fontId="14" fillId="4" borderId="0" xfId="0" applyNumberFormat="1" applyFont="1" applyFill="1"/>
    <xf numFmtId="0" fontId="51" fillId="2" borderId="1" xfId="0" applyFont="1" applyFill="1" applyBorder="1" applyAlignment="1">
      <alignment horizontal="center"/>
    </xf>
    <xf numFmtId="41" fontId="4" fillId="2" borderId="0" xfId="0" applyNumberFormat="1" applyFont="1" applyFill="1" applyBorder="1" applyAlignment="1">
      <alignment vertical="center"/>
    </xf>
    <xf numFmtId="0" fontId="51" fillId="4" borderId="1" xfId="0" applyFont="1" applyFill="1" applyBorder="1" applyAlignment="1">
      <alignment horizontal="center"/>
    </xf>
    <xf numFmtId="41" fontId="4" fillId="4" borderId="0" xfId="0" applyNumberFormat="1" applyFont="1" applyFill="1" applyBorder="1" applyAlignment="1">
      <alignment vertical="center"/>
    </xf>
    <xf numFmtId="0" fontId="51" fillId="4" borderId="4" xfId="0" applyFont="1" applyFill="1" applyBorder="1" applyAlignment="1">
      <alignment horizontal="left"/>
    </xf>
    <xf numFmtId="0" fontId="51" fillId="4" borderId="22" xfId="0" applyFont="1" applyFill="1" applyBorder="1" applyAlignment="1">
      <alignment horizontal="left"/>
    </xf>
    <xf numFmtId="0" fontId="4" fillId="4" borderId="0" xfId="0" applyFont="1" applyFill="1" applyBorder="1" applyAlignment="1">
      <alignment vertical="center"/>
    </xf>
    <xf numFmtId="41" fontId="6" fillId="4" borderId="28" xfId="2" applyFont="1" applyFill="1" applyBorder="1"/>
    <xf numFmtId="41" fontId="23" fillId="4" borderId="1" xfId="2" applyFont="1" applyFill="1" applyBorder="1"/>
    <xf numFmtId="0" fontId="3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164" fontId="6" fillId="4" borderId="1" xfId="1" applyNumberFormat="1" applyFont="1" applyFill="1" applyBorder="1"/>
    <xf numFmtId="41" fontId="51" fillId="2" borderId="5" xfId="2" applyFont="1" applyFill="1" applyBorder="1" applyAlignment="1">
      <alignment horizontal="center"/>
    </xf>
    <xf numFmtId="41" fontId="51" fillId="4" borderId="5" xfId="2" applyFont="1" applyFill="1" applyBorder="1" applyAlignment="1">
      <alignment horizontal="center"/>
    </xf>
    <xf numFmtId="41" fontId="51" fillId="4" borderId="5" xfId="2" quotePrefix="1" applyFont="1" applyFill="1" applyBorder="1" applyAlignment="1">
      <alignment horizontal="center"/>
    </xf>
    <xf numFmtId="41" fontId="2" fillId="4" borderId="0" xfId="2" applyFont="1" applyFill="1"/>
    <xf numFmtId="41" fontId="43" fillId="2" borderId="6" xfId="2" applyNumberFormat="1" applyFont="1" applyFill="1" applyBorder="1"/>
    <xf numFmtId="41" fontId="0" fillId="2" borderId="6" xfId="2" applyNumberFormat="1" applyFont="1" applyFill="1" applyBorder="1"/>
    <xf numFmtId="164" fontId="23" fillId="0" borderId="1" xfId="0" applyNumberFormat="1" applyFont="1" applyBorder="1"/>
    <xf numFmtId="41" fontId="7" fillId="2" borderId="4" xfId="2" applyFont="1" applyFill="1" applyBorder="1"/>
    <xf numFmtId="41" fontId="7" fillId="2" borderId="1" xfId="2" applyFont="1" applyFill="1" applyBorder="1"/>
    <xf numFmtId="0" fontId="17" fillId="2" borderId="6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/>
    </xf>
    <xf numFmtId="164" fontId="13" fillId="2" borderId="43" xfId="1" applyNumberFormat="1" applyFont="1" applyFill="1" applyBorder="1"/>
    <xf numFmtId="0" fontId="51" fillId="0" borderId="17" xfId="0" applyFont="1" applyBorder="1" applyAlignment="1">
      <alignment horizontal="left"/>
    </xf>
    <xf numFmtId="0" fontId="51" fillId="0" borderId="28" xfId="0" applyFont="1" applyBorder="1" applyAlignment="1">
      <alignment horizontal="left"/>
    </xf>
    <xf numFmtId="0" fontId="51" fillId="0" borderId="4" xfId="0" applyFont="1" applyBorder="1" applyAlignment="1">
      <alignment horizontal="left"/>
    </xf>
    <xf numFmtId="0" fontId="51" fillId="0" borderId="22" xfId="0" applyFont="1" applyBorder="1" applyAlignment="1">
      <alignment horizontal="left"/>
    </xf>
    <xf numFmtId="0" fontId="51" fillId="4" borderId="4" xfId="0" applyFont="1" applyFill="1" applyBorder="1" applyAlignment="1">
      <alignment horizontal="left"/>
    </xf>
    <xf numFmtId="0" fontId="51" fillId="4" borderId="22" xfId="0" applyFont="1" applyFill="1" applyBorder="1" applyAlignment="1">
      <alignment horizontal="left"/>
    </xf>
    <xf numFmtId="0" fontId="4" fillId="0" borderId="2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42" fillId="2" borderId="56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8" xfId="0" applyBorder="1" applyAlignment="1">
      <alignment horizontal="center"/>
    </xf>
    <xf numFmtId="41" fontId="5" fillId="2" borderId="0" xfId="2" applyFont="1" applyFill="1" applyAlignment="1">
      <alignment horizontal="center"/>
    </xf>
    <xf numFmtId="0" fontId="24" fillId="0" borderId="9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4" fillId="2" borderId="10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34" fillId="2" borderId="4" xfId="0" applyFont="1" applyFill="1" applyBorder="1" applyAlignment="1">
      <alignment horizontal="center"/>
    </xf>
    <xf numFmtId="41" fontId="36" fillId="2" borderId="22" xfId="2" applyNumberFormat="1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41" fontId="2" fillId="0" borderId="0" xfId="2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0" fillId="0" borderId="56" xfId="0" applyBorder="1" applyAlignment="1">
      <alignment horizontal="center"/>
    </xf>
    <xf numFmtId="0" fontId="68" fillId="2" borderId="0" xfId="0" applyFont="1" applyFill="1" applyAlignment="1">
      <alignment horizontal="center" vertical="center" readingOrder="2"/>
    </xf>
    <xf numFmtId="0" fontId="68" fillId="0" borderId="0" xfId="0" applyFont="1" applyAlignment="1">
      <alignment horizontal="center" vertical="center" readingOrder="2"/>
    </xf>
    <xf numFmtId="0" fontId="3" fillId="0" borderId="1" xfId="0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27" fillId="2" borderId="0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left"/>
    </xf>
    <xf numFmtId="41" fontId="21" fillId="2" borderId="8" xfId="2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41" fontId="32" fillId="4" borderId="78" xfId="2" applyFont="1" applyFill="1" applyBorder="1" applyAlignment="1">
      <alignment horizontal="center" vertical="center" wrapText="1"/>
    </xf>
    <xf numFmtId="41" fontId="32" fillId="4" borderId="79" xfId="2" applyFont="1" applyFill="1" applyBorder="1" applyAlignment="1">
      <alignment horizontal="center" vertical="center" wrapText="1"/>
    </xf>
    <xf numFmtId="164" fontId="33" fillId="4" borderId="6" xfId="0" applyNumberFormat="1" applyFont="1" applyFill="1" applyBorder="1" applyAlignment="1">
      <alignment horizontal="center" vertical="center" wrapText="1"/>
    </xf>
    <xf numFmtId="164" fontId="33" fillId="4" borderId="5" xfId="0" applyNumberFormat="1" applyFont="1" applyFill="1" applyBorder="1" applyAlignment="1">
      <alignment horizontal="center" vertical="center" wrapText="1"/>
    </xf>
    <xf numFmtId="164" fontId="33" fillId="4" borderId="91" xfId="0" applyNumberFormat="1" applyFont="1" applyFill="1" applyBorder="1" applyAlignment="1">
      <alignment horizontal="center" vertical="center" wrapText="1"/>
    </xf>
    <xf numFmtId="164" fontId="33" fillId="4" borderId="81" xfId="0" applyNumberFormat="1" applyFont="1" applyFill="1" applyBorder="1" applyAlignment="1">
      <alignment horizontal="center" vertical="center" wrapText="1"/>
    </xf>
    <xf numFmtId="164" fontId="71" fillId="4" borderId="6" xfId="1" applyNumberFormat="1" applyFont="1" applyFill="1" applyBorder="1" applyAlignment="1">
      <alignment horizontal="center" vertical="center" wrapText="1"/>
    </xf>
    <xf numFmtId="164" fontId="71" fillId="4" borderId="5" xfId="1" applyNumberFormat="1" applyFont="1" applyFill="1" applyBorder="1" applyAlignment="1">
      <alignment horizontal="center" vertical="center" wrapText="1"/>
    </xf>
    <xf numFmtId="164" fontId="35" fillId="2" borderId="2" xfId="1" applyNumberFormat="1" applyFont="1" applyFill="1" applyBorder="1" applyAlignment="1">
      <alignment horizontal="center" vertical="center" wrapText="1"/>
    </xf>
    <xf numFmtId="164" fontId="35" fillId="2" borderId="5" xfId="1" applyNumberFormat="1" applyFont="1" applyFill="1" applyBorder="1" applyAlignment="1">
      <alignment horizontal="center" vertical="center" wrapText="1"/>
    </xf>
    <xf numFmtId="41" fontId="37" fillId="4" borderId="6" xfId="2" applyFont="1" applyFill="1" applyBorder="1" applyAlignment="1">
      <alignment horizontal="center" vertical="center" wrapText="1"/>
    </xf>
    <xf numFmtId="41" fontId="37" fillId="4" borderId="2" xfId="2" applyFont="1" applyFill="1" applyBorder="1" applyAlignment="1">
      <alignment horizontal="center" vertical="center" wrapText="1"/>
    </xf>
    <xf numFmtId="41" fontId="32" fillId="2" borderId="6" xfId="2" applyFont="1" applyFill="1" applyBorder="1" applyAlignment="1">
      <alignment horizontal="center" vertical="center" wrapText="1"/>
    </xf>
    <xf numFmtId="41" fontId="32" fillId="2" borderId="2" xfId="2" applyFont="1" applyFill="1" applyBorder="1" applyAlignment="1">
      <alignment horizontal="center" vertical="center" wrapText="1"/>
    </xf>
    <xf numFmtId="41" fontId="32" fillId="2" borderId="5" xfId="2" applyFont="1" applyFill="1" applyBorder="1" applyAlignment="1">
      <alignment horizontal="center" vertical="center" wrapText="1"/>
    </xf>
    <xf numFmtId="164" fontId="33" fillId="4" borderId="6" xfId="1" applyNumberFormat="1" applyFont="1" applyFill="1" applyBorder="1" applyAlignment="1">
      <alignment horizontal="center" vertical="center" wrapText="1"/>
    </xf>
    <xf numFmtId="164" fontId="33" fillId="4" borderId="5" xfId="1" applyNumberFormat="1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 wrapText="1"/>
    </xf>
    <xf numFmtId="164" fontId="33" fillId="2" borderId="14" xfId="0" applyNumberFormat="1" applyFont="1" applyFill="1" applyBorder="1" applyAlignment="1">
      <alignment horizontal="center" vertical="center" wrapText="1"/>
    </xf>
    <xf numFmtId="164" fontId="33" fillId="2" borderId="17" xfId="0" applyNumberFormat="1" applyFont="1" applyFill="1" applyBorder="1" applyAlignment="1">
      <alignment horizontal="center" vertical="center" wrapText="1"/>
    </xf>
    <xf numFmtId="41" fontId="33" fillId="4" borderId="78" xfId="2" applyFont="1" applyFill="1" applyBorder="1" applyAlignment="1">
      <alignment horizontal="center" vertical="center" wrapText="1"/>
    </xf>
    <xf numFmtId="41" fontId="33" fillId="4" borderId="79" xfId="2" applyFont="1" applyFill="1" applyBorder="1" applyAlignment="1">
      <alignment horizontal="center" vertical="center" wrapText="1"/>
    </xf>
    <xf numFmtId="41" fontId="32" fillId="2" borderId="78" xfId="2" applyFont="1" applyFill="1" applyBorder="1" applyAlignment="1">
      <alignment horizontal="center" vertical="center" wrapText="1"/>
    </xf>
    <xf numFmtId="41" fontId="32" fillId="2" borderId="79" xfId="2" applyFont="1" applyFill="1" applyBorder="1" applyAlignment="1">
      <alignment horizontal="center" vertical="center" wrapText="1"/>
    </xf>
    <xf numFmtId="165" fontId="4" fillId="0" borderId="4" xfId="1" applyNumberFormat="1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1" fontId="6" fillId="0" borderId="1" xfId="2" applyFont="1" applyBorder="1" applyAlignment="1">
      <alignment horizontal="center" vertical="center" wrapText="1"/>
    </xf>
    <xf numFmtId="41" fontId="6" fillId="0" borderId="4" xfId="2" applyFont="1" applyBorder="1" applyAlignment="1">
      <alignment horizontal="center" vertical="center" wrapText="1"/>
    </xf>
    <xf numFmtId="41" fontId="6" fillId="0" borderId="77" xfId="2" applyFont="1" applyBorder="1" applyAlignment="1">
      <alignment horizontal="center" vertical="center" wrapText="1"/>
    </xf>
    <xf numFmtId="41" fontId="6" fillId="0" borderId="69" xfId="2" applyFont="1" applyBorder="1" applyAlignment="1">
      <alignment horizontal="center" vertical="center" wrapText="1"/>
    </xf>
    <xf numFmtId="41" fontId="4" fillId="0" borderId="22" xfId="2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1" fontId="4" fillId="0" borderId="1" xfId="2" applyFont="1" applyBorder="1" applyAlignment="1">
      <alignment horizontal="center" vertical="center"/>
    </xf>
    <xf numFmtId="164" fontId="35" fillId="2" borderId="6" xfId="1" applyNumberFormat="1" applyFont="1" applyFill="1" applyBorder="1" applyAlignment="1">
      <alignment horizontal="center" vertical="center" wrapText="1"/>
    </xf>
    <xf numFmtId="164" fontId="33" fillId="7" borderId="1" xfId="0" applyNumberFormat="1" applyFont="1" applyFill="1" applyBorder="1" applyAlignment="1">
      <alignment horizontal="center" vertical="center" wrapText="1"/>
    </xf>
    <xf numFmtId="164" fontId="33" fillId="4" borderId="1" xfId="1" applyNumberFormat="1" applyFont="1" applyFill="1" applyBorder="1" applyAlignment="1">
      <alignment horizontal="center" vertical="center" wrapText="1"/>
    </xf>
    <xf numFmtId="164" fontId="35" fillId="2" borderId="1" xfId="1" applyNumberFormat="1" applyFont="1" applyFill="1" applyBorder="1" applyAlignment="1">
      <alignment horizontal="center" vertical="center" wrapText="1"/>
    </xf>
    <xf numFmtId="164" fontId="33" fillId="7" borderId="1" xfId="1" applyNumberFormat="1" applyFont="1" applyFill="1" applyBorder="1" applyAlignment="1">
      <alignment horizontal="center" vertical="center" wrapText="1"/>
    </xf>
    <xf numFmtId="164" fontId="34" fillId="2" borderId="1" xfId="1" applyNumberFormat="1" applyFont="1" applyFill="1" applyBorder="1" applyAlignment="1">
      <alignment horizontal="center" vertical="center" wrapText="1"/>
    </xf>
    <xf numFmtId="164" fontId="34" fillId="2" borderId="6" xfId="1" applyNumberFormat="1" applyFont="1" applyFill="1" applyBorder="1" applyAlignment="1">
      <alignment horizontal="center" vertical="center" wrapText="1"/>
    </xf>
    <xf numFmtId="164" fontId="34" fillId="2" borderId="2" xfId="1" applyNumberFormat="1" applyFont="1" applyFill="1" applyBorder="1" applyAlignment="1">
      <alignment horizontal="center" vertical="center" wrapText="1"/>
    </xf>
    <xf numFmtId="164" fontId="34" fillId="2" borderId="5" xfId="1" applyNumberFormat="1" applyFont="1" applyFill="1" applyBorder="1" applyAlignment="1">
      <alignment horizontal="center" vertical="center" wrapText="1"/>
    </xf>
    <xf numFmtId="164" fontId="33" fillId="4" borderId="2" xfId="1" applyNumberFormat="1" applyFont="1" applyFill="1" applyBorder="1" applyAlignment="1">
      <alignment horizontal="center" vertical="center" wrapText="1"/>
    </xf>
    <xf numFmtId="41" fontId="32" fillId="4" borderId="6" xfId="2" applyFont="1" applyFill="1" applyBorder="1" applyAlignment="1">
      <alignment horizontal="center" vertical="center" wrapText="1"/>
    </xf>
    <xf numFmtId="41" fontId="32" fillId="4" borderId="5" xfId="2" applyFont="1" applyFill="1" applyBorder="1" applyAlignment="1">
      <alignment horizontal="center" vertical="center" wrapText="1"/>
    </xf>
    <xf numFmtId="41" fontId="32" fillId="2" borderId="1" xfId="2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164" fontId="33" fillId="2" borderId="1" xfId="0" applyNumberFormat="1" applyFont="1" applyFill="1" applyBorder="1" applyAlignment="1">
      <alignment horizontal="center" vertical="center" wrapText="1"/>
    </xf>
    <xf numFmtId="164" fontId="33" fillId="4" borderId="1" xfId="0" applyNumberFormat="1" applyFont="1" applyFill="1" applyBorder="1" applyAlignment="1">
      <alignment horizontal="center" vertical="center" wrapText="1"/>
    </xf>
    <xf numFmtId="41" fontId="42" fillId="2" borderId="1" xfId="2" applyFont="1" applyFill="1" applyBorder="1" applyAlignment="1">
      <alignment horizontal="center" vertical="center" wrapText="1"/>
    </xf>
    <xf numFmtId="41" fontId="33" fillId="4" borderId="6" xfId="2" applyFont="1" applyFill="1" applyBorder="1" applyAlignment="1">
      <alignment horizontal="center" vertical="center" wrapText="1"/>
    </xf>
    <xf numFmtId="41" fontId="33" fillId="4" borderId="5" xfId="2" applyFont="1" applyFill="1" applyBorder="1" applyAlignment="1">
      <alignment horizontal="center" vertical="center" wrapText="1"/>
    </xf>
    <xf numFmtId="164" fontId="33" fillId="7" borderId="4" xfId="0" applyNumberFormat="1" applyFont="1" applyFill="1" applyBorder="1" applyAlignment="1">
      <alignment horizontal="center" vertical="center" wrapText="1"/>
    </xf>
    <xf numFmtId="164" fontId="33" fillId="2" borderId="4" xfId="0" applyNumberFormat="1" applyFont="1" applyFill="1" applyBorder="1" applyAlignment="1">
      <alignment horizontal="center" vertical="center" wrapText="1"/>
    </xf>
    <xf numFmtId="164" fontId="33" fillId="4" borderId="4" xfId="0" applyNumberFormat="1" applyFont="1" applyFill="1" applyBorder="1" applyAlignment="1">
      <alignment horizontal="center" vertical="center" wrapText="1"/>
    </xf>
    <xf numFmtId="164" fontId="33" fillId="4" borderId="7" xfId="0" applyNumberFormat="1" applyFont="1" applyFill="1" applyBorder="1" applyAlignment="1">
      <alignment horizontal="center" vertical="center" wrapText="1"/>
    </xf>
    <xf numFmtId="164" fontId="33" fillId="4" borderId="17" xfId="0" applyNumberFormat="1" applyFont="1" applyFill="1" applyBorder="1" applyAlignment="1">
      <alignment horizontal="center" vertical="center" wrapText="1"/>
    </xf>
    <xf numFmtId="164" fontId="33" fillId="2" borderId="7" xfId="0" applyNumberFormat="1" applyFont="1" applyFill="1" applyBorder="1" applyAlignment="1">
      <alignment horizontal="center" vertical="center" wrapText="1"/>
    </xf>
    <xf numFmtId="164" fontId="33" fillId="4" borderId="14" xfId="0" applyNumberFormat="1" applyFont="1" applyFill="1" applyBorder="1" applyAlignment="1">
      <alignment horizontal="center" vertical="center" wrapText="1"/>
    </xf>
    <xf numFmtId="164" fontId="33" fillId="4" borderId="82" xfId="0" applyNumberFormat="1" applyFont="1" applyFill="1" applyBorder="1" applyAlignment="1">
      <alignment horizontal="center" vertical="center" wrapText="1"/>
    </xf>
    <xf numFmtId="41" fontId="33" fillId="4" borderId="80" xfId="2" applyFont="1" applyFill="1" applyBorder="1" applyAlignment="1">
      <alignment horizontal="center" vertical="center" wrapText="1"/>
    </xf>
    <xf numFmtId="41" fontId="33" fillId="7" borderId="77" xfId="2" applyFont="1" applyFill="1" applyBorder="1" applyAlignment="1">
      <alignment horizontal="center" vertical="center" wrapText="1"/>
    </xf>
    <xf numFmtId="41" fontId="32" fillId="2" borderId="78" xfId="2" applyFont="1" applyFill="1" applyBorder="1" applyAlignment="1">
      <alignment horizontal="right" vertical="center" wrapText="1"/>
    </xf>
    <xf numFmtId="41" fontId="32" fillId="2" borderId="79" xfId="2" applyFont="1" applyFill="1" applyBorder="1" applyAlignment="1">
      <alignment horizontal="right" vertical="center" wrapText="1"/>
    </xf>
    <xf numFmtId="41" fontId="33" fillId="4" borderId="77" xfId="2" applyFont="1" applyFill="1" applyBorder="1" applyAlignment="1">
      <alignment horizontal="center" vertical="center" wrapText="1"/>
    </xf>
    <xf numFmtId="41" fontId="32" fillId="2" borderId="77" xfId="2" applyFont="1" applyFill="1" applyBorder="1" applyAlignment="1">
      <alignment horizontal="center" vertical="center" wrapText="1"/>
    </xf>
    <xf numFmtId="41" fontId="32" fillId="2" borderId="80" xfId="2" applyFont="1" applyFill="1" applyBorder="1" applyAlignment="1">
      <alignment horizontal="center" vertical="center" wrapText="1"/>
    </xf>
    <xf numFmtId="0" fontId="32" fillId="2" borderId="80" xfId="0" applyFont="1" applyFill="1" applyBorder="1" applyAlignment="1">
      <alignment horizontal="center" vertical="center" wrapText="1"/>
    </xf>
    <xf numFmtId="0" fontId="32" fillId="2" borderId="79" xfId="0" applyFont="1" applyFill="1" applyBorder="1" applyAlignment="1">
      <alignment horizontal="center" vertical="center" wrapText="1"/>
    </xf>
    <xf numFmtId="164" fontId="33" fillId="4" borderId="78" xfId="1" applyNumberFormat="1" applyFont="1" applyFill="1" applyBorder="1" applyAlignment="1">
      <alignment horizontal="center" vertical="center" wrapText="1"/>
    </xf>
    <xf numFmtId="164" fontId="33" fillId="4" borderId="79" xfId="1" applyNumberFormat="1" applyFont="1" applyFill="1" applyBorder="1" applyAlignment="1">
      <alignment horizontal="center" vertical="center" wrapText="1"/>
    </xf>
    <xf numFmtId="164" fontId="33" fillId="4" borderId="2" xfId="0" applyNumberFormat="1" applyFont="1" applyFill="1" applyBorder="1" applyAlignment="1">
      <alignment horizontal="center" vertical="center" wrapText="1"/>
    </xf>
    <xf numFmtId="164" fontId="33" fillId="2" borderId="6" xfId="0" applyNumberFormat="1" applyFont="1" applyFill="1" applyBorder="1" applyAlignment="1">
      <alignment horizontal="center" vertical="center" wrapText="1"/>
    </xf>
    <xf numFmtId="164" fontId="33" fillId="2" borderId="5" xfId="0" applyNumberFormat="1" applyFont="1" applyFill="1" applyBorder="1" applyAlignment="1">
      <alignment horizontal="center" vertical="center" wrapText="1"/>
    </xf>
    <xf numFmtId="164" fontId="33" fillId="2" borderId="2" xfId="0" applyNumberFormat="1" applyFont="1" applyFill="1" applyBorder="1" applyAlignment="1">
      <alignment horizontal="center" vertical="center" wrapText="1"/>
    </xf>
    <xf numFmtId="164" fontId="33" fillId="0" borderId="69" xfId="0" applyNumberFormat="1" applyFont="1" applyBorder="1" applyAlignment="1">
      <alignment horizontal="center" vertical="center" wrapText="1"/>
    </xf>
    <xf numFmtId="164" fontId="33" fillId="7" borderId="69" xfId="0" applyNumberFormat="1" applyFont="1" applyFill="1" applyBorder="1" applyAlignment="1">
      <alignment horizontal="center" vertical="center" wrapText="1"/>
    </xf>
    <xf numFmtId="164" fontId="33" fillId="4" borderId="69" xfId="0" applyNumberFormat="1" applyFont="1" applyFill="1" applyBorder="1" applyAlignment="1">
      <alignment horizontal="center" vertical="center" wrapText="1"/>
    </xf>
    <xf numFmtId="164" fontId="33" fillId="0" borderId="81" xfId="0" applyNumberFormat="1" applyFont="1" applyBorder="1" applyAlignment="1">
      <alignment horizontal="center" vertical="center" wrapText="1"/>
    </xf>
    <xf numFmtId="164" fontId="33" fillId="0" borderId="82" xfId="0" applyNumberFormat="1" applyFont="1" applyBorder="1" applyAlignment="1">
      <alignment horizontal="center" vertical="center" wrapText="1"/>
    </xf>
    <xf numFmtId="164" fontId="33" fillId="2" borderId="81" xfId="0" applyNumberFormat="1" applyFont="1" applyFill="1" applyBorder="1" applyAlignment="1">
      <alignment horizontal="center" vertical="center" wrapText="1"/>
    </xf>
    <xf numFmtId="164" fontId="33" fillId="2" borderId="82" xfId="0" applyNumberFormat="1" applyFont="1" applyFill="1" applyBorder="1" applyAlignment="1">
      <alignment horizontal="center" vertical="center" wrapText="1"/>
    </xf>
    <xf numFmtId="164" fontId="71" fillId="2" borderId="6" xfId="1" applyNumberFormat="1" applyFont="1" applyFill="1" applyBorder="1" applyAlignment="1">
      <alignment horizontal="center" vertical="center" wrapText="1"/>
    </xf>
    <xf numFmtId="164" fontId="71" fillId="2" borderId="5" xfId="1" applyNumberFormat="1" applyFont="1" applyFill="1" applyBorder="1" applyAlignment="1">
      <alignment horizontal="center" vertical="center" wrapText="1"/>
    </xf>
    <xf numFmtId="41" fontId="32" fillId="4" borderId="2" xfId="2" applyFont="1" applyFill="1" applyBorder="1" applyAlignment="1">
      <alignment horizontal="center" vertical="center" wrapText="1"/>
    </xf>
    <xf numFmtId="41" fontId="32" fillId="0" borderId="1" xfId="2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41" fillId="0" borderId="13" xfId="0" applyFont="1" applyBorder="1" applyAlignment="1">
      <alignment horizontal="center" vertical="center"/>
    </xf>
    <xf numFmtId="0" fontId="41" fillId="0" borderId="2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7" xfId="0" applyNumberFormat="1" applyFont="1" applyBorder="1" applyAlignment="1">
      <alignment horizontal="center" vertical="center" wrapText="1"/>
    </xf>
    <xf numFmtId="0" fontId="41" fillId="0" borderId="13" xfId="0" applyNumberFormat="1" applyFont="1" applyBorder="1" applyAlignment="1">
      <alignment horizontal="center" vertical="center" wrapText="1"/>
    </xf>
    <xf numFmtId="0" fontId="41" fillId="0" borderId="26" xfId="0" applyNumberFormat="1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51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28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33" fillId="0" borderId="17" xfId="0" quotePrefix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7" xfId="0" applyNumberFormat="1" applyFont="1" applyBorder="1" applyAlignment="1">
      <alignment horizontal="center" vertical="center" wrapText="1"/>
    </xf>
    <xf numFmtId="0" fontId="38" fillId="0" borderId="13" xfId="0" applyNumberFormat="1" applyFont="1" applyBorder="1" applyAlignment="1">
      <alignment horizontal="center" vertical="center" wrapText="1"/>
    </xf>
    <xf numFmtId="0" fontId="38" fillId="0" borderId="26" xfId="0" applyNumberFormat="1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4" fillId="0" borderId="17" xfId="0" quotePrefix="1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1" fillId="2" borderId="2" xfId="0" applyFont="1" applyFill="1" applyBorder="1" applyAlignment="1">
      <alignment horizontal="left" vertical="top" wrapText="1"/>
    </xf>
    <xf numFmtId="0" fontId="31" fillId="2" borderId="5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left" vertical="top" wrapText="1"/>
    </xf>
    <xf numFmtId="0" fontId="33" fillId="2" borderId="2" xfId="0" applyFont="1" applyFill="1" applyBorder="1" applyAlignment="1">
      <alignment horizontal="left" vertical="top" wrapText="1"/>
    </xf>
    <xf numFmtId="0" fontId="33" fillId="2" borderId="5" xfId="0" applyFont="1" applyFill="1" applyBorder="1" applyAlignment="1">
      <alignment horizontal="left" vertical="top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45" fillId="7" borderId="4" xfId="0" applyFont="1" applyFill="1" applyBorder="1" applyAlignment="1">
      <alignment horizontal="center"/>
    </xf>
    <xf numFmtId="0" fontId="45" fillId="7" borderId="47" xfId="0" applyFont="1" applyFill="1" applyBorder="1" applyAlignment="1">
      <alignment horizontal="center"/>
    </xf>
    <xf numFmtId="0" fontId="45" fillId="7" borderId="22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44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/>
    </xf>
    <xf numFmtId="0" fontId="38" fillId="12" borderId="17" xfId="0" applyFont="1" applyFill="1" applyBorder="1" applyAlignment="1">
      <alignment horizontal="center" vertical="center"/>
    </xf>
    <xf numFmtId="0" fontId="38" fillId="12" borderId="8" xfId="0" applyFont="1" applyFill="1" applyBorder="1" applyAlignment="1">
      <alignment horizontal="center" vertical="center"/>
    </xf>
    <xf numFmtId="0" fontId="38" fillId="12" borderId="28" xfId="0" applyFont="1" applyFill="1" applyBorder="1" applyAlignment="1">
      <alignment horizontal="center" vertical="center"/>
    </xf>
    <xf numFmtId="0" fontId="34" fillId="12" borderId="17" xfId="0" quotePrefix="1" applyFont="1" applyFill="1" applyBorder="1" applyAlignment="1">
      <alignment horizontal="center" vertical="center"/>
    </xf>
    <xf numFmtId="0" fontId="34" fillId="12" borderId="8" xfId="0" applyFont="1" applyFill="1" applyBorder="1" applyAlignment="1">
      <alignment horizontal="center" vertical="center"/>
    </xf>
    <xf numFmtId="0" fontId="34" fillId="12" borderId="28" xfId="0" applyFont="1" applyFill="1" applyBorder="1" applyAlignment="1">
      <alignment horizontal="center" vertical="center"/>
    </xf>
    <xf numFmtId="0" fontId="34" fillId="12" borderId="53" xfId="0" applyFont="1" applyFill="1" applyBorder="1" applyAlignment="1">
      <alignment horizontal="center" vertical="center"/>
    </xf>
    <xf numFmtId="0" fontId="38" fillId="12" borderId="7" xfId="0" applyFont="1" applyFill="1" applyBorder="1" applyAlignment="1">
      <alignment horizontal="center" vertical="center"/>
    </xf>
    <xf numFmtId="0" fontId="38" fillId="12" borderId="13" xfId="0" applyFont="1" applyFill="1" applyBorder="1" applyAlignment="1">
      <alignment horizontal="center" vertical="center"/>
    </xf>
    <xf numFmtId="0" fontId="38" fillId="12" borderId="26" xfId="0" applyFont="1" applyFill="1" applyBorder="1" applyAlignment="1">
      <alignment horizontal="center" vertical="center"/>
    </xf>
    <xf numFmtId="0" fontId="34" fillId="12" borderId="7" xfId="0" applyFont="1" applyFill="1" applyBorder="1" applyAlignment="1">
      <alignment horizontal="center" vertical="center"/>
    </xf>
    <xf numFmtId="0" fontId="34" fillId="12" borderId="13" xfId="0" applyFont="1" applyFill="1" applyBorder="1" applyAlignment="1">
      <alignment horizontal="center" vertical="center"/>
    </xf>
    <xf numFmtId="0" fontId="34" fillId="12" borderId="51" xfId="0" applyFont="1" applyFill="1" applyBorder="1" applyAlignment="1">
      <alignment horizontal="center" vertical="center"/>
    </xf>
    <xf numFmtId="0" fontId="41" fillId="12" borderId="17" xfId="0" applyFont="1" applyFill="1" applyBorder="1" applyAlignment="1">
      <alignment horizontal="center" vertical="center"/>
    </xf>
    <xf numFmtId="0" fontId="41" fillId="12" borderId="8" xfId="0" applyFont="1" applyFill="1" applyBorder="1" applyAlignment="1">
      <alignment horizontal="center" vertical="center"/>
    </xf>
    <xf numFmtId="0" fontId="41" fillId="12" borderId="28" xfId="0" applyFont="1" applyFill="1" applyBorder="1" applyAlignment="1">
      <alignment horizontal="center" vertical="center"/>
    </xf>
    <xf numFmtId="0" fontId="33" fillId="12" borderId="17" xfId="0" quotePrefix="1" applyFont="1" applyFill="1" applyBorder="1" applyAlignment="1">
      <alignment horizontal="center" vertical="center"/>
    </xf>
    <xf numFmtId="0" fontId="33" fillId="12" borderId="8" xfId="0" applyFont="1" applyFill="1" applyBorder="1" applyAlignment="1">
      <alignment horizontal="center" vertical="center"/>
    </xf>
    <xf numFmtId="0" fontId="33" fillId="12" borderId="28" xfId="0" applyFont="1" applyFill="1" applyBorder="1" applyAlignment="1">
      <alignment horizontal="center" vertical="center"/>
    </xf>
    <xf numFmtId="0" fontId="33" fillId="12" borderId="53" xfId="0" applyFont="1" applyFill="1" applyBorder="1" applyAlignment="1">
      <alignment horizontal="center" vertical="center"/>
    </xf>
    <xf numFmtId="0" fontId="41" fillId="12" borderId="7" xfId="0" applyFont="1" applyFill="1" applyBorder="1" applyAlignment="1">
      <alignment horizontal="center" vertical="center"/>
    </xf>
    <xf numFmtId="0" fontId="41" fillId="12" borderId="13" xfId="0" applyFont="1" applyFill="1" applyBorder="1" applyAlignment="1">
      <alignment horizontal="center" vertical="center"/>
    </xf>
    <xf numFmtId="0" fontId="41" fillId="12" borderId="26" xfId="0" applyFont="1" applyFill="1" applyBorder="1" applyAlignment="1">
      <alignment horizontal="center" vertical="center"/>
    </xf>
    <xf numFmtId="0" fontId="33" fillId="12" borderId="7" xfId="0" applyFont="1" applyFill="1" applyBorder="1" applyAlignment="1">
      <alignment horizontal="center" vertical="center"/>
    </xf>
    <xf numFmtId="0" fontId="33" fillId="12" borderId="13" xfId="0" applyFont="1" applyFill="1" applyBorder="1" applyAlignment="1">
      <alignment horizontal="center" vertical="center"/>
    </xf>
    <xf numFmtId="0" fontId="33" fillId="12" borderId="51" xfId="0" applyFont="1" applyFill="1" applyBorder="1" applyAlignment="1">
      <alignment horizontal="center" vertical="center"/>
    </xf>
    <xf numFmtId="0" fontId="34" fillId="12" borderId="26" xfId="0" applyFont="1" applyFill="1" applyBorder="1" applyAlignment="1">
      <alignment horizontal="center" vertical="center"/>
    </xf>
    <xf numFmtId="0" fontId="38" fillId="12" borderId="7" xfId="0" applyNumberFormat="1" applyFont="1" applyFill="1" applyBorder="1" applyAlignment="1">
      <alignment horizontal="center" vertical="center" wrapText="1"/>
    </xf>
    <xf numFmtId="0" fontId="38" fillId="12" borderId="13" xfId="0" applyNumberFormat="1" applyFont="1" applyFill="1" applyBorder="1" applyAlignment="1">
      <alignment horizontal="center" vertical="center" wrapText="1"/>
    </xf>
    <xf numFmtId="0" fontId="38" fillId="12" borderId="26" xfId="0" applyNumberFormat="1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/>
    </xf>
    <xf numFmtId="0" fontId="38" fillId="2" borderId="17" xfId="0" applyFont="1" applyFill="1" applyBorder="1" applyAlignment="1">
      <alignment horizontal="center" vertical="center"/>
    </xf>
    <xf numFmtId="0" fontId="38" fillId="2" borderId="8" xfId="0" applyFont="1" applyFill="1" applyBorder="1" applyAlignment="1">
      <alignment horizontal="center" vertical="center"/>
    </xf>
    <xf numFmtId="0" fontId="38" fillId="2" borderId="28" xfId="0" applyFont="1" applyFill="1" applyBorder="1" applyAlignment="1">
      <alignment horizontal="center" vertical="center"/>
    </xf>
    <xf numFmtId="0" fontId="34" fillId="2" borderId="17" xfId="0" quotePrefix="1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34" fillId="2" borderId="53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 vertical="center"/>
    </xf>
    <xf numFmtId="0" fontId="38" fillId="2" borderId="26" xfId="0" applyFont="1" applyFill="1" applyBorder="1" applyAlignment="1">
      <alignment horizontal="center" vertical="center"/>
    </xf>
    <xf numFmtId="0" fontId="38" fillId="2" borderId="7" xfId="0" applyNumberFormat="1" applyFont="1" applyFill="1" applyBorder="1" applyAlignment="1">
      <alignment horizontal="center" vertical="center" wrapText="1"/>
    </xf>
    <xf numFmtId="0" fontId="38" fillId="2" borderId="13" xfId="0" applyNumberFormat="1" applyFont="1" applyFill="1" applyBorder="1" applyAlignment="1">
      <alignment horizontal="center" vertical="center" wrapText="1"/>
    </xf>
    <xf numFmtId="0" fontId="38" fillId="2" borderId="26" xfId="0" applyNumberFormat="1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26" xfId="0" applyFont="1" applyFill="1" applyBorder="1" applyAlignment="1">
      <alignment horizontal="center" vertical="center"/>
    </xf>
    <xf numFmtId="0" fontId="34" fillId="2" borderId="51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1" fillId="2" borderId="7" xfId="0" applyNumberFormat="1" applyFont="1" applyFill="1" applyBorder="1" applyAlignment="1">
      <alignment horizontal="center" vertical="center" wrapText="1"/>
    </xf>
    <xf numFmtId="0" fontId="41" fillId="2" borderId="13" xfId="0" applyNumberFormat="1" applyFont="1" applyFill="1" applyBorder="1" applyAlignment="1">
      <alignment horizontal="center" vertical="center" wrapText="1"/>
    </xf>
    <xf numFmtId="0" fontId="41" fillId="2" borderId="26" xfId="0" applyNumberFormat="1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 vertical="center"/>
    </xf>
    <xf numFmtId="0" fontId="33" fillId="2" borderId="51" xfId="0" applyFont="1" applyFill="1" applyBorder="1" applyAlignment="1">
      <alignment horizontal="center" vertical="center"/>
    </xf>
    <xf numFmtId="164" fontId="33" fillId="2" borderId="6" xfId="1" applyNumberFormat="1" applyFont="1" applyFill="1" applyBorder="1" applyAlignment="1">
      <alignment horizontal="center" vertical="center" wrapText="1"/>
    </xf>
    <xf numFmtId="164" fontId="33" fillId="2" borderId="2" xfId="1" applyNumberFormat="1" applyFont="1" applyFill="1" applyBorder="1" applyAlignment="1">
      <alignment horizontal="center" vertical="center" wrapText="1"/>
    </xf>
    <xf numFmtId="164" fontId="33" fillId="2" borderId="5" xfId="1" applyNumberFormat="1" applyFont="1" applyFill="1" applyBorder="1" applyAlignment="1">
      <alignment horizontal="center" vertical="center" wrapText="1"/>
    </xf>
    <xf numFmtId="164" fontId="71" fillId="2" borderId="2" xfId="1" applyNumberFormat="1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164" fontId="33" fillId="0" borderId="5" xfId="0" applyNumberFormat="1" applyFont="1" applyBorder="1" applyAlignment="1">
      <alignment horizontal="center" vertical="center" wrapText="1"/>
    </xf>
    <xf numFmtId="164" fontId="33" fillId="0" borderId="6" xfId="0" applyNumberFormat="1" applyFont="1" applyBorder="1" applyAlignment="1">
      <alignment horizontal="center" vertical="center" wrapText="1"/>
    </xf>
    <xf numFmtId="41" fontId="42" fillId="0" borderId="6" xfId="2" applyFont="1" applyBorder="1" applyAlignment="1">
      <alignment horizontal="center" vertical="center" wrapText="1"/>
    </xf>
    <xf numFmtId="41" fontId="42" fillId="0" borderId="2" xfId="2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readingOrder="2"/>
    </xf>
    <xf numFmtId="0" fontId="0" fillId="0" borderId="0" xfId="0" applyFont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49" fillId="0" borderId="0" xfId="0" applyFont="1" applyAlignment="1">
      <alignment horizontal="left" wrapText="1"/>
    </xf>
    <xf numFmtId="0" fontId="49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49" fillId="0" borderId="0" xfId="0" applyFont="1" applyAlignment="1">
      <alignment horizontal="center" vertical="center" readingOrder="2"/>
    </xf>
    <xf numFmtId="164" fontId="23" fillId="0" borderId="2" xfId="1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164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54" fillId="0" borderId="1" xfId="0" applyFont="1" applyBorder="1" applyAlignment="1">
      <alignment horizontal="left"/>
    </xf>
    <xf numFmtId="164" fontId="54" fillId="0" borderId="1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164" fontId="23" fillId="0" borderId="1" xfId="1" applyNumberFormat="1" applyFont="1" applyBorder="1" applyAlignment="1">
      <alignment horizontal="center"/>
    </xf>
    <xf numFmtId="0" fontId="53" fillId="0" borderId="56" xfId="0" applyFont="1" applyBorder="1" applyAlignment="1">
      <alignment horizontal="left"/>
    </xf>
    <xf numFmtId="164" fontId="23" fillId="0" borderId="55" xfId="1" applyNumberFormat="1" applyFont="1" applyBorder="1" applyAlignment="1">
      <alignment horizontal="center"/>
    </xf>
    <xf numFmtId="164" fontId="23" fillId="2" borderId="14" xfId="1" applyNumberFormat="1" applyFont="1" applyFill="1" applyBorder="1" applyAlignment="1">
      <alignment horizontal="center"/>
    </xf>
    <xf numFmtId="164" fontId="23" fillId="2" borderId="50" xfId="1" applyNumberFormat="1" applyFont="1" applyFill="1" applyBorder="1" applyAlignment="1">
      <alignment horizontal="center"/>
    </xf>
    <xf numFmtId="164" fontId="23" fillId="2" borderId="2" xfId="1" applyNumberFormat="1" applyFont="1" applyFill="1" applyBorder="1" applyAlignment="1">
      <alignment horizontal="center"/>
    </xf>
    <xf numFmtId="0" fontId="49" fillId="0" borderId="0" xfId="0" applyFont="1" applyAlignment="1">
      <alignment horizontal="left" vertical="center" wrapText="1"/>
    </xf>
    <xf numFmtId="0" fontId="49" fillId="0" borderId="1" xfId="0" applyFont="1" applyBorder="1" applyAlignment="1">
      <alignment horizontal="center"/>
    </xf>
    <xf numFmtId="0" fontId="53" fillId="0" borderId="7" xfId="0" applyFont="1" applyBorder="1" applyAlignment="1">
      <alignment horizontal="left"/>
    </xf>
    <xf numFmtId="0" fontId="53" fillId="0" borderId="26" xfId="0" applyFont="1" applyBorder="1" applyAlignment="1">
      <alignment horizontal="left"/>
    </xf>
    <xf numFmtId="164" fontId="23" fillId="0" borderId="6" xfId="1" applyNumberFormat="1" applyFont="1" applyBorder="1" applyAlignment="1">
      <alignment horizontal="center"/>
    </xf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0" fillId="0" borderId="1" xfId="0" applyFont="1" applyBorder="1" applyAlignment="1">
      <alignment horizontal="center"/>
    </xf>
    <xf numFmtId="0" fontId="49" fillId="0" borderId="0" xfId="0" applyFont="1" applyAlignment="1">
      <alignment horizontal="left" vertical="top" wrapText="1"/>
    </xf>
    <xf numFmtId="0" fontId="51" fillId="0" borderId="0" xfId="0" quotePrefix="1" applyFont="1" applyFill="1" applyAlignment="1">
      <alignment horizontal="left"/>
    </xf>
    <xf numFmtId="0" fontId="51" fillId="0" borderId="0" xfId="0" applyFont="1" applyFill="1" applyAlignment="1">
      <alignment horizontal="left"/>
    </xf>
    <xf numFmtId="0" fontId="51" fillId="0" borderId="0" xfId="0" applyFont="1" applyBorder="1" applyAlignment="1">
      <alignment horizontal="left"/>
    </xf>
    <xf numFmtId="0" fontId="53" fillId="0" borderId="13" xfId="0" applyFont="1" applyBorder="1" applyAlignment="1">
      <alignment horizontal="center" wrapText="1"/>
    </xf>
    <xf numFmtId="0" fontId="53" fillId="0" borderId="0" xfId="0" applyFont="1" applyAlignment="1">
      <alignment horizontal="center"/>
    </xf>
    <xf numFmtId="164" fontId="23" fillId="0" borderId="14" xfId="1" applyNumberFormat="1" applyFont="1" applyBorder="1" applyAlignment="1">
      <alignment horizontal="center"/>
    </xf>
    <xf numFmtId="164" fontId="23" fillId="0" borderId="50" xfId="1" applyNumberFormat="1" applyFont="1" applyBorder="1" applyAlignment="1">
      <alignment horizontal="center"/>
    </xf>
    <xf numFmtId="0" fontId="51" fillId="0" borderId="0" xfId="0" quotePrefix="1" applyFont="1" applyFill="1" applyAlignment="1">
      <alignment horizontal="center"/>
    </xf>
    <xf numFmtId="0" fontId="51" fillId="0" borderId="0" xfId="0" applyFont="1" applyFill="1" applyAlignment="1">
      <alignment horizontal="center"/>
    </xf>
    <xf numFmtId="164" fontId="23" fillId="0" borderId="4" xfId="1" applyNumberFormat="1" applyFont="1" applyBorder="1" applyAlignment="1">
      <alignment horizontal="center"/>
    </xf>
    <xf numFmtId="164" fontId="23" fillId="0" borderId="22" xfId="1" applyNumberFormat="1" applyFont="1" applyBorder="1" applyAlignment="1">
      <alignment horizontal="center"/>
    </xf>
    <xf numFmtId="164" fontId="23" fillId="0" borderId="59" xfId="1" applyNumberFormat="1" applyFont="1" applyBorder="1" applyAlignment="1">
      <alignment horizontal="center"/>
    </xf>
    <xf numFmtId="164" fontId="23" fillId="0" borderId="60" xfId="1" applyNumberFormat="1" applyFont="1" applyBorder="1" applyAlignment="1">
      <alignment horizontal="center"/>
    </xf>
    <xf numFmtId="164" fontId="23" fillId="0" borderId="17" xfId="1" applyNumberFormat="1" applyFont="1" applyBorder="1" applyAlignment="1">
      <alignment horizontal="center"/>
    </xf>
    <xf numFmtId="164" fontId="23" fillId="0" borderId="28" xfId="1" applyNumberFormat="1" applyFont="1" applyBorder="1" applyAlignment="1">
      <alignment horizontal="center"/>
    </xf>
    <xf numFmtId="0" fontId="53" fillId="0" borderId="0" xfId="0" applyFont="1" applyAlignment="1">
      <alignment horizontal="center" wrapText="1"/>
    </xf>
    <xf numFmtId="164" fontId="23" fillId="0" borderId="7" xfId="1" applyNumberFormat="1" applyFont="1" applyBorder="1" applyAlignment="1">
      <alignment horizontal="center"/>
    </xf>
    <xf numFmtId="164" fontId="23" fillId="0" borderId="26" xfId="1" applyNumberFormat="1" applyFont="1" applyBorder="1" applyAlignment="1">
      <alignment horizontal="center"/>
    </xf>
    <xf numFmtId="0" fontId="3" fillId="0" borderId="0" xfId="0" quotePrefix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53" fillId="0" borderId="2" xfId="1" applyNumberFormat="1" applyFont="1" applyBorder="1" applyAlignment="1">
      <alignment horizontal="center"/>
    </xf>
    <xf numFmtId="0" fontId="53" fillId="0" borderId="1" xfId="0" applyFont="1" applyBorder="1" applyAlignment="1">
      <alignment horizontal="left"/>
    </xf>
    <xf numFmtId="164" fontId="53" fillId="0" borderId="1" xfId="1" applyNumberFormat="1" applyFont="1" applyBorder="1" applyAlignment="1">
      <alignment horizontal="center"/>
    </xf>
    <xf numFmtId="0" fontId="53" fillId="0" borderId="0" xfId="0" applyFont="1" applyAlignment="1">
      <alignment horizontal="left" wrapText="1"/>
    </xf>
    <xf numFmtId="0" fontId="53" fillId="0" borderId="1" xfId="0" applyFont="1" applyBorder="1" applyAlignment="1">
      <alignment horizontal="center"/>
    </xf>
    <xf numFmtId="0" fontId="53" fillId="0" borderId="0" xfId="0" applyFont="1" applyAlignment="1">
      <alignment horizontal="left"/>
    </xf>
    <xf numFmtId="0" fontId="53" fillId="0" borderId="1" xfId="0" applyFont="1" applyBorder="1" applyAlignment="1">
      <alignment horizontal="center" vertical="center" wrapText="1"/>
    </xf>
    <xf numFmtId="0" fontId="3" fillId="0" borderId="0" xfId="0" quotePrefix="1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62" fillId="0" borderId="0" xfId="0" applyFont="1" applyAlignment="1">
      <alignment horizontal="center"/>
    </xf>
    <xf numFmtId="0" fontId="61" fillId="0" borderId="0" xfId="0" applyFont="1" applyBorder="1" applyAlignment="1">
      <alignment horizontal="center"/>
    </xf>
    <xf numFmtId="0" fontId="56" fillId="0" borderId="1" xfId="0" applyFont="1" applyBorder="1" applyAlignment="1">
      <alignment horizontal="left"/>
    </xf>
    <xf numFmtId="164" fontId="56" fillId="0" borderId="1" xfId="1" applyNumberFormat="1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53" fillId="0" borderId="13" xfId="0" applyFont="1" applyBorder="1" applyAlignment="1">
      <alignment horizontal="center"/>
    </xf>
    <xf numFmtId="0" fontId="53" fillId="0" borderId="26" xfId="0" applyFont="1" applyBorder="1" applyAlignment="1">
      <alignment horizontal="center"/>
    </xf>
    <xf numFmtId="164" fontId="53" fillId="0" borderId="6" xfId="1" applyNumberFormat="1" applyFont="1" applyBorder="1" applyAlignment="1">
      <alignment horizontal="center"/>
    </xf>
    <xf numFmtId="0" fontId="44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7" borderId="1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44" fillId="0" borderId="8" xfId="0" applyFont="1" applyBorder="1" applyAlignment="1">
      <alignment horizontal="left"/>
    </xf>
    <xf numFmtId="0" fontId="3" fillId="0" borderId="1" xfId="3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40" fillId="0" borderId="3" xfId="0" applyFont="1" applyBorder="1" applyAlignment="1">
      <alignment horizontal="left"/>
    </xf>
    <xf numFmtId="0" fontId="44" fillId="0" borderId="4" xfId="0" applyFont="1" applyBorder="1" applyAlignment="1">
      <alignment horizontal="left"/>
    </xf>
    <xf numFmtId="0" fontId="44" fillId="0" borderId="47" xfId="0" applyFont="1" applyBorder="1" applyAlignment="1">
      <alignment horizontal="left"/>
    </xf>
    <xf numFmtId="0" fontId="44" fillId="0" borderId="22" xfId="0" applyFont="1" applyBorder="1" applyAlignment="1">
      <alignment horizontal="left"/>
    </xf>
    <xf numFmtId="0" fontId="44" fillId="0" borderId="4" xfId="0" applyFont="1" applyBorder="1" applyAlignment="1">
      <alignment horizontal="center"/>
    </xf>
    <xf numFmtId="0" fontId="44" fillId="0" borderId="47" xfId="0" applyFont="1" applyBorder="1" applyAlignment="1">
      <alignment horizontal="center"/>
    </xf>
    <xf numFmtId="0" fontId="44" fillId="0" borderId="22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44" fillId="0" borderId="4" xfId="0" applyFont="1" applyBorder="1" applyAlignment="1">
      <alignment horizontal="center" vertical="center" wrapText="1"/>
    </xf>
    <xf numFmtId="0" fontId="44" fillId="0" borderId="47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center" wrapText="1"/>
    </xf>
  </cellXfs>
  <cellStyles count="4">
    <cellStyle name="Comma" xfId="1" builtinId="3"/>
    <cellStyle name="Comma [0]" xfId="2" builtinId="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9</xdr:col>
      <xdr:colOff>0</xdr:colOff>
      <xdr:row>9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3305175" y="1695450"/>
          <a:ext cx="6572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</xdr:row>
      <xdr:rowOff>28575</xdr:rowOff>
    </xdr:from>
    <xdr:to>
      <xdr:col>12</xdr:col>
      <xdr:colOff>28575</xdr:colOff>
      <xdr:row>9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3990975" y="172402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12</xdr:col>
      <xdr:colOff>9525</xdr:colOff>
      <xdr:row>8</xdr:row>
      <xdr:rowOff>161925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3962400" y="1695450"/>
          <a:ext cx="6762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15</xdr:col>
      <xdr:colOff>28575</xdr:colOff>
      <xdr:row>9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4629150" y="16954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</xdr:row>
      <xdr:rowOff>9525</xdr:rowOff>
    </xdr:from>
    <xdr:to>
      <xdr:col>18</xdr:col>
      <xdr:colOff>28575</xdr:colOff>
      <xdr:row>9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5295900" y="1704975"/>
          <a:ext cx="5905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</xdr:row>
      <xdr:rowOff>0</xdr:rowOff>
    </xdr:from>
    <xdr:to>
      <xdr:col>18</xdr:col>
      <xdr:colOff>0</xdr:colOff>
      <xdr:row>9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H="1">
          <a:off x="5267325" y="1695450"/>
          <a:ext cx="5905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</xdr:row>
      <xdr:rowOff>28575</xdr:rowOff>
    </xdr:from>
    <xdr:to>
      <xdr:col>21</xdr:col>
      <xdr:colOff>28575</xdr:colOff>
      <xdr:row>9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5886450" y="1724025"/>
          <a:ext cx="6477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9525</xdr:rowOff>
    </xdr:from>
    <xdr:to>
      <xdr:col>24</xdr:col>
      <xdr:colOff>9525</xdr:colOff>
      <xdr:row>9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H="1">
          <a:off x="6505575" y="1704975"/>
          <a:ext cx="752475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</xdr:row>
      <xdr:rowOff>28575</xdr:rowOff>
    </xdr:from>
    <xdr:to>
      <xdr:col>27</xdr:col>
      <xdr:colOff>28575</xdr:colOff>
      <xdr:row>9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7277100" y="1724025"/>
          <a:ext cx="6286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9525</xdr:rowOff>
    </xdr:from>
    <xdr:to>
      <xdr:col>27</xdr:col>
      <xdr:colOff>9525</xdr:colOff>
      <xdr:row>9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H="1">
          <a:off x="7248525" y="1704975"/>
          <a:ext cx="638175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</xdr:row>
      <xdr:rowOff>28575</xdr:rowOff>
    </xdr:from>
    <xdr:to>
      <xdr:col>30</xdr:col>
      <xdr:colOff>28575</xdr:colOff>
      <xdr:row>9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7905750" y="1724025"/>
          <a:ext cx="657225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</xdr:row>
      <xdr:rowOff>28575</xdr:rowOff>
    </xdr:from>
    <xdr:to>
      <xdr:col>33</xdr:col>
      <xdr:colOff>28575</xdr:colOff>
      <xdr:row>9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8562975" y="1724025"/>
          <a:ext cx="7239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</xdr:row>
      <xdr:rowOff>28575</xdr:rowOff>
    </xdr:from>
    <xdr:to>
      <xdr:col>36</xdr:col>
      <xdr:colOff>28575</xdr:colOff>
      <xdr:row>9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9286875" y="1724025"/>
          <a:ext cx="657225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</xdr:row>
      <xdr:rowOff>0</xdr:rowOff>
    </xdr:from>
    <xdr:to>
      <xdr:col>39</xdr:col>
      <xdr:colOff>28575</xdr:colOff>
      <xdr:row>9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9925050" y="16954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</xdr:row>
      <xdr:rowOff>0</xdr:rowOff>
    </xdr:from>
    <xdr:to>
      <xdr:col>6</xdr:col>
      <xdr:colOff>0</xdr:colOff>
      <xdr:row>8</xdr:row>
      <xdr:rowOff>161925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H="1">
          <a:off x="2724150" y="1695450"/>
          <a:ext cx="5810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15</xdr:col>
      <xdr:colOff>0</xdr:colOff>
      <xdr:row>9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H="1">
          <a:off x="4629150" y="16954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33</xdr:col>
      <xdr:colOff>0</xdr:colOff>
      <xdr:row>9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H="1">
          <a:off x="8534400" y="1695450"/>
          <a:ext cx="7239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36</xdr:col>
      <xdr:colOff>0</xdr:colOff>
      <xdr:row>9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H="1">
          <a:off x="9258300" y="1695450"/>
          <a:ext cx="6572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9525</xdr:rowOff>
    </xdr:from>
    <xdr:to>
      <xdr:col>39</xdr:col>
      <xdr:colOff>0</xdr:colOff>
      <xdr:row>9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H="1">
          <a:off x="9915525" y="1704975"/>
          <a:ext cx="62865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</xdr:row>
      <xdr:rowOff>0</xdr:rowOff>
    </xdr:from>
    <xdr:to>
      <xdr:col>29</xdr:col>
      <xdr:colOff>333375</xdr:colOff>
      <xdr:row>9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H="1">
          <a:off x="7886700" y="16954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</xdr:row>
      <xdr:rowOff>0</xdr:rowOff>
    </xdr:from>
    <xdr:to>
      <xdr:col>24</xdr:col>
      <xdr:colOff>28575</xdr:colOff>
      <xdr:row>9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6477000" y="1695450"/>
          <a:ext cx="8001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21</xdr:col>
      <xdr:colOff>28575</xdr:colOff>
      <xdr:row>9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H="1">
          <a:off x="5857875" y="1695450"/>
          <a:ext cx="6762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</xdr:row>
      <xdr:rowOff>19050</xdr:rowOff>
    </xdr:from>
    <xdr:to>
      <xdr:col>6</xdr:col>
      <xdr:colOff>9525</xdr:colOff>
      <xdr:row>9</xdr:row>
      <xdr:rowOff>0</xdr:rowOff>
    </xdr:to>
    <xdr:sp macro="" textlink="">
      <xdr:nvSpPr>
        <xdr:cNvPr id="24" name="Line 767"/>
        <xdr:cNvSpPr>
          <a:spLocks noChangeShapeType="1"/>
        </xdr:cNvSpPr>
      </xdr:nvSpPr>
      <xdr:spPr bwMode="auto">
        <a:xfrm>
          <a:off x="2724150" y="1714500"/>
          <a:ext cx="590550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</xdr:row>
      <xdr:rowOff>9525</xdr:rowOff>
    </xdr:from>
    <xdr:to>
      <xdr:col>9</xdr:col>
      <xdr:colOff>9525</xdr:colOff>
      <xdr:row>9</xdr:row>
      <xdr:rowOff>0</xdr:rowOff>
    </xdr:to>
    <xdr:sp macro="" textlink="">
      <xdr:nvSpPr>
        <xdr:cNvPr id="25" name="Line 26"/>
        <xdr:cNvSpPr>
          <a:spLocks noChangeShapeType="1"/>
        </xdr:cNvSpPr>
      </xdr:nvSpPr>
      <xdr:spPr bwMode="auto">
        <a:xfrm>
          <a:off x="3286125" y="1704975"/>
          <a:ext cx="68580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</xdr:row>
      <xdr:rowOff>0</xdr:rowOff>
    </xdr:from>
    <xdr:to>
      <xdr:col>9</xdr:col>
      <xdr:colOff>0</xdr:colOff>
      <xdr:row>13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10</xdr:row>
      <xdr:rowOff>28575</xdr:rowOff>
    </xdr:from>
    <xdr:to>
      <xdr:col>12</xdr:col>
      <xdr:colOff>28575</xdr:colOff>
      <xdr:row>13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</xdr:row>
      <xdr:rowOff>0</xdr:rowOff>
    </xdr:from>
    <xdr:to>
      <xdr:col>12</xdr:col>
      <xdr:colOff>9525</xdr:colOff>
      <xdr:row>12</xdr:row>
      <xdr:rowOff>161925</xdr:rowOff>
    </xdr:to>
    <xdr:sp macro="" textlink="">
      <xdr:nvSpPr>
        <xdr:cNvPr id="2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15</xdr:col>
      <xdr:colOff>28575</xdr:colOff>
      <xdr:row>13</xdr:row>
      <xdr:rowOff>0</xdr:rowOff>
    </xdr:to>
    <xdr:sp macro="" textlink="">
      <xdr:nvSpPr>
        <xdr:cNvPr id="2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10</xdr:row>
      <xdr:rowOff>9525</xdr:rowOff>
    </xdr:from>
    <xdr:to>
      <xdr:col>18</xdr:col>
      <xdr:colOff>28575</xdr:colOff>
      <xdr:row>13</xdr:row>
      <xdr:rowOff>0</xdr:rowOff>
    </xdr:to>
    <xdr:sp macro="" textlink="">
      <xdr:nvSpPr>
        <xdr:cNvPr id="3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10</xdr:row>
      <xdr:rowOff>0</xdr:rowOff>
    </xdr:from>
    <xdr:to>
      <xdr:col>18</xdr:col>
      <xdr:colOff>0</xdr:colOff>
      <xdr:row>13</xdr:row>
      <xdr:rowOff>0</xdr:rowOff>
    </xdr:to>
    <xdr:sp macro="" textlink="">
      <xdr:nvSpPr>
        <xdr:cNvPr id="3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10</xdr:row>
      <xdr:rowOff>28575</xdr:rowOff>
    </xdr:from>
    <xdr:to>
      <xdr:col>21</xdr:col>
      <xdr:colOff>28575</xdr:colOff>
      <xdr:row>13</xdr:row>
      <xdr:rowOff>0</xdr:rowOff>
    </xdr:to>
    <xdr:sp macro="" textlink="">
      <xdr:nvSpPr>
        <xdr:cNvPr id="3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10</xdr:row>
      <xdr:rowOff>9525</xdr:rowOff>
    </xdr:from>
    <xdr:to>
      <xdr:col>24</xdr:col>
      <xdr:colOff>9525</xdr:colOff>
      <xdr:row>13</xdr:row>
      <xdr:rowOff>0</xdr:rowOff>
    </xdr:to>
    <xdr:sp macro="" textlink="">
      <xdr:nvSpPr>
        <xdr:cNvPr id="3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10</xdr:row>
      <xdr:rowOff>28575</xdr:rowOff>
    </xdr:from>
    <xdr:to>
      <xdr:col>27</xdr:col>
      <xdr:colOff>28575</xdr:colOff>
      <xdr:row>13</xdr:row>
      <xdr:rowOff>0</xdr:rowOff>
    </xdr:to>
    <xdr:sp macro="" textlink="">
      <xdr:nvSpPr>
        <xdr:cNvPr id="3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10</xdr:row>
      <xdr:rowOff>9525</xdr:rowOff>
    </xdr:from>
    <xdr:to>
      <xdr:col>27</xdr:col>
      <xdr:colOff>9525</xdr:colOff>
      <xdr:row>13</xdr:row>
      <xdr:rowOff>0</xdr:rowOff>
    </xdr:to>
    <xdr:sp macro="" textlink="">
      <xdr:nvSpPr>
        <xdr:cNvPr id="3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10</xdr:row>
      <xdr:rowOff>28575</xdr:rowOff>
    </xdr:from>
    <xdr:to>
      <xdr:col>30</xdr:col>
      <xdr:colOff>28575</xdr:colOff>
      <xdr:row>13</xdr:row>
      <xdr:rowOff>0</xdr:rowOff>
    </xdr:to>
    <xdr:sp macro="" textlink="">
      <xdr:nvSpPr>
        <xdr:cNvPr id="3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10</xdr:row>
      <xdr:rowOff>28575</xdr:rowOff>
    </xdr:from>
    <xdr:to>
      <xdr:col>33</xdr:col>
      <xdr:colOff>28575</xdr:colOff>
      <xdr:row>13</xdr:row>
      <xdr:rowOff>0</xdr:rowOff>
    </xdr:to>
    <xdr:sp macro="" textlink="">
      <xdr:nvSpPr>
        <xdr:cNvPr id="3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</xdr:row>
      <xdr:rowOff>28575</xdr:rowOff>
    </xdr:from>
    <xdr:to>
      <xdr:col>36</xdr:col>
      <xdr:colOff>28575</xdr:colOff>
      <xdr:row>13</xdr:row>
      <xdr:rowOff>0</xdr:rowOff>
    </xdr:to>
    <xdr:sp macro="" textlink="">
      <xdr:nvSpPr>
        <xdr:cNvPr id="3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10</xdr:row>
      <xdr:rowOff>0</xdr:rowOff>
    </xdr:from>
    <xdr:to>
      <xdr:col>39</xdr:col>
      <xdr:colOff>28575</xdr:colOff>
      <xdr:row>13</xdr:row>
      <xdr:rowOff>0</xdr:rowOff>
    </xdr:to>
    <xdr:sp macro="" textlink="">
      <xdr:nvSpPr>
        <xdr:cNvPr id="3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</xdr:row>
      <xdr:rowOff>0</xdr:rowOff>
    </xdr:from>
    <xdr:to>
      <xdr:col>6</xdr:col>
      <xdr:colOff>0</xdr:colOff>
      <xdr:row>12</xdr:row>
      <xdr:rowOff>161925</xdr:rowOff>
    </xdr:to>
    <xdr:sp macro="" textlink="">
      <xdr:nvSpPr>
        <xdr:cNvPr id="4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</xdr:row>
      <xdr:rowOff>0</xdr:rowOff>
    </xdr:from>
    <xdr:to>
      <xdr:col>15</xdr:col>
      <xdr:colOff>0</xdr:colOff>
      <xdr:row>13</xdr:row>
      <xdr:rowOff>0</xdr:rowOff>
    </xdr:to>
    <xdr:sp macro="" textlink="">
      <xdr:nvSpPr>
        <xdr:cNvPr id="4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10</xdr:row>
      <xdr:rowOff>0</xdr:rowOff>
    </xdr:from>
    <xdr:to>
      <xdr:col>33</xdr:col>
      <xdr:colOff>0</xdr:colOff>
      <xdr:row>13</xdr:row>
      <xdr:rowOff>0</xdr:rowOff>
    </xdr:to>
    <xdr:sp macro="" textlink="">
      <xdr:nvSpPr>
        <xdr:cNvPr id="4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</xdr:row>
      <xdr:rowOff>0</xdr:rowOff>
    </xdr:from>
    <xdr:to>
      <xdr:col>36</xdr:col>
      <xdr:colOff>0</xdr:colOff>
      <xdr:row>13</xdr:row>
      <xdr:rowOff>0</xdr:rowOff>
    </xdr:to>
    <xdr:sp macro="" textlink="">
      <xdr:nvSpPr>
        <xdr:cNvPr id="4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10</xdr:row>
      <xdr:rowOff>9525</xdr:rowOff>
    </xdr:from>
    <xdr:to>
      <xdr:col>39</xdr:col>
      <xdr:colOff>0</xdr:colOff>
      <xdr:row>13</xdr:row>
      <xdr:rowOff>0</xdr:rowOff>
    </xdr:to>
    <xdr:sp macro="" textlink="">
      <xdr:nvSpPr>
        <xdr:cNvPr id="4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10</xdr:row>
      <xdr:rowOff>0</xdr:rowOff>
    </xdr:from>
    <xdr:to>
      <xdr:col>29</xdr:col>
      <xdr:colOff>333375</xdr:colOff>
      <xdr:row>13</xdr:row>
      <xdr:rowOff>0</xdr:rowOff>
    </xdr:to>
    <xdr:sp macro="" textlink="">
      <xdr:nvSpPr>
        <xdr:cNvPr id="4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10</xdr:row>
      <xdr:rowOff>0</xdr:rowOff>
    </xdr:from>
    <xdr:to>
      <xdr:col>24</xdr:col>
      <xdr:colOff>28575</xdr:colOff>
      <xdr:row>13</xdr:row>
      <xdr:rowOff>0</xdr:rowOff>
    </xdr:to>
    <xdr:sp macro="" textlink="">
      <xdr:nvSpPr>
        <xdr:cNvPr id="4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10</xdr:row>
      <xdr:rowOff>0</xdr:rowOff>
    </xdr:from>
    <xdr:to>
      <xdr:col>21</xdr:col>
      <xdr:colOff>28575</xdr:colOff>
      <xdr:row>13</xdr:row>
      <xdr:rowOff>0</xdr:rowOff>
    </xdr:to>
    <xdr:sp macro="" textlink="">
      <xdr:nvSpPr>
        <xdr:cNvPr id="4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</xdr:row>
      <xdr:rowOff>19050</xdr:rowOff>
    </xdr:from>
    <xdr:to>
      <xdr:col>6</xdr:col>
      <xdr:colOff>9525</xdr:colOff>
      <xdr:row>13</xdr:row>
      <xdr:rowOff>0</xdr:rowOff>
    </xdr:to>
    <xdr:sp macro="" textlink="">
      <xdr:nvSpPr>
        <xdr:cNvPr id="4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</xdr:row>
      <xdr:rowOff>9525</xdr:rowOff>
    </xdr:from>
    <xdr:to>
      <xdr:col>9</xdr:col>
      <xdr:colOff>9525</xdr:colOff>
      <xdr:row>13</xdr:row>
      <xdr:rowOff>0</xdr:rowOff>
    </xdr:to>
    <xdr:sp macro="" textlink="">
      <xdr:nvSpPr>
        <xdr:cNvPr id="4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9</xdr:col>
      <xdr:colOff>0</xdr:colOff>
      <xdr:row>17</xdr:row>
      <xdr:rowOff>0</xdr:rowOff>
    </xdr:to>
    <xdr:sp macro="" textlink="">
      <xdr:nvSpPr>
        <xdr:cNvPr id="5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</xdr:row>
      <xdr:rowOff>28575</xdr:rowOff>
    </xdr:from>
    <xdr:to>
      <xdr:col>12</xdr:col>
      <xdr:colOff>28575</xdr:colOff>
      <xdr:row>17</xdr:row>
      <xdr:rowOff>0</xdr:rowOff>
    </xdr:to>
    <xdr:sp macro="" textlink="">
      <xdr:nvSpPr>
        <xdr:cNvPr id="5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</xdr:row>
      <xdr:rowOff>0</xdr:rowOff>
    </xdr:from>
    <xdr:to>
      <xdr:col>12</xdr:col>
      <xdr:colOff>9525</xdr:colOff>
      <xdr:row>16</xdr:row>
      <xdr:rowOff>161925</xdr:rowOff>
    </xdr:to>
    <xdr:sp macro="" textlink="">
      <xdr:nvSpPr>
        <xdr:cNvPr id="5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</xdr:row>
      <xdr:rowOff>0</xdr:rowOff>
    </xdr:from>
    <xdr:to>
      <xdr:col>15</xdr:col>
      <xdr:colOff>28575</xdr:colOff>
      <xdr:row>17</xdr:row>
      <xdr:rowOff>0</xdr:rowOff>
    </xdr:to>
    <xdr:sp macro="" textlink="">
      <xdr:nvSpPr>
        <xdr:cNvPr id="5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</xdr:row>
      <xdr:rowOff>9525</xdr:rowOff>
    </xdr:from>
    <xdr:to>
      <xdr:col>18</xdr:col>
      <xdr:colOff>28575</xdr:colOff>
      <xdr:row>17</xdr:row>
      <xdr:rowOff>0</xdr:rowOff>
    </xdr:to>
    <xdr:sp macro="" textlink="">
      <xdr:nvSpPr>
        <xdr:cNvPr id="5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</xdr:row>
      <xdr:rowOff>0</xdr:rowOff>
    </xdr:from>
    <xdr:to>
      <xdr:col>18</xdr:col>
      <xdr:colOff>0</xdr:colOff>
      <xdr:row>17</xdr:row>
      <xdr:rowOff>0</xdr:rowOff>
    </xdr:to>
    <xdr:sp macro="" textlink="">
      <xdr:nvSpPr>
        <xdr:cNvPr id="5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</xdr:row>
      <xdr:rowOff>28575</xdr:rowOff>
    </xdr:from>
    <xdr:to>
      <xdr:col>21</xdr:col>
      <xdr:colOff>28575</xdr:colOff>
      <xdr:row>17</xdr:row>
      <xdr:rowOff>0</xdr:rowOff>
    </xdr:to>
    <xdr:sp macro="" textlink="">
      <xdr:nvSpPr>
        <xdr:cNvPr id="5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</xdr:row>
      <xdr:rowOff>9525</xdr:rowOff>
    </xdr:from>
    <xdr:to>
      <xdr:col>24</xdr:col>
      <xdr:colOff>9525</xdr:colOff>
      <xdr:row>17</xdr:row>
      <xdr:rowOff>0</xdr:rowOff>
    </xdr:to>
    <xdr:sp macro="" textlink="">
      <xdr:nvSpPr>
        <xdr:cNvPr id="5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</xdr:row>
      <xdr:rowOff>28575</xdr:rowOff>
    </xdr:from>
    <xdr:to>
      <xdr:col>27</xdr:col>
      <xdr:colOff>28575</xdr:colOff>
      <xdr:row>17</xdr:row>
      <xdr:rowOff>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</xdr:row>
      <xdr:rowOff>9525</xdr:rowOff>
    </xdr:from>
    <xdr:to>
      <xdr:col>27</xdr:col>
      <xdr:colOff>9525</xdr:colOff>
      <xdr:row>17</xdr:row>
      <xdr:rowOff>0</xdr:rowOff>
    </xdr:to>
    <xdr:sp macro="" textlink="">
      <xdr:nvSpPr>
        <xdr:cNvPr id="5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</xdr:row>
      <xdr:rowOff>28575</xdr:rowOff>
    </xdr:from>
    <xdr:to>
      <xdr:col>30</xdr:col>
      <xdr:colOff>28575</xdr:colOff>
      <xdr:row>17</xdr:row>
      <xdr:rowOff>0</xdr:rowOff>
    </xdr:to>
    <xdr:sp macro="" textlink="">
      <xdr:nvSpPr>
        <xdr:cNvPr id="6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</xdr:row>
      <xdr:rowOff>28575</xdr:rowOff>
    </xdr:from>
    <xdr:to>
      <xdr:col>33</xdr:col>
      <xdr:colOff>28575</xdr:colOff>
      <xdr:row>17</xdr:row>
      <xdr:rowOff>0</xdr:rowOff>
    </xdr:to>
    <xdr:sp macro="" textlink="">
      <xdr:nvSpPr>
        <xdr:cNvPr id="6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</xdr:row>
      <xdr:rowOff>28575</xdr:rowOff>
    </xdr:from>
    <xdr:to>
      <xdr:col>36</xdr:col>
      <xdr:colOff>28575</xdr:colOff>
      <xdr:row>17</xdr:row>
      <xdr:rowOff>0</xdr:rowOff>
    </xdr:to>
    <xdr:sp macro="" textlink="">
      <xdr:nvSpPr>
        <xdr:cNvPr id="6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</xdr:row>
      <xdr:rowOff>0</xdr:rowOff>
    </xdr:from>
    <xdr:to>
      <xdr:col>39</xdr:col>
      <xdr:colOff>28575</xdr:colOff>
      <xdr:row>17</xdr:row>
      <xdr:rowOff>0</xdr:rowOff>
    </xdr:to>
    <xdr:sp macro="" textlink="">
      <xdr:nvSpPr>
        <xdr:cNvPr id="6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</xdr:row>
      <xdr:rowOff>0</xdr:rowOff>
    </xdr:from>
    <xdr:to>
      <xdr:col>6</xdr:col>
      <xdr:colOff>0</xdr:colOff>
      <xdr:row>16</xdr:row>
      <xdr:rowOff>161925</xdr:rowOff>
    </xdr:to>
    <xdr:sp macro="" textlink="">
      <xdr:nvSpPr>
        <xdr:cNvPr id="6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</xdr:row>
      <xdr:rowOff>0</xdr:rowOff>
    </xdr:from>
    <xdr:to>
      <xdr:col>15</xdr:col>
      <xdr:colOff>0</xdr:colOff>
      <xdr:row>17</xdr:row>
      <xdr:rowOff>0</xdr:rowOff>
    </xdr:to>
    <xdr:sp macro="" textlink="">
      <xdr:nvSpPr>
        <xdr:cNvPr id="6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</xdr:row>
      <xdr:rowOff>0</xdr:rowOff>
    </xdr:from>
    <xdr:to>
      <xdr:col>33</xdr:col>
      <xdr:colOff>0</xdr:colOff>
      <xdr:row>17</xdr:row>
      <xdr:rowOff>0</xdr:rowOff>
    </xdr:to>
    <xdr:sp macro="" textlink="">
      <xdr:nvSpPr>
        <xdr:cNvPr id="6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</xdr:row>
      <xdr:rowOff>0</xdr:rowOff>
    </xdr:from>
    <xdr:to>
      <xdr:col>36</xdr:col>
      <xdr:colOff>0</xdr:colOff>
      <xdr:row>17</xdr:row>
      <xdr:rowOff>0</xdr:rowOff>
    </xdr:to>
    <xdr:sp macro="" textlink="">
      <xdr:nvSpPr>
        <xdr:cNvPr id="6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</xdr:row>
      <xdr:rowOff>9525</xdr:rowOff>
    </xdr:from>
    <xdr:to>
      <xdr:col>39</xdr:col>
      <xdr:colOff>0</xdr:colOff>
      <xdr:row>17</xdr:row>
      <xdr:rowOff>0</xdr:rowOff>
    </xdr:to>
    <xdr:sp macro="" textlink="">
      <xdr:nvSpPr>
        <xdr:cNvPr id="6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</xdr:row>
      <xdr:rowOff>0</xdr:rowOff>
    </xdr:from>
    <xdr:to>
      <xdr:col>29</xdr:col>
      <xdr:colOff>333375</xdr:colOff>
      <xdr:row>17</xdr:row>
      <xdr:rowOff>0</xdr:rowOff>
    </xdr:to>
    <xdr:sp macro="" textlink="">
      <xdr:nvSpPr>
        <xdr:cNvPr id="6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</xdr:row>
      <xdr:rowOff>0</xdr:rowOff>
    </xdr:from>
    <xdr:to>
      <xdr:col>24</xdr:col>
      <xdr:colOff>28575</xdr:colOff>
      <xdr:row>17</xdr:row>
      <xdr:rowOff>0</xdr:rowOff>
    </xdr:to>
    <xdr:sp macro="" textlink="">
      <xdr:nvSpPr>
        <xdr:cNvPr id="7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</xdr:row>
      <xdr:rowOff>0</xdr:rowOff>
    </xdr:from>
    <xdr:to>
      <xdr:col>21</xdr:col>
      <xdr:colOff>28575</xdr:colOff>
      <xdr:row>17</xdr:row>
      <xdr:rowOff>0</xdr:rowOff>
    </xdr:to>
    <xdr:sp macro="" textlink="">
      <xdr:nvSpPr>
        <xdr:cNvPr id="7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</xdr:row>
      <xdr:rowOff>19050</xdr:rowOff>
    </xdr:from>
    <xdr:to>
      <xdr:col>6</xdr:col>
      <xdr:colOff>9525</xdr:colOff>
      <xdr:row>17</xdr:row>
      <xdr:rowOff>0</xdr:rowOff>
    </xdr:to>
    <xdr:sp macro="" textlink="">
      <xdr:nvSpPr>
        <xdr:cNvPr id="7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</xdr:row>
      <xdr:rowOff>9525</xdr:rowOff>
    </xdr:from>
    <xdr:to>
      <xdr:col>9</xdr:col>
      <xdr:colOff>9525</xdr:colOff>
      <xdr:row>17</xdr:row>
      <xdr:rowOff>0</xdr:rowOff>
    </xdr:to>
    <xdr:sp macro="" textlink="">
      <xdr:nvSpPr>
        <xdr:cNvPr id="7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18</xdr:row>
      <xdr:rowOff>0</xdr:rowOff>
    </xdr:from>
    <xdr:to>
      <xdr:col>9</xdr:col>
      <xdr:colOff>0</xdr:colOff>
      <xdr:row>21</xdr:row>
      <xdr:rowOff>0</xdr:rowOff>
    </xdr:to>
    <xdr:sp macro="" textlink="">
      <xdr:nvSpPr>
        <xdr:cNvPr id="7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18</xdr:row>
      <xdr:rowOff>28575</xdr:rowOff>
    </xdr:from>
    <xdr:to>
      <xdr:col>12</xdr:col>
      <xdr:colOff>28575</xdr:colOff>
      <xdr:row>21</xdr:row>
      <xdr:rowOff>0</xdr:rowOff>
    </xdr:to>
    <xdr:sp macro="" textlink="">
      <xdr:nvSpPr>
        <xdr:cNvPr id="7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18</xdr:row>
      <xdr:rowOff>0</xdr:rowOff>
    </xdr:from>
    <xdr:to>
      <xdr:col>12</xdr:col>
      <xdr:colOff>9525</xdr:colOff>
      <xdr:row>20</xdr:row>
      <xdr:rowOff>161925</xdr:rowOff>
    </xdr:to>
    <xdr:sp macro="" textlink="">
      <xdr:nvSpPr>
        <xdr:cNvPr id="7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28575</xdr:colOff>
      <xdr:row>21</xdr:row>
      <xdr:rowOff>0</xdr:rowOff>
    </xdr:to>
    <xdr:sp macro="" textlink="">
      <xdr:nvSpPr>
        <xdr:cNvPr id="7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18</xdr:row>
      <xdr:rowOff>9525</xdr:rowOff>
    </xdr:from>
    <xdr:to>
      <xdr:col>18</xdr:col>
      <xdr:colOff>28575</xdr:colOff>
      <xdr:row>21</xdr:row>
      <xdr:rowOff>0</xdr:rowOff>
    </xdr:to>
    <xdr:sp macro="" textlink="">
      <xdr:nvSpPr>
        <xdr:cNvPr id="7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</xdr:row>
      <xdr:rowOff>0</xdr:rowOff>
    </xdr:from>
    <xdr:to>
      <xdr:col>18</xdr:col>
      <xdr:colOff>0</xdr:colOff>
      <xdr:row>21</xdr:row>
      <xdr:rowOff>0</xdr:rowOff>
    </xdr:to>
    <xdr:sp macro="" textlink="">
      <xdr:nvSpPr>
        <xdr:cNvPr id="7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</xdr:row>
      <xdr:rowOff>28575</xdr:rowOff>
    </xdr:from>
    <xdr:to>
      <xdr:col>21</xdr:col>
      <xdr:colOff>28575</xdr:colOff>
      <xdr:row>21</xdr:row>
      <xdr:rowOff>0</xdr:rowOff>
    </xdr:to>
    <xdr:sp macro="" textlink="">
      <xdr:nvSpPr>
        <xdr:cNvPr id="8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18</xdr:row>
      <xdr:rowOff>9525</xdr:rowOff>
    </xdr:from>
    <xdr:to>
      <xdr:col>24</xdr:col>
      <xdr:colOff>9525</xdr:colOff>
      <xdr:row>21</xdr:row>
      <xdr:rowOff>0</xdr:rowOff>
    </xdr:to>
    <xdr:sp macro="" textlink="">
      <xdr:nvSpPr>
        <xdr:cNvPr id="8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18</xdr:row>
      <xdr:rowOff>28575</xdr:rowOff>
    </xdr:from>
    <xdr:to>
      <xdr:col>27</xdr:col>
      <xdr:colOff>28575</xdr:colOff>
      <xdr:row>21</xdr:row>
      <xdr:rowOff>0</xdr:rowOff>
    </xdr:to>
    <xdr:sp macro="" textlink="">
      <xdr:nvSpPr>
        <xdr:cNvPr id="8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18</xdr:row>
      <xdr:rowOff>9525</xdr:rowOff>
    </xdr:from>
    <xdr:to>
      <xdr:col>27</xdr:col>
      <xdr:colOff>9525</xdr:colOff>
      <xdr:row>21</xdr:row>
      <xdr:rowOff>0</xdr:rowOff>
    </xdr:to>
    <xdr:sp macro="" textlink="">
      <xdr:nvSpPr>
        <xdr:cNvPr id="8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18</xdr:row>
      <xdr:rowOff>28575</xdr:rowOff>
    </xdr:from>
    <xdr:to>
      <xdr:col>30</xdr:col>
      <xdr:colOff>28575</xdr:colOff>
      <xdr:row>21</xdr:row>
      <xdr:rowOff>0</xdr:rowOff>
    </xdr:to>
    <xdr:sp macro="" textlink="">
      <xdr:nvSpPr>
        <xdr:cNvPr id="8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18</xdr:row>
      <xdr:rowOff>28575</xdr:rowOff>
    </xdr:from>
    <xdr:to>
      <xdr:col>33</xdr:col>
      <xdr:colOff>28575</xdr:colOff>
      <xdr:row>21</xdr:row>
      <xdr:rowOff>0</xdr:rowOff>
    </xdr:to>
    <xdr:sp macro="" textlink="">
      <xdr:nvSpPr>
        <xdr:cNvPr id="8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</xdr:row>
      <xdr:rowOff>28575</xdr:rowOff>
    </xdr:from>
    <xdr:to>
      <xdr:col>36</xdr:col>
      <xdr:colOff>28575</xdr:colOff>
      <xdr:row>21</xdr:row>
      <xdr:rowOff>0</xdr:rowOff>
    </xdr:to>
    <xdr:sp macro="" textlink="">
      <xdr:nvSpPr>
        <xdr:cNvPr id="8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18</xdr:row>
      <xdr:rowOff>0</xdr:rowOff>
    </xdr:from>
    <xdr:to>
      <xdr:col>39</xdr:col>
      <xdr:colOff>28575</xdr:colOff>
      <xdr:row>21</xdr:row>
      <xdr:rowOff>0</xdr:rowOff>
    </xdr:to>
    <xdr:sp macro="" textlink="">
      <xdr:nvSpPr>
        <xdr:cNvPr id="8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</xdr:row>
      <xdr:rowOff>0</xdr:rowOff>
    </xdr:from>
    <xdr:to>
      <xdr:col>6</xdr:col>
      <xdr:colOff>0</xdr:colOff>
      <xdr:row>20</xdr:row>
      <xdr:rowOff>161925</xdr:rowOff>
    </xdr:to>
    <xdr:sp macro="" textlink="">
      <xdr:nvSpPr>
        <xdr:cNvPr id="8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0</xdr:colOff>
      <xdr:row>21</xdr:row>
      <xdr:rowOff>0</xdr:rowOff>
    </xdr:to>
    <xdr:sp macro="" textlink="">
      <xdr:nvSpPr>
        <xdr:cNvPr id="8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18</xdr:row>
      <xdr:rowOff>0</xdr:rowOff>
    </xdr:from>
    <xdr:to>
      <xdr:col>33</xdr:col>
      <xdr:colOff>0</xdr:colOff>
      <xdr:row>21</xdr:row>
      <xdr:rowOff>0</xdr:rowOff>
    </xdr:to>
    <xdr:sp macro="" textlink="">
      <xdr:nvSpPr>
        <xdr:cNvPr id="9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</xdr:row>
      <xdr:rowOff>0</xdr:rowOff>
    </xdr:from>
    <xdr:to>
      <xdr:col>36</xdr:col>
      <xdr:colOff>0</xdr:colOff>
      <xdr:row>21</xdr:row>
      <xdr:rowOff>0</xdr:rowOff>
    </xdr:to>
    <xdr:sp macro="" textlink="">
      <xdr:nvSpPr>
        <xdr:cNvPr id="9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18</xdr:row>
      <xdr:rowOff>9525</xdr:rowOff>
    </xdr:from>
    <xdr:to>
      <xdr:col>39</xdr:col>
      <xdr:colOff>0</xdr:colOff>
      <xdr:row>21</xdr:row>
      <xdr:rowOff>0</xdr:rowOff>
    </xdr:to>
    <xdr:sp macro="" textlink="">
      <xdr:nvSpPr>
        <xdr:cNvPr id="9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18</xdr:row>
      <xdr:rowOff>0</xdr:rowOff>
    </xdr:from>
    <xdr:to>
      <xdr:col>29</xdr:col>
      <xdr:colOff>333375</xdr:colOff>
      <xdr:row>21</xdr:row>
      <xdr:rowOff>0</xdr:rowOff>
    </xdr:to>
    <xdr:sp macro="" textlink="">
      <xdr:nvSpPr>
        <xdr:cNvPr id="9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18</xdr:row>
      <xdr:rowOff>0</xdr:rowOff>
    </xdr:from>
    <xdr:to>
      <xdr:col>24</xdr:col>
      <xdr:colOff>28575</xdr:colOff>
      <xdr:row>21</xdr:row>
      <xdr:rowOff>0</xdr:rowOff>
    </xdr:to>
    <xdr:sp macro="" textlink="">
      <xdr:nvSpPr>
        <xdr:cNvPr id="9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</xdr:row>
      <xdr:rowOff>0</xdr:rowOff>
    </xdr:from>
    <xdr:to>
      <xdr:col>21</xdr:col>
      <xdr:colOff>28575</xdr:colOff>
      <xdr:row>21</xdr:row>
      <xdr:rowOff>0</xdr:rowOff>
    </xdr:to>
    <xdr:sp macro="" textlink="">
      <xdr:nvSpPr>
        <xdr:cNvPr id="9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</xdr:row>
      <xdr:rowOff>19050</xdr:rowOff>
    </xdr:from>
    <xdr:to>
      <xdr:col>6</xdr:col>
      <xdr:colOff>9525</xdr:colOff>
      <xdr:row>21</xdr:row>
      <xdr:rowOff>0</xdr:rowOff>
    </xdr:to>
    <xdr:sp macro="" textlink="">
      <xdr:nvSpPr>
        <xdr:cNvPr id="9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</xdr:row>
      <xdr:rowOff>9525</xdr:rowOff>
    </xdr:from>
    <xdr:to>
      <xdr:col>9</xdr:col>
      <xdr:colOff>9525</xdr:colOff>
      <xdr:row>21</xdr:row>
      <xdr:rowOff>0</xdr:rowOff>
    </xdr:to>
    <xdr:sp macro="" textlink="">
      <xdr:nvSpPr>
        <xdr:cNvPr id="9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9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22</xdr:row>
      <xdr:rowOff>28575</xdr:rowOff>
    </xdr:from>
    <xdr:to>
      <xdr:col>12</xdr:col>
      <xdr:colOff>28575</xdr:colOff>
      <xdr:row>25</xdr:row>
      <xdr:rowOff>0</xdr:rowOff>
    </xdr:to>
    <xdr:sp macro="" textlink="">
      <xdr:nvSpPr>
        <xdr:cNvPr id="9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</xdr:row>
      <xdr:rowOff>0</xdr:rowOff>
    </xdr:from>
    <xdr:to>
      <xdr:col>12</xdr:col>
      <xdr:colOff>9525</xdr:colOff>
      <xdr:row>24</xdr:row>
      <xdr:rowOff>161925</xdr:rowOff>
    </xdr:to>
    <xdr:sp macro="" textlink="">
      <xdr:nvSpPr>
        <xdr:cNvPr id="10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</xdr:row>
      <xdr:rowOff>0</xdr:rowOff>
    </xdr:from>
    <xdr:to>
      <xdr:col>15</xdr:col>
      <xdr:colOff>28575</xdr:colOff>
      <xdr:row>25</xdr:row>
      <xdr:rowOff>0</xdr:rowOff>
    </xdr:to>
    <xdr:sp macro="" textlink="">
      <xdr:nvSpPr>
        <xdr:cNvPr id="10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22</xdr:row>
      <xdr:rowOff>9525</xdr:rowOff>
    </xdr:from>
    <xdr:to>
      <xdr:col>18</xdr:col>
      <xdr:colOff>28575</xdr:colOff>
      <xdr:row>25</xdr:row>
      <xdr:rowOff>0</xdr:rowOff>
    </xdr:to>
    <xdr:sp macro="" textlink="">
      <xdr:nvSpPr>
        <xdr:cNvPr id="10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22</xdr:row>
      <xdr:rowOff>0</xdr:rowOff>
    </xdr:from>
    <xdr:to>
      <xdr:col>18</xdr:col>
      <xdr:colOff>0</xdr:colOff>
      <xdr:row>25</xdr:row>
      <xdr:rowOff>0</xdr:rowOff>
    </xdr:to>
    <xdr:sp macro="" textlink="">
      <xdr:nvSpPr>
        <xdr:cNvPr id="10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</xdr:row>
      <xdr:rowOff>28575</xdr:rowOff>
    </xdr:from>
    <xdr:to>
      <xdr:col>21</xdr:col>
      <xdr:colOff>28575</xdr:colOff>
      <xdr:row>25</xdr:row>
      <xdr:rowOff>0</xdr:rowOff>
    </xdr:to>
    <xdr:sp macro="" textlink="">
      <xdr:nvSpPr>
        <xdr:cNvPr id="10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22</xdr:row>
      <xdr:rowOff>9525</xdr:rowOff>
    </xdr:from>
    <xdr:to>
      <xdr:col>24</xdr:col>
      <xdr:colOff>9525</xdr:colOff>
      <xdr:row>25</xdr:row>
      <xdr:rowOff>0</xdr:rowOff>
    </xdr:to>
    <xdr:sp macro="" textlink="">
      <xdr:nvSpPr>
        <xdr:cNvPr id="10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22</xdr:row>
      <xdr:rowOff>28575</xdr:rowOff>
    </xdr:from>
    <xdr:to>
      <xdr:col>27</xdr:col>
      <xdr:colOff>28575</xdr:colOff>
      <xdr:row>25</xdr:row>
      <xdr:rowOff>0</xdr:rowOff>
    </xdr:to>
    <xdr:sp macro="" textlink="">
      <xdr:nvSpPr>
        <xdr:cNvPr id="10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22</xdr:row>
      <xdr:rowOff>9525</xdr:rowOff>
    </xdr:from>
    <xdr:to>
      <xdr:col>27</xdr:col>
      <xdr:colOff>9525</xdr:colOff>
      <xdr:row>25</xdr:row>
      <xdr:rowOff>0</xdr:rowOff>
    </xdr:to>
    <xdr:sp macro="" textlink="">
      <xdr:nvSpPr>
        <xdr:cNvPr id="10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22</xdr:row>
      <xdr:rowOff>28575</xdr:rowOff>
    </xdr:from>
    <xdr:to>
      <xdr:col>30</xdr:col>
      <xdr:colOff>28575</xdr:colOff>
      <xdr:row>25</xdr:row>
      <xdr:rowOff>0</xdr:rowOff>
    </xdr:to>
    <xdr:sp macro="" textlink="">
      <xdr:nvSpPr>
        <xdr:cNvPr id="10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22</xdr:row>
      <xdr:rowOff>28575</xdr:rowOff>
    </xdr:from>
    <xdr:to>
      <xdr:col>33</xdr:col>
      <xdr:colOff>28575</xdr:colOff>
      <xdr:row>25</xdr:row>
      <xdr:rowOff>0</xdr:rowOff>
    </xdr:to>
    <xdr:sp macro="" textlink="">
      <xdr:nvSpPr>
        <xdr:cNvPr id="10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</xdr:row>
      <xdr:rowOff>28575</xdr:rowOff>
    </xdr:from>
    <xdr:to>
      <xdr:col>36</xdr:col>
      <xdr:colOff>28575</xdr:colOff>
      <xdr:row>25</xdr:row>
      <xdr:rowOff>0</xdr:rowOff>
    </xdr:to>
    <xdr:sp macro="" textlink="">
      <xdr:nvSpPr>
        <xdr:cNvPr id="11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22</xdr:row>
      <xdr:rowOff>0</xdr:rowOff>
    </xdr:from>
    <xdr:to>
      <xdr:col>39</xdr:col>
      <xdr:colOff>28575</xdr:colOff>
      <xdr:row>25</xdr:row>
      <xdr:rowOff>0</xdr:rowOff>
    </xdr:to>
    <xdr:sp macro="" textlink="">
      <xdr:nvSpPr>
        <xdr:cNvPr id="11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0</xdr:rowOff>
    </xdr:from>
    <xdr:to>
      <xdr:col>6</xdr:col>
      <xdr:colOff>0</xdr:colOff>
      <xdr:row>24</xdr:row>
      <xdr:rowOff>161925</xdr:rowOff>
    </xdr:to>
    <xdr:sp macro="" textlink="">
      <xdr:nvSpPr>
        <xdr:cNvPr id="11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</xdr:row>
      <xdr:rowOff>0</xdr:rowOff>
    </xdr:from>
    <xdr:to>
      <xdr:col>15</xdr:col>
      <xdr:colOff>0</xdr:colOff>
      <xdr:row>25</xdr:row>
      <xdr:rowOff>0</xdr:rowOff>
    </xdr:to>
    <xdr:sp macro="" textlink="">
      <xdr:nvSpPr>
        <xdr:cNvPr id="11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22</xdr:row>
      <xdr:rowOff>0</xdr:rowOff>
    </xdr:from>
    <xdr:to>
      <xdr:col>33</xdr:col>
      <xdr:colOff>0</xdr:colOff>
      <xdr:row>25</xdr:row>
      <xdr:rowOff>0</xdr:rowOff>
    </xdr:to>
    <xdr:sp macro="" textlink="">
      <xdr:nvSpPr>
        <xdr:cNvPr id="11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</xdr:row>
      <xdr:rowOff>0</xdr:rowOff>
    </xdr:from>
    <xdr:to>
      <xdr:col>36</xdr:col>
      <xdr:colOff>0</xdr:colOff>
      <xdr:row>25</xdr:row>
      <xdr:rowOff>0</xdr:rowOff>
    </xdr:to>
    <xdr:sp macro="" textlink="">
      <xdr:nvSpPr>
        <xdr:cNvPr id="11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22</xdr:row>
      <xdr:rowOff>9525</xdr:rowOff>
    </xdr:from>
    <xdr:to>
      <xdr:col>39</xdr:col>
      <xdr:colOff>0</xdr:colOff>
      <xdr:row>25</xdr:row>
      <xdr:rowOff>0</xdr:rowOff>
    </xdr:to>
    <xdr:sp macro="" textlink="">
      <xdr:nvSpPr>
        <xdr:cNvPr id="11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22</xdr:row>
      <xdr:rowOff>0</xdr:rowOff>
    </xdr:from>
    <xdr:to>
      <xdr:col>29</xdr:col>
      <xdr:colOff>333375</xdr:colOff>
      <xdr:row>25</xdr:row>
      <xdr:rowOff>0</xdr:rowOff>
    </xdr:to>
    <xdr:sp macro="" textlink="">
      <xdr:nvSpPr>
        <xdr:cNvPr id="11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22</xdr:row>
      <xdr:rowOff>0</xdr:rowOff>
    </xdr:from>
    <xdr:to>
      <xdr:col>24</xdr:col>
      <xdr:colOff>28575</xdr:colOff>
      <xdr:row>25</xdr:row>
      <xdr:rowOff>0</xdr:rowOff>
    </xdr:to>
    <xdr:sp macro="" textlink="">
      <xdr:nvSpPr>
        <xdr:cNvPr id="11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</xdr:row>
      <xdr:rowOff>0</xdr:rowOff>
    </xdr:from>
    <xdr:to>
      <xdr:col>21</xdr:col>
      <xdr:colOff>28575</xdr:colOff>
      <xdr:row>25</xdr:row>
      <xdr:rowOff>0</xdr:rowOff>
    </xdr:to>
    <xdr:sp macro="" textlink="">
      <xdr:nvSpPr>
        <xdr:cNvPr id="11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</xdr:row>
      <xdr:rowOff>19050</xdr:rowOff>
    </xdr:from>
    <xdr:to>
      <xdr:col>6</xdr:col>
      <xdr:colOff>9525</xdr:colOff>
      <xdr:row>25</xdr:row>
      <xdr:rowOff>0</xdr:rowOff>
    </xdr:to>
    <xdr:sp macro="" textlink="">
      <xdr:nvSpPr>
        <xdr:cNvPr id="12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</xdr:row>
      <xdr:rowOff>9525</xdr:rowOff>
    </xdr:from>
    <xdr:to>
      <xdr:col>9</xdr:col>
      <xdr:colOff>9525</xdr:colOff>
      <xdr:row>25</xdr:row>
      <xdr:rowOff>0</xdr:rowOff>
    </xdr:to>
    <xdr:sp macro="" textlink="">
      <xdr:nvSpPr>
        <xdr:cNvPr id="12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29</xdr:row>
      <xdr:rowOff>0</xdr:rowOff>
    </xdr:to>
    <xdr:sp macro="" textlink="">
      <xdr:nvSpPr>
        <xdr:cNvPr id="12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26</xdr:row>
      <xdr:rowOff>28575</xdr:rowOff>
    </xdr:from>
    <xdr:to>
      <xdr:col>12</xdr:col>
      <xdr:colOff>28575</xdr:colOff>
      <xdr:row>29</xdr:row>
      <xdr:rowOff>0</xdr:rowOff>
    </xdr:to>
    <xdr:sp macro="" textlink="">
      <xdr:nvSpPr>
        <xdr:cNvPr id="12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12</xdr:col>
      <xdr:colOff>9525</xdr:colOff>
      <xdr:row>28</xdr:row>
      <xdr:rowOff>161925</xdr:rowOff>
    </xdr:to>
    <xdr:sp macro="" textlink="">
      <xdr:nvSpPr>
        <xdr:cNvPr id="12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0</xdr:rowOff>
    </xdr:from>
    <xdr:to>
      <xdr:col>15</xdr:col>
      <xdr:colOff>28575</xdr:colOff>
      <xdr:row>29</xdr:row>
      <xdr:rowOff>0</xdr:rowOff>
    </xdr:to>
    <xdr:sp macro="" textlink="">
      <xdr:nvSpPr>
        <xdr:cNvPr id="12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26</xdr:row>
      <xdr:rowOff>9525</xdr:rowOff>
    </xdr:from>
    <xdr:to>
      <xdr:col>18</xdr:col>
      <xdr:colOff>28575</xdr:colOff>
      <xdr:row>29</xdr:row>
      <xdr:rowOff>0</xdr:rowOff>
    </xdr:to>
    <xdr:sp macro="" textlink="">
      <xdr:nvSpPr>
        <xdr:cNvPr id="12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26</xdr:row>
      <xdr:rowOff>0</xdr:rowOff>
    </xdr:from>
    <xdr:to>
      <xdr:col>18</xdr:col>
      <xdr:colOff>0</xdr:colOff>
      <xdr:row>29</xdr:row>
      <xdr:rowOff>0</xdr:rowOff>
    </xdr:to>
    <xdr:sp macro="" textlink="">
      <xdr:nvSpPr>
        <xdr:cNvPr id="12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26</xdr:row>
      <xdr:rowOff>28575</xdr:rowOff>
    </xdr:from>
    <xdr:to>
      <xdr:col>21</xdr:col>
      <xdr:colOff>28575</xdr:colOff>
      <xdr:row>29</xdr:row>
      <xdr:rowOff>0</xdr:rowOff>
    </xdr:to>
    <xdr:sp macro="" textlink="">
      <xdr:nvSpPr>
        <xdr:cNvPr id="12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26</xdr:row>
      <xdr:rowOff>9525</xdr:rowOff>
    </xdr:from>
    <xdr:to>
      <xdr:col>24</xdr:col>
      <xdr:colOff>9525</xdr:colOff>
      <xdr:row>29</xdr:row>
      <xdr:rowOff>0</xdr:rowOff>
    </xdr:to>
    <xdr:sp macro="" textlink="">
      <xdr:nvSpPr>
        <xdr:cNvPr id="12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26</xdr:row>
      <xdr:rowOff>28575</xdr:rowOff>
    </xdr:from>
    <xdr:to>
      <xdr:col>27</xdr:col>
      <xdr:colOff>28575</xdr:colOff>
      <xdr:row>29</xdr:row>
      <xdr:rowOff>0</xdr:rowOff>
    </xdr:to>
    <xdr:sp macro="" textlink="">
      <xdr:nvSpPr>
        <xdr:cNvPr id="13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26</xdr:row>
      <xdr:rowOff>9525</xdr:rowOff>
    </xdr:from>
    <xdr:to>
      <xdr:col>27</xdr:col>
      <xdr:colOff>9525</xdr:colOff>
      <xdr:row>29</xdr:row>
      <xdr:rowOff>0</xdr:rowOff>
    </xdr:to>
    <xdr:sp macro="" textlink="">
      <xdr:nvSpPr>
        <xdr:cNvPr id="13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26</xdr:row>
      <xdr:rowOff>28575</xdr:rowOff>
    </xdr:from>
    <xdr:to>
      <xdr:col>30</xdr:col>
      <xdr:colOff>28575</xdr:colOff>
      <xdr:row>29</xdr:row>
      <xdr:rowOff>0</xdr:rowOff>
    </xdr:to>
    <xdr:sp macro="" textlink="">
      <xdr:nvSpPr>
        <xdr:cNvPr id="13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26</xdr:row>
      <xdr:rowOff>28575</xdr:rowOff>
    </xdr:from>
    <xdr:to>
      <xdr:col>33</xdr:col>
      <xdr:colOff>28575</xdr:colOff>
      <xdr:row>29</xdr:row>
      <xdr:rowOff>0</xdr:rowOff>
    </xdr:to>
    <xdr:sp macro="" textlink="">
      <xdr:nvSpPr>
        <xdr:cNvPr id="13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</xdr:row>
      <xdr:rowOff>28575</xdr:rowOff>
    </xdr:from>
    <xdr:to>
      <xdr:col>36</xdr:col>
      <xdr:colOff>28575</xdr:colOff>
      <xdr:row>29</xdr:row>
      <xdr:rowOff>0</xdr:rowOff>
    </xdr:to>
    <xdr:sp macro="" textlink="">
      <xdr:nvSpPr>
        <xdr:cNvPr id="13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26</xdr:row>
      <xdr:rowOff>0</xdr:rowOff>
    </xdr:from>
    <xdr:to>
      <xdr:col>39</xdr:col>
      <xdr:colOff>28575</xdr:colOff>
      <xdr:row>29</xdr:row>
      <xdr:rowOff>0</xdr:rowOff>
    </xdr:to>
    <xdr:sp macro="" textlink="">
      <xdr:nvSpPr>
        <xdr:cNvPr id="13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0</xdr:rowOff>
    </xdr:from>
    <xdr:to>
      <xdr:col>6</xdr:col>
      <xdr:colOff>0</xdr:colOff>
      <xdr:row>28</xdr:row>
      <xdr:rowOff>161925</xdr:rowOff>
    </xdr:to>
    <xdr:sp macro="" textlink="">
      <xdr:nvSpPr>
        <xdr:cNvPr id="13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0</xdr:rowOff>
    </xdr:from>
    <xdr:to>
      <xdr:col>15</xdr:col>
      <xdr:colOff>0</xdr:colOff>
      <xdr:row>29</xdr:row>
      <xdr:rowOff>0</xdr:rowOff>
    </xdr:to>
    <xdr:sp macro="" textlink="">
      <xdr:nvSpPr>
        <xdr:cNvPr id="13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26</xdr:row>
      <xdr:rowOff>0</xdr:rowOff>
    </xdr:from>
    <xdr:to>
      <xdr:col>33</xdr:col>
      <xdr:colOff>0</xdr:colOff>
      <xdr:row>29</xdr:row>
      <xdr:rowOff>0</xdr:rowOff>
    </xdr:to>
    <xdr:sp macro="" textlink="">
      <xdr:nvSpPr>
        <xdr:cNvPr id="13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</xdr:row>
      <xdr:rowOff>0</xdr:rowOff>
    </xdr:from>
    <xdr:to>
      <xdr:col>36</xdr:col>
      <xdr:colOff>0</xdr:colOff>
      <xdr:row>29</xdr:row>
      <xdr:rowOff>0</xdr:rowOff>
    </xdr:to>
    <xdr:sp macro="" textlink="">
      <xdr:nvSpPr>
        <xdr:cNvPr id="13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26</xdr:row>
      <xdr:rowOff>9525</xdr:rowOff>
    </xdr:from>
    <xdr:to>
      <xdr:col>39</xdr:col>
      <xdr:colOff>0</xdr:colOff>
      <xdr:row>29</xdr:row>
      <xdr:rowOff>0</xdr:rowOff>
    </xdr:to>
    <xdr:sp macro="" textlink="">
      <xdr:nvSpPr>
        <xdr:cNvPr id="14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26</xdr:row>
      <xdr:rowOff>0</xdr:rowOff>
    </xdr:from>
    <xdr:to>
      <xdr:col>29</xdr:col>
      <xdr:colOff>333375</xdr:colOff>
      <xdr:row>29</xdr:row>
      <xdr:rowOff>0</xdr:rowOff>
    </xdr:to>
    <xdr:sp macro="" textlink="">
      <xdr:nvSpPr>
        <xdr:cNvPr id="14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26</xdr:row>
      <xdr:rowOff>0</xdr:rowOff>
    </xdr:from>
    <xdr:to>
      <xdr:col>24</xdr:col>
      <xdr:colOff>28575</xdr:colOff>
      <xdr:row>29</xdr:row>
      <xdr:rowOff>0</xdr:rowOff>
    </xdr:to>
    <xdr:sp macro="" textlink="">
      <xdr:nvSpPr>
        <xdr:cNvPr id="14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</xdr:row>
      <xdr:rowOff>0</xdr:rowOff>
    </xdr:from>
    <xdr:to>
      <xdr:col>21</xdr:col>
      <xdr:colOff>28575</xdr:colOff>
      <xdr:row>29</xdr:row>
      <xdr:rowOff>0</xdr:rowOff>
    </xdr:to>
    <xdr:sp macro="" textlink="">
      <xdr:nvSpPr>
        <xdr:cNvPr id="14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</xdr:row>
      <xdr:rowOff>19050</xdr:rowOff>
    </xdr:from>
    <xdr:to>
      <xdr:col>6</xdr:col>
      <xdr:colOff>9525</xdr:colOff>
      <xdr:row>29</xdr:row>
      <xdr:rowOff>0</xdr:rowOff>
    </xdr:to>
    <xdr:sp macro="" textlink="">
      <xdr:nvSpPr>
        <xdr:cNvPr id="14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26</xdr:row>
      <xdr:rowOff>9525</xdr:rowOff>
    </xdr:from>
    <xdr:to>
      <xdr:col>9</xdr:col>
      <xdr:colOff>9525</xdr:colOff>
      <xdr:row>29</xdr:row>
      <xdr:rowOff>0</xdr:rowOff>
    </xdr:to>
    <xdr:sp macro="" textlink="">
      <xdr:nvSpPr>
        <xdr:cNvPr id="14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14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</xdr:row>
      <xdr:rowOff>28575</xdr:rowOff>
    </xdr:from>
    <xdr:to>
      <xdr:col>12</xdr:col>
      <xdr:colOff>28575</xdr:colOff>
      <xdr:row>33</xdr:row>
      <xdr:rowOff>0</xdr:rowOff>
    </xdr:to>
    <xdr:sp macro="" textlink="">
      <xdr:nvSpPr>
        <xdr:cNvPr id="14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12</xdr:col>
      <xdr:colOff>9525</xdr:colOff>
      <xdr:row>32</xdr:row>
      <xdr:rowOff>161925</xdr:rowOff>
    </xdr:to>
    <xdr:sp macro="" textlink="">
      <xdr:nvSpPr>
        <xdr:cNvPr id="14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</xdr:row>
      <xdr:rowOff>0</xdr:rowOff>
    </xdr:from>
    <xdr:to>
      <xdr:col>15</xdr:col>
      <xdr:colOff>28575</xdr:colOff>
      <xdr:row>33</xdr:row>
      <xdr:rowOff>0</xdr:rowOff>
    </xdr:to>
    <xdr:sp macro="" textlink="">
      <xdr:nvSpPr>
        <xdr:cNvPr id="14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</xdr:row>
      <xdr:rowOff>9525</xdr:rowOff>
    </xdr:from>
    <xdr:to>
      <xdr:col>18</xdr:col>
      <xdr:colOff>28575</xdr:colOff>
      <xdr:row>33</xdr:row>
      <xdr:rowOff>0</xdr:rowOff>
    </xdr:to>
    <xdr:sp macro="" textlink="">
      <xdr:nvSpPr>
        <xdr:cNvPr id="15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</xdr:row>
      <xdr:rowOff>0</xdr:rowOff>
    </xdr:from>
    <xdr:to>
      <xdr:col>18</xdr:col>
      <xdr:colOff>0</xdr:colOff>
      <xdr:row>33</xdr:row>
      <xdr:rowOff>0</xdr:rowOff>
    </xdr:to>
    <xdr:sp macro="" textlink="">
      <xdr:nvSpPr>
        <xdr:cNvPr id="15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</xdr:row>
      <xdr:rowOff>28575</xdr:rowOff>
    </xdr:from>
    <xdr:to>
      <xdr:col>21</xdr:col>
      <xdr:colOff>28575</xdr:colOff>
      <xdr:row>33</xdr:row>
      <xdr:rowOff>0</xdr:rowOff>
    </xdr:to>
    <xdr:sp macro="" textlink="">
      <xdr:nvSpPr>
        <xdr:cNvPr id="15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</xdr:row>
      <xdr:rowOff>9525</xdr:rowOff>
    </xdr:from>
    <xdr:to>
      <xdr:col>24</xdr:col>
      <xdr:colOff>9525</xdr:colOff>
      <xdr:row>33</xdr:row>
      <xdr:rowOff>0</xdr:rowOff>
    </xdr:to>
    <xdr:sp macro="" textlink="">
      <xdr:nvSpPr>
        <xdr:cNvPr id="15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</xdr:row>
      <xdr:rowOff>28575</xdr:rowOff>
    </xdr:from>
    <xdr:to>
      <xdr:col>27</xdr:col>
      <xdr:colOff>28575</xdr:colOff>
      <xdr:row>33</xdr:row>
      <xdr:rowOff>0</xdr:rowOff>
    </xdr:to>
    <xdr:sp macro="" textlink="">
      <xdr:nvSpPr>
        <xdr:cNvPr id="15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</xdr:row>
      <xdr:rowOff>9525</xdr:rowOff>
    </xdr:from>
    <xdr:to>
      <xdr:col>27</xdr:col>
      <xdr:colOff>9525</xdr:colOff>
      <xdr:row>33</xdr:row>
      <xdr:rowOff>0</xdr:rowOff>
    </xdr:to>
    <xdr:sp macro="" textlink="">
      <xdr:nvSpPr>
        <xdr:cNvPr id="15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</xdr:row>
      <xdr:rowOff>28575</xdr:rowOff>
    </xdr:from>
    <xdr:to>
      <xdr:col>30</xdr:col>
      <xdr:colOff>28575</xdr:colOff>
      <xdr:row>33</xdr:row>
      <xdr:rowOff>0</xdr:rowOff>
    </xdr:to>
    <xdr:sp macro="" textlink="">
      <xdr:nvSpPr>
        <xdr:cNvPr id="15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</xdr:row>
      <xdr:rowOff>28575</xdr:rowOff>
    </xdr:from>
    <xdr:to>
      <xdr:col>33</xdr:col>
      <xdr:colOff>28575</xdr:colOff>
      <xdr:row>33</xdr:row>
      <xdr:rowOff>0</xdr:rowOff>
    </xdr:to>
    <xdr:sp macro="" textlink="">
      <xdr:nvSpPr>
        <xdr:cNvPr id="15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</xdr:row>
      <xdr:rowOff>28575</xdr:rowOff>
    </xdr:from>
    <xdr:to>
      <xdr:col>36</xdr:col>
      <xdr:colOff>28575</xdr:colOff>
      <xdr:row>33</xdr:row>
      <xdr:rowOff>0</xdr:rowOff>
    </xdr:to>
    <xdr:sp macro="" textlink="">
      <xdr:nvSpPr>
        <xdr:cNvPr id="15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</xdr:row>
      <xdr:rowOff>0</xdr:rowOff>
    </xdr:from>
    <xdr:to>
      <xdr:col>39</xdr:col>
      <xdr:colOff>28575</xdr:colOff>
      <xdr:row>33</xdr:row>
      <xdr:rowOff>0</xdr:rowOff>
    </xdr:to>
    <xdr:sp macro="" textlink="">
      <xdr:nvSpPr>
        <xdr:cNvPr id="15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</xdr:row>
      <xdr:rowOff>0</xdr:rowOff>
    </xdr:from>
    <xdr:to>
      <xdr:col>6</xdr:col>
      <xdr:colOff>0</xdr:colOff>
      <xdr:row>32</xdr:row>
      <xdr:rowOff>161925</xdr:rowOff>
    </xdr:to>
    <xdr:sp macro="" textlink="">
      <xdr:nvSpPr>
        <xdr:cNvPr id="16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</xdr:row>
      <xdr:rowOff>0</xdr:rowOff>
    </xdr:from>
    <xdr:to>
      <xdr:col>15</xdr:col>
      <xdr:colOff>0</xdr:colOff>
      <xdr:row>33</xdr:row>
      <xdr:rowOff>0</xdr:rowOff>
    </xdr:to>
    <xdr:sp macro="" textlink="">
      <xdr:nvSpPr>
        <xdr:cNvPr id="16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</xdr:row>
      <xdr:rowOff>0</xdr:rowOff>
    </xdr:from>
    <xdr:to>
      <xdr:col>33</xdr:col>
      <xdr:colOff>0</xdr:colOff>
      <xdr:row>33</xdr:row>
      <xdr:rowOff>0</xdr:rowOff>
    </xdr:to>
    <xdr:sp macro="" textlink="">
      <xdr:nvSpPr>
        <xdr:cNvPr id="16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</xdr:row>
      <xdr:rowOff>0</xdr:rowOff>
    </xdr:from>
    <xdr:to>
      <xdr:col>36</xdr:col>
      <xdr:colOff>0</xdr:colOff>
      <xdr:row>33</xdr:row>
      <xdr:rowOff>0</xdr:rowOff>
    </xdr:to>
    <xdr:sp macro="" textlink="">
      <xdr:nvSpPr>
        <xdr:cNvPr id="16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</xdr:row>
      <xdr:rowOff>9525</xdr:rowOff>
    </xdr:from>
    <xdr:to>
      <xdr:col>39</xdr:col>
      <xdr:colOff>0</xdr:colOff>
      <xdr:row>33</xdr:row>
      <xdr:rowOff>0</xdr:rowOff>
    </xdr:to>
    <xdr:sp macro="" textlink="">
      <xdr:nvSpPr>
        <xdr:cNvPr id="16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</xdr:row>
      <xdr:rowOff>0</xdr:rowOff>
    </xdr:from>
    <xdr:to>
      <xdr:col>29</xdr:col>
      <xdr:colOff>333375</xdr:colOff>
      <xdr:row>33</xdr:row>
      <xdr:rowOff>0</xdr:rowOff>
    </xdr:to>
    <xdr:sp macro="" textlink="">
      <xdr:nvSpPr>
        <xdr:cNvPr id="16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</xdr:row>
      <xdr:rowOff>0</xdr:rowOff>
    </xdr:from>
    <xdr:to>
      <xdr:col>24</xdr:col>
      <xdr:colOff>28575</xdr:colOff>
      <xdr:row>33</xdr:row>
      <xdr:rowOff>0</xdr:rowOff>
    </xdr:to>
    <xdr:sp macro="" textlink="">
      <xdr:nvSpPr>
        <xdr:cNvPr id="16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</xdr:row>
      <xdr:rowOff>0</xdr:rowOff>
    </xdr:from>
    <xdr:to>
      <xdr:col>21</xdr:col>
      <xdr:colOff>28575</xdr:colOff>
      <xdr:row>33</xdr:row>
      <xdr:rowOff>0</xdr:rowOff>
    </xdr:to>
    <xdr:sp macro="" textlink="">
      <xdr:nvSpPr>
        <xdr:cNvPr id="16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</xdr:row>
      <xdr:rowOff>19050</xdr:rowOff>
    </xdr:from>
    <xdr:to>
      <xdr:col>6</xdr:col>
      <xdr:colOff>9525</xdr:colOff>
      <xdr:row>33</xdr:row>
      <xdr:rowOff>0</xdr:rowOff>
    </xdr:to>
    <xdr:sp macro="" textlink="">
      <xdr:nvSpPr>
        <xdr:cNvPr id="16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</xdr:row>
      <xdr:rowOff>9525</xdr:rowOff>
    </xdr:from>
    <xdr:to>
      <xdr:col>9</xdr:col>
      <xdr:colOff>9525</xdr:colOff>
      <xdr:row>33</xdr:row>
      <xdr:rowOff>0</xdr:rowOff>
    </xdr:to>
    <xdr:sp macro="" textlink="">
      <xdr:nvSpPr>
        <xdr:cNvPr id="16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34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34</xdr:row>
      <xdr:rowOff>28575</xdr:rowOff>
    </xdr:from>
    <xdr:to>
      <xdr:col>12</xdr:col>
      <xdr:colOff>28575</xdr:colOff>
      <xdr:row>37</xdr:row>
      <xdr:rowOff>0</xdr:rowOff>
    </xdr:to>
    <xdr:sp macro="" textlink="">
      <xdr:nvSpPr>
        <xdr:cNvPr id="17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34</xdr:row>
      <xdr:rowOff>0</xdr:rowOff>
    </xdr:from>
    <xdr:to>
      <xdr:col>12</xdr:col>
      <xdr:colOff>9525</xdr:colOff>
      <xdr:row>36</xdr:row>
      <xdr:rowOff>161925</xdr:rowOff>
    </xdr:to>
    <xdr:sp macro="" textlink="">
      <xdr:nvSpPr>
        <xdr:cNvPr id="17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34</xdr:row>
      <xdr:rowOff>0</xdr:rowOff>
    </xdr:from>
    <xdr:to>
      <xdr:col>15</xdr:col>
      <xdr:colOff>28575</xdr:colOff>
      <xdr:row>37</xdr:row>
      <xdr:rowOff>0</xdr:rowOff>
    </xdr:to>
    <xdr:sp macro="" textlink="">
      <xdr:nvSpPr>
        <xdr:cNvPr id="17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34</xdr:row>
      <xdr:rowOff>9525</xdr:rowOff>
    </xdr:from>
    <xdr:to>
      <xdr:col>18</xdr:col>
      <xdr:colOff>28575</xdr:colOff>
      <xdr:row>37</xdr:row>
      <xdr:rowOff>0</xdr:rowOff>
    </xdr:to>
    <xdr:sp macro="" textlink="">
      <xdr:nvSpPr>
        <xdr:cNvPr id="17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34</xdr:row>
      <xdr:rowOff>0</xdr:rowOff>
    </xdr:from>
    <xdr:to>
      <xdr:col>18</xdr:col>
      <xdr:colOff>0</xdr:colOff>
      <xdr:row>37</xdr:row>
      <xdr:rowOff>0</xdr:rowOff>
    </xdr:to>
    <xdr:sp macro="" textlink="">
      <xdr:nvSpPr>
        <xdr:cNvPr id="17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34</xdr:row>
      <xdr:rowOff>28575</xdr:rowOff>
    </xdr:from>
    <xdr:to>
      <xdr:col>21</xdr:col>
      <xdr:colOff>28575</xdr:colOff>
      <xdr:row>37</xdr:row>
      <xdr:rowOff>0</xdr:rowOff>
    </xdr:to>
    <xdr:sp macro="" textlink="">
      <xdr:nvSpPr>
        <xdr:cNvPr id="17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34</xdr:row>
      <xdr:rowOff>9525</xdr:rowOff>
    </xdr:from>
    <xdr:to>
      <xdr:col>24</xdr:col>
      <xdr:colOff>9525</xdr:colOff>
      <xdr:row>37</xdr:row>
      <xdr:rowOff>0</xdr:rowOff>
    </xdr:to>
    <xdr:sp macro="" textlink="">
      <xdr:nvSpPr>
        <xdr:cNvPr id="17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34</xdr:row>
      <xdr:rowOff>28575</xdr:rowOff>
    </xdr:from>
    <xdr:to>
      <xdr:col>27</xdr:col>
      <xdr:colOff>28575</xdr:colOff>
      <xdr:row>37</xdr:row>
      <xdr:rowOff>0</xdr:rowOff>
    </xdr:to>
    <xdr:sp macro="" textlink="">
      <xdr:nvSpPr>
        <xdr:cNvPr id="17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34</xdr:row>
      <xdr:rowOff>9525</xdr:rowOff>
    </xdr:from>
    <xdr:to>
      <xdr:col>27</xdr:col>
      <xdr:colOff>9525</xdr:colOff>
      <xdr:row>37</xdr:row>
      <xdr:rowOff>0</xdr:rowOff>
    </xdr:to>
    <xdr:sp macro="" textlink="">
      <xdr:nvSpPr>
        <xdr:cNvPr id="17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34</xdr:row>
      <xdr:rowOff>28575</xdr:rowOff>
    </xdr:from>
    <xdr:to>
      <xdr:col>30</xdr:col>
      <xdr:colOff>28575</xdr:colOff>
      <xdr:row>37</xdr:row>
      <xdr:rowOff>0</xdr:rowOff>
    </xdr:to>
    <xdr:sp macro="" textlink="">
      <xdr:nvSpPr>
        <xdr:cNvPr id="18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34</xdr:row>
      <xdr:rowOff>28575</xdr:rowOff>
    </xdr:from>
    <xdr:to>
      <xdr:col>33</xdr:col>
      <xdr:colOff>28575</xdr:colOff>
      <xdr:row>37</xdr:row>
      <xdr:rowOff>0</xdr:rowOff>
    </xdr:to>
    <xdr:sp macro="" textlink="">
      <xdr:nvSpPr>
        <xdr:cNvPr id="18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34</xdr:row>
      <xdr:rowOff>28575</xdr:rowOff>
    </xdr:from>
    <xdr:to>
      <xdr:col>36</xdr:col>
      <xdr:colOff>28575</xdr:colOff>
      <xdr:row>37</xdr:row>
      <xdr:rowOff>0</xdr:rowOff>
    </xdr:to>
    <xdr:sp macro="" textlink="">
      <xdr:nvSpPr>
        <xdr:cNvPr id="18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34</xdr:row>
      <xdr:rowOff>0</xdr:rowOff>
    </xdr:from>
    <xdr:to>
      <xdr:col>39</xdr:col>
      <xdr:colOff>28575</xdr:colOff>
      <xdr:row>37</xdr:row>
      <xdr:rowOff>0</xdr:rowOff>
    </xdr:to>
    <xdr:sp macro="" textlink="">
      <xdr:nvSpPr>
        <xdr:cNvPr id="18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34</xdr:row>
      <xdr:rowOff>0</xdr:rowOff>
    </xdr:from>
    <xdr:to>
      <xdr:col>6</xdr:col>
      <xdr:colOff>0</xdr:colOff>
      <xdr:row>36</xdr:row>
      <xdr:rowOff>161925</xdr:rowOff>
    </xdr:to>
    <xdr:sp macro="" textlink="">
      <xdr:nvSpPr>
        <xdr:cNvPr id="18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34</xdr:row>
      <xdr:rowOff>0</xdr:rowOff>
    </xdr:from>
    <xdr:to>
      <xdr:col>15</xdr:col>
      <xdr:colOff>0</xdr:colOff>
      <xdr:row>37</xdr:row>
      <xdr:rowOff>0</xdr:rowOff>
    </xdr:to>
    <xdr:sp macro="" textlink="">
      <xdr:nvSpPr>
        <xdr:cNvPr id="18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34</xdr:row>
      <xdr:rowOff>0</xdr:rowOff>
    </xdr:from>
    <xdr:to>
      <xdr:col>33</xdr:col>
      <xdr:colOff>0</xdr:colOff>
      <xdr:row>37</xdr:row>
      <xdr:rowOff>0</xdr:rowOff>
    </xdr:to>
    <xdr:sp macro="" textlink="">
      <xdr:nvSpPr>
        <xdr:cNvPr id="18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34</xdr:row>
      <xdr:rowOff>0</xdr:rowOff>
    </xdr:from>
    <xdr:to>
      <xdr:col>36</xdr:col>
      <xdr:colOff>0</xdr:colOff>
      <xdr:row>37</xdr:row>
      <xdr:rowOff>0</xdr:rowOff>
    </xdr:to>
    <xdr:sp macro="" textlink="">
      <xdr:nvSpPr>
        <xdr:cNvPr id="18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34</xdr:row>
      <xdr:rowOff>9525</xdr:rowOff>
    </xdr:from>
    <xdr:to>
      <xdr:col>39</xdr:col>
      <xdr:colOff>0</xdr:colOff>
      <xdr:row>37</xdr:row>
      <xdr:rowOff>0</xdr:rowOff>
    </xdr:to>
    <xdr:sp macro="" textlink="">
      <xdr:nvSpPr>
        <xdr:cNvPr id="18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34</xdr:row>
      <xdr:rowOff>0</xdr:rowOff>
    </xdr:from>
    <xdr:to>
      <xdr:col>29</xdr:col>
      <xdr:colOff>333375</xdr:colOff>
      <xdr:row>37</xdr:row>
      <xdr:rowOff>0</xdr:rowOff>
    </xdr:to>
    <xdr:sp macro="" textlink="">
      <xdr:nvSpPr>
        <xdr:cNvPr id="18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34</xdr:row>
      <xdr:rowOff>0</xdr:rowOff>
    </xdr:from>
    <xdr:to>
      <xdr:col>24</xdr:col>
      <xdr:colOff>28575</xdr:colOff>
      <xdr:row>37</xdr:row>
      <xdr:rowOff>0</xdr:rowOff>
    </xdr:to>
    <xdr:sp macro="" textlink="">
      <xdr:nvSpPr>
        <xdr:cNvPr id="19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34</xdr:row>
      <xdr:rowOff>0</xdr:rowOff>
    </xdr:from>
    <xdr:to>
      <xdr:col>21</xdr:col>
      <xdr:colOff>28575</xdr:colOff>
      <xdr:row>37</xdr:row>
      <xdr:rowOff>0</xdr:rowOff>
    </xdr:to>
    <xdr:sp macro="" textlink="">
      <xdr:nvSpPr>
        <xdr:cNvPr id="19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34</xdr:row>
      <xdr:rowOff>19050</xdr:rowOff>
    </xdr:from>
    <xdr:to>
      <xdr:col>6</xdr:col>
      <xdr:colOff>9525</xdr:colOff>
      <xdr:row>37</xdr:row>
      <xdr:rowOff>0</xdr:rowOff>
    </xdr:to>
    <xdr:sp macro="" textlink="">
      <xdr:nvSpPr>
        <xdr:cNvPr id="19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34</xdr:row>
      <xdr:rowOff>9525</xdr:rowOff>
    </xdr:from>
    <xdr:to>
      <xdr:col>9</xdr:col>
      <xdr:colOff>9525</xdr:colOff>
      <xdr:row>37</xdr:row>
      <xdr:rowOff>0</xdr:rowOff>
    </xdr:to>
    <xdr:sp macro="" textlink="">
      <xdr:nvSpPr>
        <xdr:cNvPr id="19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9</xdr:col>
      <xdr:colOff>0</xdr:colOff>
      <xdr:row>41</xdr:row>
      <xdr:rowOff>0</xdr:rowOff>
    </xdr:to>
    <xdr:sp macro="" textlink="">
      <xdr:nvSpPr>
        <xdr:cNvPr id="19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38</xdr:row>
      <xdr:rowOff>28575</xdr:rowOff>
    </xdr:from>
    <xdr:to>
      <xdr:col>12</xdr:col>
      <xdr:colOff>28575</xdr:colOff>
      <xdr:row>41</xdr:row>
      <xdr:rowOff>0</xdr:rowOff>
    </xdr:to>
    <xdr:sp macro="" textlink="">
      <xdr:nvSpPr>
        <xdr:cNvPr id="19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12</xdr:col>
      <xdr:colOff>9525</xdr:colOff>
      <xdr:row>40</xdr:row>
      <xdr:rowOff>161925</xdr:rowOff>
    </xdr:to>
    <xdr:sp macro="" textlink="">
      <xdr:nvSpPr>
        <xdr:cNvPr id="19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38</xdr:row>
      <xdr:rowOff>0</xdr:rowOff>
    </xdr:from>
    <xdr:to>
      <xdr:col>15</xdr:col>
      <xdr:colOff>28575</xdr:colOff>
      <xdr:row>41</xdr:row>
      <xdr:rowOff>0</xdr:rowOff>
    </xdr:to>
    <xdr:sp macro="" textlink="">
      <xdr:nvSpPr>
        <xdr:cNvPr id="19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38</xdr:row>
      <xdr:rowOff>9525</xdr:rowOff>
    </xdr:from>
    <xdr:to>
      <xdr:col>18</xdr:col>
      <xdr:colOff>28575</xdr:colOff>
      <xdr:row>41</xdr:row>
      <xdr:rowOff>0</xdr:rowOff>
    </xdr:to>
    <xdr:sp macro="" textlink="">
      <xdr:nvSpPr>
        <xdr:cNvPr id="19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38</xdr:row>
      <xdr:rowOff>0</xdr:rowOff>
    </xdr:from>
    <xdr:to>
      <xdr:col>18</xdr:col>
      <xdr:colOff>0</xdr:colOff>
      <xdr:row>41</xdr:row>
      <xdr:rowOff>0</xdr:rowOff>
    </xdr:to>
    <xdr:sp macro="" textlink="">
      <xdr:nvSpPr>
        <xdr:cNvPr id="19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38</xdr:row>
      <xdr:rowOff>28575</xdr:rowOff>
    </xdr:from>
    <xdr:to>
      <xdr:col>21</xdr:col>
      <xdr:colOff>28575</xdr:colOff>
      <xdr:row>41</xdr:row>
      <xdr:rowOff>0</xdr:rowOff>
    </xdr:to>
    <xdr:sp macro="" textlink="">
      <xdr:nvSpPr>
        <xdr:cNvPr id="20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38</xdr:row>
      <xdr:rowOff>9525</xdr:rowOff>
    </xdr:from>
    <xdr:to>
      <xdr:col>24</xdr:col>
      <xdr:colOff>9525</xdr:colOff>
      <xdr:row>41</xdr:row>
      <xdr:rowOff>0</xdr:rowOff>
    </xdr:to>
    <xdr:sp macro="" textlink="">
      <xdr:nvSpPr>
        <xdr:cNvPr id="20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38</xdr:row>
      <xdr:rowOff>28575</xdr:rowOff>
    </xdr:from>
    <xdr:to>
      <xdr:col>27</xdr:col>
      <xdr:colOff>28575</xdr:colOff>
      <xdr:row>41</xdr:row>
      <xdr:rowOff>0</xdr:rowOff>
    </xdr:to>
    <xdr:sp macro="" textlink="">
      <xdr:nvSpPr>
        <xdr:cNvPr id="20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38</xdr:row>
      <xdr:rowOff>9525</xdr:rowOff>
    </xdr:from>
    <xdr:to>
      <xdr:col>27</xdr:col>
      <xdr:colOff>9525</xdr:colOff>
      <xdr:row>41</xdr:row>
      <xdr:rowOff>0</xdr:rowOff>
    </xdr:to>
    <xdr:sp macro="" textlink="">
      <xdr:nvSpPr>
        <xdr:cNvPr id="20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38</xdr:row>
      <xdr:rowOff>28575</xdr:rowOff>
    </xdr:from>
    <xdr:to>
      <xdr:col>30</xdr:col>
      <xdr:colOff>28575</xdr:colOff>
      <xdr:row>41</xdr:row>
      <xdr:rowOff>0</xdr:rowOff>
    </xdr:to>
    <xdr:sp macro="" textlink="">
      <xdr:nvSpPr>
        <xdr:cNvPr id="20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38</xdr:row>
      <xdr:rowOff>28575</xdr:rowOff>
    </xdr:from>
    <xdr:to>
      <xdr:col>33</xdr:col>
      <xdr:colOff>28575</xdr:colOff>
      <xdr:row>41</xdr:row>
      <xdr:rowOff>0</xdr:rowOff>
    </xdr:to>
    <xdr:sp macro="" textlink="">
      <xdr:nvSpPr>
        <xdr:cNvPr id="20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38</xdr:row>
      <xdr:rowOff>28575</xdr:rowOff>
    </xdr:from>
    <xdr:to>
      <xdr:col>36</xdr:col>
      <xdr:colOff>28575</xdr:colOff>
      <xdr:row>41</xdr:row>
      <xdr:rowOff>0</xdr:rowOff>
    </xdr:to>
    <xdr:sp macro="" textlink="">
      <xdr:nvSpPr>
        <xdr:cNvPr id="20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38</xdr:row>
      <xdr:rowOff>0</xdr:rowOff>
    </xdr:from>
    <xdr:to>
      <xdr:col>39</xdr:col>
      <xdr:colOff>28575</xdr:colOff>
      <xdr:row>41</xdr:row>
      <xdr:rowOff>0</xdr:rowOff>
    </xdr:to>
    <xdr:sp macro="" textlink="">
      <xdr:nvSpPr>
        <xdr:cNvPr id="20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0</xdr:rowOff>
    </xdr:from>
    <xdr:to>
      <xdr:col>6</xdr:col>
      <xdr:colOff>0</xdr:colOff>
      <xdr:row>40</xdr:row>
      <xdr:rowOff>161925</xdr:rowOff>
    </xdr:to>
    <xdr:sp macro="" textlink="">
      <xdr:nvSpPr>
        <xdr:cNvPr id="20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38</xdr:row>
      <xdr:rowOff>0</xdr:rowOff>
    </xdr:from>
    <xdr:to>
      <xdr:col>15</xdr:col>
      <xdr:colOff>0</xdr:colOff>
      <xdr:row>41</xdr:row>
      <xdr:rowOff>0</xdr:rowOff>
    </xdr:to>
    <xdr:sp macro="" textlink="">
      <xdr:nvSpPr>
        <xdr:cNvPr id="20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38</xdr:row>
      <xdr:rowOff>0</xdr:rowOff>
    </xdr:from>
    <xdr:to>
      <xdr:col>33</xdr:col>
      <xdr:colOff>0</xdr:colOff>
      <xdr:row>41</xdr:row>
      <xdr:rowOff>0</xdr:rowOff>
    </xdr:to>
    <xdr:sp macro="" textlink="">
      <xdr:nvSpPr>
        <xdr:cNvPr id="21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38</xdr:row>
      <xdr:rowOff>0</xdr:rowOff>
    </xdr:from>
    <xdr:to>
      <xdr:col>36</xdr:col>
      <xdr:colOff>0</xdr:colOff>
      <xdr:row>41</xdr:row>
      <xdr:rowOff>0</xdr:rowOff>
    </xdr:to>
    <xdr:sp macro="" textlink="">
      <xdr:nvSpPr>
        <xdr:cNvPr id="21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38</xdr:row>
      <xdr:rowOff>9525</xdr:rowOff>
    </xdr:from>
    <xdr:to>
      <xdr:col>39</xdr:col>
      <xdr:colOff>0</xdr:colOff>
      <xdr:row>41</xdr:row>
      <xdr:rowOff>0</xdr:rowOff>
    </xdr:to>
    <xdr:sp macro="" textlink="">
      <xdr:nvSpPr>
        <xdr:cNvPr id="21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38</xdr:row>
      <xdr:rowOff>0</xdr:rowOff>
    </xdr:from>
    <xdr:to>
      <xdr:col>29</xdr:col>
      <xdr:colOff>333375</xdr:colOff>
      <xdr:row>41</xdr:row>
      <xdr:rowOff>0</xdr:rowOff>
    </xdr:to>
    <xdr:sp macro="" textlink="">
      <xdr:nvSpPr>
        <xdr:cNvPr id="21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38</xdr:row>
      <xdr:rowOff>0</xdr:rowOff>
    </xdr:from>
    <xdr:to>
      <xdr:col>24</xdr:col>
      <xdr:colOff>28575</xdr:colOff>
      <xdr:row>41</xdr:row>
      <xdr:rowOff>0</xdr:rowOff>
    </xdr:to>
    <xdr:sp macro="" textlink="">
      <xdr:nvSpPr>
        <xdr:cNvPr id="21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38</xdr:row>
      <xdr:rowOff>0</xdr:rowOff>
    </xdr:from>
    <xdr:to>
      <xdr:col>21</xdr:col>
      <xdr:colOff>28575</xdr:colOff>
      <xdr:row>41</xdr:row>
      <xdr:rowOff>0</xdr:rowOff>
    </xdr:to>
    <xdr:sp macro="" textlink="">
      <xdr:nvSpPr>
        <xdr:cNvPr id="21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19050</xdr:rowOff>
    </xdr:from>
    <xdr:to>
      <xdr:col>6</xdr:col>
      <xdr:colOff>9525</xdr:colOff>
      <xdr:row>41</xdr:row>
      <xdr:rowOff>0</xdr:rowOff>
    </xdr:to>
    <xdr:sp macro="" textlink="">
      <xdr:nvSpPr>
        <xdr:cNvPr id="21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38</xdr:row>
      <xdr:rowOff>9525</xdr:rowOff>
    </xdr:from>
    <xdr:to>
      <xdr:col>9</xdr:col>
      <xdr:colOff>9525</xdr:colOff>
      <xdr:row>41</xdr:row>
      <xdr:rowOff>0</xdr:rowOff>
    </xdr:to>
    <xdr:sp macro="" textlink="">
      <xdr:nvSpPr>
        <xdr:cNvPr id="21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44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21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44</xdr:row>
      <xdr:rowOff>28575</xdr:rowOff>
    </xdr:from>
    <xdr:to>
      <xdr:col>12</xdr:col>
      <xdr:colOff>28575</xdr:colOff>
      <xdr:row>47</xdr:row>
      <xdr:rowOff>0</xdr:rowOff>
    </xdr:to>
    <xdr:sp macro="" textlink="">
      <xdr:nvSpPr>
        <xdr:cNvPr id="21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12</xdr:col>
      <xdr:colOff>9525</xdr:colOff>
      <xdr:row>46</xdr:row>
      <xdr:rowOff>161925</xdr:rowOff>
    </xdr:to>
    <xdr:sp macro="" textlink="">
      <xdr:nvSpPr>
        <xdr:cNvPr id="22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44</xdr:row>
      <xdr:rowOff>0</xdr:rowOff>
    </xdr:from>
    <xdr:to>
      <xdr:col>15</xdr:col>
      <xdr:colOff>28575</xdr:colOff>
      <xdr:row>47</xdr:row>
      <xdr:rowOff>0</xdr:rowOff>
    </xdr:to>
    <xdr:sp macro="" textlink="">
      <xdr:nvSpPr>
        <xdr:cNvPr id="22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44</xdr:row>
      <xdr:rowOff>9525</xdr:rowOff>
    </xdr:from>
    <xdr:to>
      <xdr:col>18</xdr:col>
      <xdr:colOff>28575</xdr:colOff>
      <xdr:row>47</xdr:row>
      <xdr:rowOff>0</xdr:rowOff>
    </xdr:to>
    <xdr:sp macro="" textlink="">
      <xdr:nvSpPr>
        <xdr:cNvPr id="22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44</xdr:row>
      <xdr:rowOff>0</xdr:rowOff>
    </xdr:from>
    <xdr:to>
      <xdr:col>18</xdr:col>
      <xdr:colOff>0</xdr:colOff>
      <xdr:row>47</xdr:row>
      <xdr:rowOff>0</xdr:rowOff>
    </xdr:to>
    <xdr:sp macro="" textlink="">
      <xdr:nvSpPr>
        <xdr:cNvPr id="22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44</xdr:row>
      <xdr:rowOff>28575</xdr:rowOff>
    </xdr:from>
    <xdr:to>
      <xdr:col>21</xdr:col>
      <xdr:colOff>28575</xdr:colOff>
      <xdr:row>47</xdr:row>
      <xdr:rowOff>0</xdr:rowOff>
    </xdr:to>
    <xdr:sp macro="" textlink="">
      <xdr:nvSpPr>
        <xdr:cNvPr id="22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44</xdr:row>
      <xdr:rowOff>9525</xdr:rowOff>
    </xdr:from>
    <xdr:to>
      <xdr:col>24</xdr:col>
      <xdr:colOff>9525</xdr:colOff>
      <xdr:row>47</xdr:row>
      <xdr:rowOff>0</xdr:rowOff>
    </xdr:to>
    <xdr:sp macro="" textlink="">
      <xdr:nvSpPr>
        <xdr:cNvPr id="22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44</xdr:row>
      <xdr:rowOff>28575</xdr:rowOff>
    </xdr:from>
    <xdr:to>
      <xdr:col>27</xdr:col>
      <xdr:colOff>28575</xdr:colOff>
      <xdr:row>47</xdr:row>
      <xdr:rowOff>0</xdr:rowOff>
    </xdr:to>
    <xdr:sp macro="" textlink="">
      <xdr:nvSpPr>
        <xdr:cNvPr id="22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44</xdr:row>
      <xdr:rowOff>9525</xdr:rowOff>
    </xdr:from>
    <xdr:to>
      <xdr:col>27</xdr:col>
      <xdr:colOff>9525</xdr:colOff>
      <xdr:row>47</xdr:row>
      <xdr:rowOff>0</xdr:rowOff>
    </xdr:to>
    <xdr:sp macro="" textlink="">
      <xdr:nvSpPr>
        <xdr:cNvPr id="22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44</xdr:row>
      <xdr:rowOff>28575</xdr:rowOff>
    </xdr:from>
    <xdr:to>
      <xdr:col>30</xdr:col>
      <xdr:colOff>28575</xdr:colOff>
      <xdr:row>47</xdr:row>
      <xdr:rowOff>0</xdr:rowOff>
    </xdr:to>
    <xdr:sp macro="" textlink="">
      <xdr:nvSpPr>
        <xdr:cNvPr id="22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44</xdr:row>
      <xdr:rowOff>28575</xdr:rowOff>
    </xdr:from>
    <xdr:to>
      <xdr:col>33</xdr:col>
      <xdr:colOff>28575</xdr:colOff>
      <xdr:row>47</xdr:row>
      <xdr:rowOff>0</xdr:rowOff>
    </xdr:to>
    <xdr:sp macro="" textlink="">
      <xdr:nvSpPr>
        <xdr:cNvPr id="22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44</xdr:row>
      <xdr:rowOff>28575</xdr:rowOff>
    </xdr:from>
    <xdr:to>
      <xdr:col>36</xdr:col>
      <xdr:colOff>28575</xdr:colOff>
      <xdr:row>47</xdr:row>
      <xdr:rowOff>0</xdr:rowOff>
    </xdr:to>
    <xdr:sp macro="" textlink="">
      <xdr:nvSpPr>
        <xdr:cNvPr id="23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44</xdr:row>
      <xdr:rowOff>0</xdr:rowOff>
    </xdr:from>
    <xdr:to>
      <xdr:col>39</xdr:col>
      <xdr:colOff>28575</xdr:colOff>
      <xdr:row>47</xdr:row>
      <xdr:rowOff>0</xdr:rowOff>
    </xdr:to>
    <xdr:sp macro="" textlink="">
      <xdr:nvSpPr>
        <xdr:cNvPr id="23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44</xdr:row>
      <xdr:rowOff>0</xdr:rowOff>
    </xdr:from>
    <xdr:to>
      <xdr:col>6</xdr:col>
      <xdr:colOff>0</xdr:colOff>
      <xdr:row>46</xdr:row>
      <xdr:rowOff>161925</xdr:rowOff>
    </xdr:to>
    <xdr:sp macro="" textlink="">
      <xdr:nvSpPr>
        <xdr:cNvPr id="23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44</xdr:row>
      <xdr:rowOff>0</xdr:rowOff>
    </xdr:from>
    <xdr:to>
      <xdr:col>15</xdr:col>
      <xdr:colOff>0</xdr:colOff>
      <xdr:row>47</xdr:row>
      <xdr:rowOff>0</xdr:rowOff>
    </xdr:to>
    <xdr:sp macro="" textlink="">
      <xdr:nvSpPr>
        <xdr:cNvPr id="23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44</xdr:row>
      <xdr:rowOff>0</xdr:rowOff>
    </xdr:from>
    <xdr:to>
      <xdr:col>33</xdr:col>
      <xdr:colOff>0</xdr:colOff>
      <xdr:row>47</xdr:row>
      <xdr:rowOff>0</xdr:rowOff>
    </xdr:to>
    <xdr:sp macro="" textlink="">
      <xdr:nvSpPr>
        <xdr:cNvPr id="23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44</xdr:row>
      <xdr:rowOff>0</xdr:rowOff>
    </xdr:from>
    <xdr:to>
      <xdr:col>36</xdr:col>
      <xdr:colOff>0</xdr:colOff>
      <xdr:row>47</xdr:row>
      <xdr:rowOff>0</xdr:rowOff>
    </xdr:to>
    <xdr:sp macro="" textlink="">
      <xdr:nvSpPr>
        <xdr:cNvPr id="23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44</xdr:row>
      <xdr:rowOff>9525</xdr:rowOff>
    </xdr:from>
    <xdr:to>
      <xdr:col>39</xdr:col>
      <xdr:colOff>0</xdr:colOff>
      <xdr:row>47</xdr:row>
      <xdr:rowOff>0</xdr:rowOff>
    </xdr:to>
    <xdr:sp macro="" textlink="">
      <xdr:nvSpPr>
        <xdr:cNvPr id="23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44</xdr:row>
      <xdr:rowOff>0</xdr:rowOff>
    </xdr:from>
    <xdr:to>
      <xdr:col>29</xdr:col>
      <xdr:colOff>333375</xdr:colOff>
      <xdr:row>47</xdr:row>
      <xdr:rowOff>0</xdr:rowOff>
    </xdr:to>
    <xdr:sp macro="" textlink="">
      <xdr:nvSpPr>
        <xdr:cNvPr id="23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44</xdr:row>
      <xdr:rowOff>0</xdr:rowOff>
    </xdr:from>
    <xdr:to>
      <xdr:col>24</xdr:col>
      <xdr:colOff>28575</xdr:colOff>
      <xdr:row>47</xdr:row>
      <xdr:rowOff>0</xdr:rowOff>
    </xdr:to>
    <xdr:sp macro="" textlink="">
      <xdr:nvSpPr>
        <xdr:cNvPr id="23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44</xdr:row>
      <xdr:rowOff>0</xdr:rowOff>
    </xdr:from>
    <xdr:to>
      <xdr:col>21</xdr:col>
      <xdr:colOff>28575</xdr:colOff>
      <xdr:row>47</xdr:row>
      <xdr:rowOff>0</xdr:rowOff>
    </xdr:to>
    <xdr:sp macro="" textlink="">
      <xdr:nvSpPr>
        <xdr:cNvPr id="23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44</xdr:row>
      <xdr:rowOff>19050</xdr:rowOff>
    </xdr:from>
    <xdr:to>
      <xdr:col>6</xdr:col>
      <xdr:colOff>9525</xdr:colOff>
      <xdr:row>47</xdr:row>
      <xdr:rowOff>0</xdr:rowOff>
    </xdr:to>
    <xdr:sp macro="" textlink="">
      <xdr:nvSpPr>
        <xdr:cNvPr id="24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44</xdr:row>
      <xdr:rowOff>9525</xdr:rowOff>
    </xdr:from>
    <xdr:to>
      <xdr:col>9</xdr:col>
      <xdr:colOff>9525</xdr:colOff>
      <xdr:row>47</xdr:row>
      <xdr:rowOff>0</xdr:rowOff>
    </xdr:to>
    <xdr:sp macro="" textlink="">
      <xdr:nvSpPr>
        <xdr:cNvPr id="24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48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48</xdr:row>
      <xdr:rowOff>28575</xdr:rowOff>
    </xdr:from>
    <xdr:to>
      <xdr:col>12</xdr:col>
      <xdr:colOff>28575</xdr:colOff>
      <xdr:row>51</xdr:row>
      <xdr:rowOff>0</xdr:rowOff>
    </xdr:to>
    <xdr:sp macro="" textlink="">
      <xdr:nvSpPr>
        <xdr:cNvPr id="24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12</xdr:col>
      <xdr:colOff>9525</xdr:colOff>
      <xdr:row>50</xdr:row>
      <xdr:rowOff>161925</xdr:rowOff>
    </xdr:to>
    <xdr:sp macro="" textlink="">
      <xdr:nvSpPr>
        <xdr:cNvPr id="24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48</xdr:row>
      <xdr:rowOff>0</xdr:rowOff>
    </xdr:from>
    <xdr:to>
      <xdr:col>15</xdr:col>
      <xdr:colOff>28575</xdr:colOff>
      <xdr:row>51</xdr:row>
      <xdr:rowOff>0</xdr:rowOff>
    </xdr:to>
    <xdr:sp macro="" textlink="">
      <xdr:nvSpPr>
        <xdr:cNvPr id="24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48</xdr:row>
      <xdr:rowOff>9525</xdr:rowOff>
    </xdr:from>
    <xdr:to>
      <xdr:col>18</xdr:col>
      <xdr:colOff>28575</xdr:colOff>
      <xdr:row>51</xdr:row>
      <xdr:rowOff>0</xdr:rowOff>
    </xdr:to>
    <xdr:sp macro="" textlink="">
      <xdr:nvSpPr>
        <xdr:cNvPr id="24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48</xdr:row>
      <xdr:rowOff>0</xdr:rowOff>
    </xdr:from>
    <xdr:to>
      <xdr:col>18</xdr:col>
      <xdr:colOff>0</xdr:colOff>
      <xdr:row>51</xdr:row>
      <xdr:rowOff>0</xdr:rowOff>
    </xdr:to>
    <xdr:sp macro="" textlink="">
      <xdr:nvSpPr>
        <xdr:cNvPr id="24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48</xdr:row>
      <xdr:rowOff>28575</xdr:rowOff>
    </xdr:from>
    <xdr:to>
      <xdr:col>21</xdr:col>
      <xdr:colOff>28575</xdr:colOff>
      <xdr:row>51</xdr:row>
      <xdr:rowOff>0</xdr:rowOff>
    </xdr:to>
    <xdr:sp macro="" textlink="">
      <xdr:nvSpPr>
        <xdr:cNvPr id="24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48</xdr:row>
      <xdr:rowOff>9525</xdr:rowOff>
    </xdr:from>
    <xdr:to>
      <xdr:col>24</xdr:col>
      <xdr:colOff>9525</xdr:colOff>
      <xdr:row>51</xdr:row>
      <xdr:rowOff>0</xdr:rowOff>
    </xdr:to>
    <xdr:sp macro="" textlink="">
      <xdr:nvSpPr>
        <xdr:cNvPr id="24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48</xdr:row>
      <xdr:rowOff>28575</xdr:rowOff>
    </xdr:from>
    <xdr:to>
      <xdr:col>27</xdr:col>
      <xdr:colOff>28575</xdr:colOff>
      <xdr:row>51</xdr:row>
      <xdr:rowOff>0</xdr:rowOff>
    </xdr:to>
    <xdr:sp macro="" textlink="">
      <xdr:nvSpPr>
        <xdr:cNvPr id="25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48</xdr:row>
      <xdr:rowOff>9525</xdr:rowOff>
    </xdr:from>
    <xdr:to>
      <xdr:col>27</xdr:col>
      <xdr:colOff>9525</xdr:colOff>
      <xdr:row>51</xdr:row>
      <xdr:rowOff>0</xdr:rowOff>
    </xdr:to>
    <xdr:sp macro="" textlink="">
      <xdr:nvSpPr>
        <xdr:cNvPr id="25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48</xdr:row>
      <xdr:rowOff>28575</xdr:rowOff>
    </xdr:from>
    <xdr:to>
      <xdr:col>30</xdr:col>
      <xdr:colOff>28575</xdr:colOff>
      <xdr:row>51</xdr:row>
      <xdr:rowOff>0</xdr:rowOff>
    </xdr:to>
    <xdr:sp macro="" textlink="">
      <xdr:nvSpPr>
        <xdr:cNvPr id="25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48</xdr:row>
      <xdr:rowOff>28575</xdr:rowOff>
    </xdr:from>
    <xdr:to>
      <xdr:col>33</xdr:col>
      <xdr:colOff>28575</xdr:colOff>
      <xdr:row>51</xdr:row>
      <xdr:rowOff>0</xdr:rowOff>
    </xdr:to>
    <xdr:sp macro="" textlink="">
      <xdr:nvSpPr>
        <xdr:cNvPr id="25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48</xdr:row>
      <xdr:rowOff>28575</xdr:rowOff>
    </xdr:from>
    <xdr:to>
      <xdr:col>36</xdr:col>
      <xdr:colOff>28575</xdr:colOff>
      <xdr:row>51</xdr:row>
      <xdr:rowOff>0</xdr:rowOff>
    </xdr:to>
    <xdr:sp macro="" textlink="">
      <xdr:nvSpPr>
        <xdr:cNvPr id="25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48</xdr:row>
      <xdr:rowOff>0</xdr:rowOff>
    </xdr:from>
    <xdr:to>
      <xdr:col>39</xdr:col>
      <xdr:colOff>28575</xdr:colOff>
      <xdr:row>51</xdr:row>
      <xdr:rowOff>0</xdr:rowOff>
    </xdr:to>
    <xdr:sp macro="" textlink="">
      <xdr:nvSpPr>
        <xdr:cNvPr id="25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0</xdr:rowOff>
    </xdr:from>
    <xdr:to>
      <xdr:col>6</xdr:col>
      <xdr:colOff>0</xdr:colOff>
      <xdr:row>50</xdr:row>
      <xdr:rowOff>161925</xdr:rowOff>
    </xdr:to>
    <xdr:sp macro="" textlink="">
      <xdr:nvSpPr>
        <xdr:cNvPr id="25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48</xdr:row>
      <xdr:rowOff>0</xdr:rowOff>
    </xdr:from>
    <xdr:to>
      <xdr:col>15</xdr:col>
      <xdr:colOff>0</xdr:colOff>
      <xdr:row>51</xdr:row>
      <xdr:rowOff>0</xdr:rowOff>
    </xdr:to>
    <xdr:sp macro="" textlink="">
      <xdr:nvSpPr>
        <xdr:cNvPr id="25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48</xdr:row>
      <xdr:rowOff>0</xdr:rowOff>
    </xdr:from>
    <xdr:to>
      <xdr:col>33</xdr:col>
      <xdr:colOff>0</xdr:colOff>
      <xdr:row>51</xdr:row>
      <xdr:rowOff>0</xdr:rowOff>
    </xdr:to>
    <xdr:sp macro="" textlink="">
      <xdr:nvSpPr>
        <xdr:cNvPr id="25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48</xdr:row>
      <xdr:rowOff>0</xdr:rowOff>
    </xdr:from>
    <xdr:to>
      <xdr:col>36</xdr:col>
      <xdr:colOff>0</xdr:colOff>
      <xdr:row>51</xdr:row>
      <xdr:rowOff>0</xdr:rowOff>
    </xdr:to>
    <xdr:sp macro="" textlink="">
      <xdr:nvSpPr>
        <xdr:cNvPr id="25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48</xdr:row>
      <xdr:rowOff>9525</xdr:rowOff>
    </xdr:from>
    <xdr:to>
      <xdr:col>39</xdr:col>
      <xdr:colOff>0</xdr:colOff>
      <xdr:row>51</xdr:row>
      <xdr:rowOff>0</xdr:rowOff>
    </xdr:to>
    <xdr:sp macro="" textlink="">
      <xdr:nvSpPr>
        <xdr:cNvPr id="26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48</xdr:row>
      <xdr:rowOff>0</xdr:rowOff>
    </xdr:from>
    <xdr:to>
      <xdr:col>29</xdr:col>
      <xdr:colOff>333375</xdr:colOff>
      <xdr:row>51</xdr:row>
      <xdr:rowOff>0</xdr:rowOff>
    </xdr:to>
    <xdr:sp macro="" textlink="">
      <xdr:nvSpPr>
        <xdr:cNvPr id="26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48</xdr:row>
      <xdr:rowOff>0</xdr:rowOff>
    </xdr:from>
    <xdr:to>
      <xdr:col>24</xdr:col>
      <xdr:colOff>28575</xdr:colOff>
      <xdr:row>51</xdr:row>
      <xdr:rowOff>0</xdr:rowOff>
    </xdr:to>
    <xdr:sp macro="" textlink="">
      <xdr:nvSpPr>
        <xdr:cNvPr id="26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48</xdr:row>
      <xdr:rowOff>0</xdr:rowOff>
    </xdr:from>
    <xdr:to>
      <xdr:col>21</xdr:col>
      <xdr:colOff>28575</xdr:colOff>
      <xdr:row>51</xdr:row>
      <xdr:rowOff>0</xdr:rowOff>
    </xdr:to>
    <xdr:sp macro="" textlink="">
      <xdr:nvSpPr>
        <xdr:cNvPr id="26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48</xdr:row>
      <xdr:rowOff>19050</xdr:rowOff>
    </xdr:from>
    <xdr:to>
      <xdr:col>6</xdr:col>
      <xdr:colOff>9525</xdr:colOff>
      <xdr:row>51</xdr:row>
      <xdr:rowOff>0</xdr:rowOff>
    </xdr:to>
    <xdr:sp macro="" textlink="">
      <xdr:nvSpPr>
        <xdr:cNvPr id="26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48</xdr:row>
      <xdr:rowOff>9525</xdr:rowOff>
    </xdr:from>
    <xdr:to>
      <xdr:col>9</xdr:col>
      <xdr:colOff>9525</xdr:colOff>
      <xdr:row>51</xdr:row>
      <xdr:rowOff>0</xdr:rowOff>
    </xdr:to>
    <xdr:sp macro="" textlink="">
      <xdr:nvSpPr>
        <xdr:cNvPr id="26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52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52</xdr:row>
      <xdr:rowOff>28575</xdr:rowOff>
    </xdr:from>
    <xdr:to>
      <xdr:col>12</xdr:col>
      <xdr:colOff>28575</xdr:colOff>
      <xdr:row>55</xdr:row>
      <xdr:rowOff>0</xdr:rowOff>
    </xdr:to>
    <xdr:sp macro="" textlink="">
      <xdr:nvSpPr>
        <xdr:cNvPr id="26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12</xdr:col>
      <xdr:colOff>9525</xdr:colOff>
      <xdr:row>54</xdr:row>
      <xdr:rowOff>161925</xdr:rowOff>
    </xdr:to>
    <xdr:sp macro="" textlink="">
      <xdr:nvSpPr>
        <xdr:cNvPr id="26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52</xdr:row>
      <xdr:rowOff>0</xdr:rowOff>
    </xdr:from>
    <xdr:to>
      <xdr:col>15</xdr:col>
      <xdr:colOff>28575</xdr:colOff>
      <xdr:row>55</xdr:row>
      <xdr:rowOff>0</xdr:rowOff>
    </xdr:to>
    <xdr:sp macro="" textlink="">
      <xdr:nvSpPr>
        <xdr:cNvPr id="26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52</xdr:row>
      <xdr:rowOff>9525</xdr:rowOff>
    </xdr:from>
    <xdr:to>
      <xdr:col>18</xdr:col>
      <xdr:colOff>28575</xdr:colOff>
      <xdr:row>55</xdr:row>
      <xdr:rowOff>0</xdr:rowOff>
    </xdr:to>
    <xdr:sp macro="" textlink="">
      <xdr:nvSpPr>
        <xdr:cNvPr id="27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142875</xdr:colOff>
      <xdr:row>51</xdr:row>
      <xdr:rowOff>123825</xdr:rowOff>
    </xdr:from>
    <xdr:to>
      <xdr:col>17</xdr:col>
      <xdr:colOff>142875</xdr:colOff>
      <xdr:row>54</xdr:row>
      <xdr:rowOff>123825</xdr:rowOff>
    </xdr:to>
    <xdr:sp macro="" textlink="">
      <xdr:nvSpPr>
        <xdr:cNvPr id="271" name="Line 6"/>
        <xdr:cNvSpPr>
          <a:spLocks noChangeShapeType="1"/>
        </xdr:cNvSpPr>
      </xdr:nvSpPr>
      <xdr:spPr bwMode="auto">
        <a:xfrm flipH="1">
          <a:off x="5810250" y="8972550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52</xdr:row>
      <xdr:rowOff>28575</xdr:rowOff>
    </xdr:from>
    <xdr:to>
      <xdr:col>21</xdr:col>
      <xdr:colOff>28575</xdr:colOff>
      <xdr:row>55</xdr:row>
      <xdr:rowOff>0</xdr:rowOff>
    </xdr:to>
    <xdr:sp macro="" textlink="">
      <xdr:nvSpPr>
        <xdr:cNvPr id="27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52</xdr:row>
      <xdr:rowOff>9525</xdr:rowOff>
    </xdr:from>
    <xdr:to>
      <xdr:col>24</xdr:col>
      <xdr:colOff>9525</xdr:colOff>
      <xdr:row>55</xdr:row>
      <xdr:rowOff>0</xdr:rowOff>
    </xdr:to>
    <xdr:sp macro="" textlink="">
      <xdr:nvSpPr>
        <xdr:cNvPr id="27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52</xdr:row>
      <xdr:rowOff>28575</xdr:rowOff>
    </xdr:from>
    <xdr:to>
      <xdr:col>27</xdr:col>
      <xdr:colOff>28575</xdr:colOff>
      <xdr:row>55</xdr:row>
      <xdr:rowOff>0</xdr:rowOff>
    </xdr:to>
    <xdr:sp macro="" textlink="">
      <xdr:nvSpPr>
        <xdr:cNvPr id="27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52</xdr:row>
      <xdr:rowOff>9525</xdr:rowOff>
    </xdr:from>
    <xdr:to>
      <xdr:col>27</xdr:col>
      <xdr:colOff>9525</xdr:colOff>
      <xdr:row>55</xdr:row>
      <xdr:rowOff>0</xdr:rowOff>
    </xdr:to>
    <xdr:sp macro="" textlink="">
      <xdr:nvSpPr>
        <xdr:cNvPr id="27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52</xdr:row>
      <xdr:rowOff>28575</xdr:rowOff>
    </xdr:from>
    <xdr:to>
      <xdr:col>30</xdr:col>
      <xdr:colOff>28575</xdr:colOff>
      <xdr:row>55</xdr:row>
      <xdr:rowOff>0</xdr:rowOff>
    </xdr:to>
    <xdr:sp macro="" textlink="">
      <xdr:nvSpPr>
        <xdr:cNvPr id="27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52</xdr:row>
      <xdr:rowOff>28575</xdr:rowOff>
    </xdr:from>
    <xdr:to>
      <xdr:col>33</xdr:col>
      <xdr:colOff>28575</xdr:colOff>
      <xdr:row>55</xdr:row>
      <xdr:rowOff>0</xdr:rowOff>
    </xdr:to>
    <xdr:sp macro="" textlink="">
      <xdr:nvSpPr>
        <xdr:cNvPr id="27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52</xdr:row>
      <xdr:rowOff>28575</xdr:rowOff>
    </xdr:from>
    <xdr:to>
      <xdr:col>36</xdr:col>
      <xdr:colOff>28575</xdr:colOff>
      <xdr:row>55</xdr:row>
      <xdr:rowOff>0</xdr:rowOff>
    </xdr:to>
    <xdr:sp macro="" textlink="">
      <xdr:nvSpPr>
        <xdr:cNvPr id="27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52</xdr:row>
      <xdr:rowOff>0</xdr:rowOff>
    </xdr:from>
    <xdr:to>
      <xdr:col>39</xdr:col>
      <xdr:colOff>28575</xdr:colOff>
      <xdr:row>55</xdr:row>
      <xdr:rowOff>0</xdr:rowOff>
    </xdr:to>
    <xdr:sp macro="" textlink="">
      <xdr:nvSpPr>
        <xdr:cNvPr id="27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52</xdr:row>
      <xdr:rowOff>0</xdr:rowOff>
    </xdr:from>
    <xdr:to>
      <xdr:col>6</xdr:col>
      <xdr:colOff>0</xdr:colOff>
      <xdr:row>54</xdr:row>
      <xdr:rowOff>161925</xdr:rowOff>
    </xdr:to>
    <xdr:sp macro="" textlink="">
      <xdr:nvSpPr>
        <xdr:cNvPr id="28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52</xdr:row>
      <xdr:rowOff>0</xdr:rowOff>
    </xdr:from>
    <xdr:to>
      <xdr:col>15</xdr:col>
      <xdr:colOff>0</xdr:colOff>
      <xdr:row>55</xdr:row>
      <xdr:rowOff>0</xdr:rowOff>
    </xdr:to>
    <xdr:sp macro="" textlink="">
      <xdr:nvSpPr>
        <xdr:cNvPr id="28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52</xdr:row>
      <xdr:rowOff>0</xdr:rowOff>
    </xdr:from>
    <xdr:to>
      <xdr:col>33</xdr:col>
      <xdr:colOff>0</xdr:colOff>
      <xdr:row>55</xdr:row>
      <xdr:rowOff>0</xdr:rowOff>
    </xdr:to>
    <xdr:sp macro="" textlink="">
      <xdr:nvSpPr>
        <xdr:cNvPr id="28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52</xdr:row>
      <xdr:rowOff>0</xdr:rowOff>
    </xdr:from>
    <xdr:to>
      <xdr:col>36</xdr:col>
      <xdr:colOff>0</xdr:colOff>
      <xdr:row>55</xdr:row>
      <xdr:rowOff>0</xdr:rowOff>
    </xdr:to>
    <xdr:sp macro="" textlink="">
      <xdr:nvSpPr>
        <xdr:cNvPr id="28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52</xdr:row>
      <xdr:rowOff>9525</xdr:rowOff>
    </xdr:from>
    <xdr:to>
      <xdr:col>39</xdr:col>
      <xdr:colOff>0</xdr:colOff>
      <xdr:row>55</xdr:row>
      <xdr:rowOff>0</xdr:rowOff>
    </xdr:to>
    <xdr:sp macro="" textlink="">
      <xdr:nvSpPr>
        <xdr:cNvPr id="28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52</xdr:row>
      <xdr:rowOff>0</xdr:rowOff>
    </xdr:from>
    <xdr:to>
      <xdr:col>29</xdr:col>
      <xdr:colOff>333375</xdr:colOff>
      <xdr:row>55</xdr:row>
      <xdr:rowOff>0</xdr:rowOff>
    </xdr:to>
    <xdr:sp macro="" textlink="">
      <xdr:nvSpPr>
        <xdr:cNvPr id="28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52</xdr:row>
      <xdr:rowOff>0</xdr:rowOff>
    </xdr:from>
    <xdr:to>
      <xdr:col>24</xdr:col>
      <xdr:colOff>28575</xdr:colOff>
      <xdr:row>55</xdr:row>
      <xdr:rowOff>0</xdr:rowOff>
    </xdr:to>
    <xdr:sp macro="" textlink="">
      <xdr:nvSpPr>
        <xdr:cNvPr id="28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52</xdr:row>
      <xdr:rowOff>0</xdr:rowOff>
    </xdr:from>
    <xdr:to>
      <xdr:col>21</xdr:col>
      <xdr:colOff>28575</xdr:colOff>
      <xdr:row>55</xdr:row>
      <xdr:rowOff>0</xdr:rowOff>
    </xdr:to>
    <xdr:sp macro="" textlink="">
      <xdr:nvSpPr>
        <xdr:cNvPr id="28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52</xdr:row>
      <xdr:rowOff>19050</xdr:rowOff>
    </xdr:from>
    <xdr:to>
      <xdr:col>6</xdr:col>
      <xdr:colOff>9525</xdr:colOff>
      <xdr:row>55</xdr:row>
      <xdr:rowOff>0</xdr:rowOff>
    </xdr:to>
    <xdr:sp macro="" textlink="">
      <xdr:nvSpPr>
        <xdr:cNvPr id="28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52</xdr:row>
      <xdr:rowOff>9525</xdr:rowOff>
    </xdr:from>
    <xdr:to>
      <xdr:col>9</xdr:col>
      <xdr:colOff>9525</xdr:colOff>
      <xdr:row>55</xdr:row>
      <xdr:rowOff>0</xdr:rowOff>
    </xdr:to>
    <xdr:sp macro="" textlink="">
      <xdr:nvSpPr>
        <xdr:cNvPr id="28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56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56</xdr:row>
      <xdr:rowOff>28575</xdr:rowOff>
    </xdr:from>
    <xdr:to>
      <xdr:col>12</xdr:col>
      <xdr:colOff>28575</xdr:colOff>
      <xdr:row>59</xdr:row>
      <xdr:rowOff>0</xdr:rowOff>
    </xdr:to>
    <xdr:sp macro="" textlink="">
      <xdr:nvSpPr>
        <xdr:cNvPr id="29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12</xdr:col>
      <xdr:colOff>9525</xdr:colOff>
      <xdr:row>58</xdr:row>
      <xdr:rowOff>161925</xdr:rowOff>
    </xdr:to>
    <xdr:sp macro="" textlink="">
      <xdr:nvSpPr>
        <xdr:cNvPr id="29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56</xdr:row>
      <xdr:rowOff>0</xdr:rowOff>
    </xdr:from>
    <xdr:to>
      <xdr:col>15</xdr:col>
      <xdr:colOff>28575</xdr:colOff>
      <xdr:row>59</xdr:row>
      <xdr:rowOff>0</xdr:rowOff>
    </xdr:to>
    <xdr:sp macro="" textlink="">
      <xdr:nvSpPr>
        <xdr:cNvPr id="29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56</xdr:row>
      <xdr:rowOff>9525</xdr:rowOff>
    </xdr:from>
    <xdr:to>
      <xdr:col>18</xdr:col>
      <xdr:colOff>28575</xdr:colOff>
      <xdr:row>59</xdr:row>
      <xdr:rowOff>0</xdr:rowOff>
    </xdr:to>
    <xdr:sp macro="" textlink="">
      <xdr:nvSpPr>
        <xdr:cNvPr id="29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56</xdr:row>
      <xdr:rowOff>0</xdr:rowOff>
    </xdr:from>
    <xdr:to>
      <xdr:col>18</xdr:col>
      <xdr:colOff>0</xdr:colOff>
      <xdr:row>59</xdr:row>
      <xdr:rowOff>0</xdr:rowOff>
    </xdr:to>
    <xdr:sp macro="" textlink="">
      <xdr:nvSpPr>
        <xdr:cNvPr id="29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56</xdr:row>
      <xdr:rowOff>28575</xdr:rowOff>
    </xdr:from>
    <xdr:to>
      <xdr:col>21</xdr:col>
      <xdr:colOff>28575</xdr:colOff>
      <xdr:row>59</xdr:row>
      <xdr:rowOff>0</xdr:rowOff>
    </xdr:to>
    <xdr:sp macro="" textlink="">
      <xdr:nvSpPr>
        <xdr:cNvPr id="29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56</xdr:row>
      <xdr:rowOff>9525</xdr:rowOff>
    </xdr:from>
    <xdr:to>
      <xdr:col>24</xdr:col>
      <xdr:colOff>9525</xdr:colOff>
      <xdr:row>59</xdr:row>
      <xdr:rowOff>0</xdr:rowOff>
    </xdr:to>
    <xdr:sp macro="" textlink="">
      <xdr:nvSpPr>
        <xdr:cNvPr id="29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56</xdr:row>
      <xdr:rowOff>28575</xdr:rowOff>
    </xdr:from>
    <xdr:to>
      <xdr:col>27</xdr:col>
      <xdr:colOff>28575</xdr:colOff>
      <xdr:row>59</xdr:row>
      <xdr:rowOff>0</xdr:rowOff>
    </xdr:to>
    <xdr:sp macro="" textlink="">
      <xdr:nvSpPr>
        <xdr:cNvPr id="29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56</xdr:row>
      <xdr:rowOff>9525</xdr:rowOff>
    </xdr:from>
    <xdr:to>
      <xdr:col>27</xdr:col>
      <xdr:colOff>9525</xdr:colOff>
      <xdr:row>59</xdr:row>
      <xdr:rowOff>0</xdr:rowOff>
    </xdr:to>
    <xdr:sp macro="" textlink="">
      <xdr:nvSpPr>
        <xdr:cNvPr id="29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56</xdr:row>
      <xdr:rowOff>28575</xdr:rowOff>
    </xdr:from>
    <xdr:to>
      <xdr:col>30</xdr:col>
      <xdr:colOff>28575</xdr:colOff>
      <xdr:row>59</xdr:row>
      <xdr:rowOff>0</xdr:rowOff>
    </xdr:to>
    <xdr:sp macro="" textlink="">
      <xdr:nvSpPr>
        <xdr:cNvPr id="30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56</xdr:row>
      <xdr:rowOff>28575</xdr:rowOff>
    </xdr:from>
    <xdr:to>
      <xdr:col>33</xdr:col>
      <xdr:colOff>28575</xdr:colOff>
      <xdr:row>59</xdr:row>
      <xdr:rowOff>0</xdr:rowOff>
    </xdr:to>
    <xdr:sp macro="" textlink="">
      <xdr:nvSpPr>
        <xdr:cNvPr id="30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56</xdr:row>
      <xdr:rowOff>28575</xdr:rowOff>
    </xdr:from>
    <xdr:to>
      <xdr:col>36</xdr:col>
      <xdr:colOff>28575</xdr:colOff>
      <xdr:row>59</xdr:row>
      <xdr:rowOff>0</xdr:rowOff>
    </xdr:to>
    <xdr:sp macro="" textlink="">
      <xdr:nvSpPr>
        <xdr:cNvPr id="30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56</xdr:row>
      <xdr:rowOff>0</xdr:rowOff>
    </xdr:from>
    <xdr:to>
      <xdr:col>39</xdr:col>
      <xdr:colOff>28575</xdr:colOff>
      <xdr:row>59</xdr:row>
      <xdr:rowOff>0</xdr:rowOff>
    </xdr:to>
    <xdr:sp macro="" textlink="">
      <xdr:nvSpPr>
        <xdr:cNvPr id="30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0</xdr:rowOff>
    </xdr:from>
    <xdr:to>
      <xdr:col>6</xdr:col>
      <xdr:colOff>0</xdr:colOff>
      <xdr:row>58</xdr:row>
      <xdr:rowOff>161925</xdr:rowOff>
    </xdr:to>
    <xdr:sp macro="" textlink="">
      <xdr:nvSpPr>
        <xdr:cNvPr id="30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56</xdr:row>
      <xdr:rowOff>0</xdr:rowOff>
    </xdr:from>
    <xdr:to>
      <xdr:col>15</xdr:col>
      <xdr:colOff>0</xdr:colOff>
      <xdr:row>59</xdr:row>
      <xdr:rowOff>0</xdr:rowOff>
    </xdr:to>
    <xdr:sp macro="" textlink="">
      <xdr:nvSpPr>
        <xdr:cNvPr id="30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56</xdr:row>
      <xdr:rowOff>0</xdr:rowOff>
    </xdr:from>
    <xdr:to>
      <xdr:col>33</xdr:col>
      <xdr:colOff>0</xdr:colOff>
      <xdr:row>59</xdr:row>
      <xdr:rowOff>0</xdr:rowOff>
    </xdr:to>
    <xdr:sp macro="" textlink="">
      <xdr:nvSpPr>
        <xdr:cNvPr id="30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56</xdr:row>
      <xdr:rowOff>0</xdr:rowOff>
    </xdr:from>
    <xdr:to>
      <xdr:col>36</xdr:col>
      <xdr:colOff>0</xdr:colOff>
      <xdr:row>59</xdr:row>
      <xdr:rowOff>0</xdr:rowOff>
    </xdr:to>
    <xdr:sp macro="" textlink="">
      <xdr:nvSpPr>
        <xdr:cNvPr id="30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56</xdr:row>
      <xdr:rowOff>9525</xdr:rowOff>
    </xdr:from>
    <xdr:to>
      <xdr:col>39</xdr:col>
      <xdr:colOff>0</xdr:colOff>
      <xdr:row>59</xdr:row>
      <xdr:rowOff>0</xdr:rowOff>
    </xdr:to>
    <xdr:sp macro="" textlink="">
      <xdr:nvSpPr>
        <xdr:cNvPr id="30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56</xdr:row>
      <xdr:rowOff>0</xdr:rowOff>
    </xdr:from>
    <xdr:to>
      <xdr:col>29</xdr:col>
      <xdr:colOff>333375</xdr:colOff>
      <xdr:row>59</xdr:row>
      <xdr:rowOff>0</xdr:rowOff>
    </xdr:to>
    <xdr:sp macro="" textlink="">
      <xdr:nvSpPr>
        <xdr:cNvPr id="30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56</xdr:row>
      <xdr:rowOff>0</xdr:rowOff>
    </xdr:from>
    <xdr:to>
      <xdr:col>24</xdr:col>
      <xdr:colOff>28575</xdr:colOff>
      <xdr:row>59</xdr:row>
      <xdr:rowOff>0</xdr:rowOff>
    </xdr:to>
    <xdr:sp macro="" textlink="">
      <xdr:nvSpPr>
        <xdr:cNvPr id="31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56</xdr:row>
      <xdr:rowOff>0</xdr:rowOff>
    </xdr:from>
    <xdr:to>
      <xdr:col>21</xdr:col>
      <xdr:colOff>28575</xdr:colOff>
      <xdr:row>59</xdr:row>
      <xdr:rowOff>0</xdr:rowOff>
    </xdr:to>
    <xdr:sp macro="" textlink="">
      <xdr:nvSpPr>
        <xdr:cNvPr id="31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56</xdr:row>
      <xdr:rowOff>19050</xdr:rowOff>
    </xdr:from>
    <xdr:to>
      <xdr:col>6</xdr:col>
      <xdr:colOff>9525</xdr:colOff>
      <xdr:row>59</xdr:row>
      <xdr:rowOff>0</xdr:rowOff>
    </xdr:to>
    <xdr:sp macro="" textlink="">
      <xdr:nvSpPr>
        <xdr:cNvPr id="31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56</xdr:row>
      <xdr:rowOff>9525</xdr:rowOff>
    </xdr:from>
    <xdr:to>
      <xdr:col>9</xdr:col>
      <xdr:colOff>9525</xdr:colOff>
      <xdr:row>59</xdr:row>
      <xdr:rowOff>0</xdr:rowOff>
    </xdr:to>
    <xdr:sp macro="" textlink="">
      <xdr:nvSpPr>
        <xdr:cNvPr id="31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60</xdr:row>
      <xdr:rowOff>0</xdr:rowOff>
    </xdr:from>
    <xdr:to>
      <xdr:col>9</xdr:col>
      <xdr:colOff>0</xdr:colOff>
      <xdr:row>63</xdr:row>
      <xdr:rowOff>0</xdr:rowOff>
    </xdr:to>
    <xdr:sp macro="" textlink="">
      <xdr:nvSpPr>
        <xdr:cNvPr id="31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60</xdr:row>
      <xdr:rowOff>28575</xdr:rowOff>
    </xdr:from>
    <xdr:to>
      <xdr:col>12</xdr:col>
      <xdr:colOff>28575</xdr:colOff>
      <xdr:row>63</xdr:row>
      <xdr:rowOff>0</xdr:rowOff>
    </xdr:to>
    <xdr:sp macro="" textlink="">
      <xdr:nvSpPr>
        <xdr:cNvPr id="31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12</xdr:col>
      <xdr:colOff>9525</xdr:colOff>
      <xdr:row>62</xdr:row>
      <xdr:rowOff>161925</xdr:rowOff>
    </xdr:to>
    <xdr:sp macro="" textlink="">
      <xdr:nvSpPr>
        <xdr:cNvPr id="31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60</xdr:row>
      <xdr:rowOff>0</xdr:rowOff>
    </xdr:from>
    <xdr:to>
      <xdr:col>15</xdr:col>
      <xdr:colOff>28575</xdr:colOff>
      <xdr:row>63</xdr:row>
      <xdr:rowOff>0</xdr:rowOff>
    </xdr:to>
    <xdr:sp macro="" textlink="">
      <xdr:nvSpPr>
        <xdr:cNvPr id="31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60</xdr:row>
      <xdr:rowOff>9525</xdr:rowOff>
    </xdr:from>
    <xdr:to>
      <xdr:col>18</xdr:col>
      <xdr:colOff>28575</xdr:colOff>
      <xdr:row>63</xdr:row>
      <xdr:rowOff>0</xdr:rowOff>
    </xdr:to>
    <xdr:sp macro="" textlink="">
      <xdr:nvSpPr>
        <xdr:cNvPr id="31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60</xdr:row>
      <xdr:rowOff>0</xdr:rowOff>
    </xdr:from>
    <xdr:to>
      <xdr:col>18</xdr:col>
      <xdr:colOff>0</xdr:colOff>
      <xdr:row>63</xdr:row>
      <xdr:rowOff>0</xdr:rowOff>
    </xdr:to>
    <xdr:sp macro="" textlink="">
      <xdr:nvSpPr>
        <xdr:cNvPr id="31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60</xdr:row>
      <xdr:rowOff>28575</xdr:rowOff>
    </xdr:from>
    <xdr:to>
      <xdr:col>21</xdr:col>
      <xdr:colOff>28575</xdr:colOff>
      <xdr:row>63</xdr:row>
      <xdr:rowOff>0</xdr:rowOff>
    </xdr:to>
    <xdr:sp macro="" textlink="">
      <xdr:nvSpPr>
        <xdr:cNvPr id="32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60</xdr:row>
      <xdr:rowOff>9525</xdr:rowOff>
    </xdr:from>
    <xdr:to>
      <xdr:col>24</xdr:col>
      <xdr:colOff>9525</xdr:colOff>
      <xdr:row>63</xdr:row>
      <xdr:rowOff>0</xdr:rowOff>
    </xdr:to>
    <xdr:sp macro="" textlink="">
      <xdr:nvSpPr>
        <xdr:cNvPr id="32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60</xdr:row>
      <xdr:rowOff>28575</xdr:rowOff>
    </xdr:from>
    <xdr:to>
      <xdr:col>27</xdr:col>
      <xdr:colOff>28575</xdr:colOff>
      <xdr:row>63</xdr:row>
      <xdr:rowOff>0</xdr:rowOff>
    </xdr:to>
    <xdr:sp macro="" textlink="">
      <xdr:nvSpPr>
        <xdr:cNvPr id="32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60</xdr:row>
      <xdr:rowOff>9525</xdr:rowOff>
    </xdr:from>
    <xdr:to>
      <xdr:col>27</xdr:col>
      <xdr:colOff>9525</xdr:colOff>
      <xdr:row>63</xdr:row>
      <xdr:rowOff>0</xdr:rowOff>
    </xdr:to>
    <xdr:sp macro="" textlink="">
      <xdr:nvSpPr>
        <xdr:cNvPr id="32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60</xdr:row>
      <xdr:rowOff>28575</xdr:rowOff>
    </xdr:from>
    <xdr:to>
      <xdr:col>30</xdr:col>
      <xdr:colOff>28575</xdr:colOff>
      <xdr:row>63</xdr:row>
      <xdr:rowOff>0</xdr:rowOff>
    </xdr:to>
    <xdr:sp macro="" textlink="">
      <xdr:nvSpPr>
        <xdr:cNvPr id="32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60</xdr:row>
      <xdr:rowOff>28575</xdr:rowOff>
    </xdr:from>
    <xdr:to>
      <xdr:col>33</xdr:col>
      <xdr:colOff>28575</xdr:colOff>
      <xdr:row>63</xdr:row>
      <xdr:rowOff>0</xdr:rowOff>
    </xdr:to>
    <xdr:sp macro="" textlink="">
      <xdr:nvSpPr>
        <xdr:cNvPr id="32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60</xdr:row>
      <xdr:rowOff>28575</xdr:rowOff>
    </xdr:from>
    <xdr:to>
      <xdr:col>36</xdr:col>
      <xdr:colOff>28575</xdr:colOff>
      <xdr:row>63</xdr:row>
      <xdr:rowOff>0</xdr:rowOff>
    </xdr:to>
    <xdr:sp macro="" textlink="">
      <xdr:nvSpPr>
        <xdr:cNvPr id="32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60</xdr:row>
      <xdr:rowOff>0</xdr:rowOff>
    </xdr:from>
    <xdr:to>
      <xdr:col>39</xdr:col>
      <xdr:colOff>28575</xdr:colOff>
      <xdr:row>63</xdr:row>
      <xdr:rowOff>0</xdr:rowOff>
    </xdr:to>
    <xdr:sp macro="" textlink="">
      <xdr:nvSpPr>
        <xdr:cNvPr id="32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0</xdr:rowOff>
    </xdr:from>
    <xdr:to>
      <xdr:col>6</xdr:col>
      <xdr:colOff>0</xdr:colOff>
      <xdr:row>62</xdr:row>
      <xdr:rowOff>161925</xdr:rowOff>
    </xdr:to>
    <xdr:sp macro="" textlink="">
      <xdr:nvSpPr>
        <xdr:cNvPr id="32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60</xdr:row>
      <xdr:rowOff>0</xdr:rowOff>
    </xdr:from>
    <xdr:to>
      <xdr:col>15</xdr:col>
      <xdr:colOff>0</xdr:colOff>
      <xdr:row>63</xdr:row>
      <xdr:rowOff>0</xdr:rowOff>
    </xdr:to>
    <xdr:sp macro="" textlink="">
      <xdr:nvSpPr>
        <xdr:cNvPr id="32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60</xdr:row>
      <xdr:rowOff>0</xdr:rowOff>
    </xdr:from>
    <xdr:to>
      <xdr:col>33</xdr:col>
      <xdr:colOff>0</xdr:colOff>
      <xdr:row>63</xdr:row>
      <xdr:rowOff>0</xdr:rowOff>
    </xdr:to>
    <xdr:sp macro="" textlink="">
      <xdr:nvSpPr>
        <xdr:cNvPr id="33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60</xdr:row>
      <xdr:rowOff>0</xdr:rowOff>
    </xdr:from>
    <xdr:to>
      <xdr:col>36</xdr:col>
      <xdr:colOff>0</xdr:colOff>
      <xdr:row>63</xdr:row>
      <xdr:rowOff>0</xdr:rowOff>
    </xdr:to>
    <xdr:sp macro="" textlink="">
      <xdr:nvSpPr>
        <xdr:cNvPr id="33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60</xdr:row>
      <xdr:rowOff>9525</xdr:rowOff>
    </xdr:from>
    <xdr:to>
      <xdr:col>39</xdr:col>
      <xdr:colOff>0</xdr:colOff>
      <xdr:row>63</xdr:row>
      <xdr:rowOff>0</xdr:rowOff>
    </xdr:to>
    <xdr:sp macro="" textlink="">
      <xdr:nvSpPr>
        <xdr:cNvPr id="33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60</xdr:row>
      <xdr:rowOff>0</xdr:rowOff>
    </xdr:from>
    <xdr:to>
      <xdr:col>29</xdr:col>
      <xdr:colOff>333375</xdr:colOff>
      <xdr:row>63</xdr:row>
      <xdr:rowOff>0</xdr:rowOff>
    </xdr:to>
    <xdr:sp macro="" textlink="">
      <xdr:nvSpPr>
        <xdr:cNvPr id="33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60</xdr:row>
      <xdr:rowOff>0</xdr:rowOff>
    </xdr:from>
    <xdr:to>
      <xdr:col>24</xdr:col>
      <xdr:colOff>28575</xdr:colOff>
      <xdr:row>63</xdr:row>
      <xdr:rowOff>0</xdr:rowOff>
    </xdr:to>
    <xdr:sp macro="" textlink="">
      <xdr:nvSpPr>
        <xdr:cNvPr id="33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60</xdr:row>
      <xdr:rowOff>0</xdr:rowOff>
    </xdr:from>
    <xdr:to>
      <xdr:col>21</xdr:col>
      <xdr:colOff>28575</xdr:colOff>
      <xdr:row>63</xdr:row>
      <xdr:rowOff>0</xdr:rowOff>
    </xdr:to>
    <xdr:sp macro="" textlink="">
      <xdr:nvSpPr>
        <xdr:cNvPr id="33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19050</xdr:rowOff>
    </xdr:from>
    <xdr:to>
      <xdr:col>6</xdr:col>
      <xdr:colOff>9525</xdr:colOff>
      <xdr:row>63</xdr:row>
      <xdr:rowOff>0</xdr:rowOff>
    </xdr:to>
    <xdr:sp macro="" textlink="">
      <xdr:nvSpPr>
        <xdr:cNvPr id="33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60</xdr:row>
      <xdr:rowOff>9525</xdr:rowOff>
    </xdr:from>
    <xdr:to>
      <xdr:col>9</xdr:col>
      <xdr:colOff>9525</xdr:colOff>
      <xdr:row>63</xdr:row>
      <xdr:rowOff>0</xdr:rowOff>
    </xdr:to>
    <xdr:sp macro="" textlink="">
      <xdr:nvSpPr>
        <xdr:cNvPr id="33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64</xdr:row>
      <xdr:rowOff>0</xdr:rowOff>
    </xdr:from>
    <xdr:to>
      <xdr:col>9</xdr:col>
      <xdr:colOff>0</xdr:colOff>
      <xdr:row>67</xdr:row>
      <xdr:rowOff>0</xdr:rowOff>
    </xdr:to>
    <xdr:sp macro="" textlink="">
      <xdr:nvSpPr>
        <xdr:cNvPr id="33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64</xdr:row>
      <xdr:rowOff>28575</xdr:rowOff>
    </xdr:from>
    <xdr:to>
      <xdr:col>12</xdr:col>
      <xdr:colOff>28575</xdr:colOff>
      <xdr:row>67</xdr:row>
      <xdr:rowOff>0</xdr:rowOff>
    </xdr:to>
    <xdr:sp macro="" textlink="">
      <xdr:nvSpPr>
        <xdr:cNvPr id="33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64</xdr:row>
      <xdr:rowOff>0</xdr:rowOff>
    </xdr:from>
    <xdr:to>
      <xdr:col>12</xdr:col>
      <xdr:colOff>9525</xdr:colOff>
      <xdr:row>66</xdr:row>
      <xdr:rowOff>161925</xdr:rowOff>
    </xdr:to>
    <xdr:sp macro="" textlink="">
      <xdr:nvSpPr>
        <xdr:cNvPr id="34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64</xdr:row>
      <xdr:rowOff>0</xdr:rowOff>
    </xdr:from>
    <xdr:to>
      <xdr:col>15</xdr:col>
      <xdr:colOff>28575</xdr:colOff>
      <xdr:row>67</xdr:row>
      <xdr:rowOff>0</xdr:rowOff>
    </xdr:to>
    <xdr:sp macro="" textlink="">
      <xdr:nvSpPr>
        <xdr:cNvPr id="34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64</xdr:row>
      <xdr:rowOff>9525</xdr:rowOff>
    </xdr:from>
    <xdr:to>
      <xdr:col>18</xdr:col>
      <xdr:colOff>28575</xdr:colOff>
      <xdr:row>67</xdr:row>
      <xdr:rowOff>0</xdr:rowOff>
    </xdr:to>
    <xdr:sp macro="" textlink="">
      <xdr:nvSpPr>
        <xdr:cNvPr id="34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64</xdr:row>
      <xdr:rowOff>0</xdr:rowOff>
    </xdr:from>
    <xdr:to>
      <xdr:col>18</xdr:col>
      <xdr:colOff>0</xdr:colOff>
      <xdr:row>67</xdr:row>
      <xdr:rowOff>0</xdr:rowOff>
    </xdr:to>
    <xdr:sp macro="" textlink="">
      <xdr:nvSpPr>
        <xdr:cNvPr id="34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64</xdr:row>
      <xdr:rowOff>28575</xdr:rowOff>
    </xdr:from>
    <xdr:to>
      <xdr:col>21</xdr:col>
      <xdr:colOff>28575</xdr:colOff>
      <xdr:row>67</xdr:row>
      <xdr:rowOff>0</xdr:rowOff>
    </xdr:to>
    <xdr:sp macro="" textlink="">
      <xdr:nvSpPr>
        <xdr:cNvPr id="34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64</xdr:row>
      <xdr:rowOff>9525</xdr:rowOff>
    </xdr:from>
    <xdr:to>
      <xdr:col>24</xdr:col>
      <xdr:colOff>9525</xdr:colOff>
      <xdr:row>67</xdr:row>
      <xdr:rowOff>0</xdr:rowOff>
    </xdr:to>
    <xdr:sp macro="" textlink="">
      <xdr:nvSpPr>
        <xdr:cNvPr id="34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64</xdr:row>
      <xdr:rowOff>28575</xdr:rowOff>
    </xdr:from>
    <xdr:to>
      <xdr:col>27</xdr:col>
      <xdr:colOff>28575</xdr:colOff>
      <xdr:row>67</xdr:row>
      <xdr:rowOff>0</xdr:rowOff>
    </xdr:to>
    <xdr:sp macro="" textlink="">
      <xdr:nvSpPr>
        <xdr:cNvPr id="34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64</xdr:row>
      <xdr:rowOff>9525</xdr:rowOff>
    </xdr:from>
    <xdr:to>
      <xdr:col>27</xdr:col>
      <xdr:colOff>9525</xdr:colOff>
      <xdr:row>67</xdr:row>
      <xdr:rowOff>0</xdr:rowOff>
    </xdr:to>
    <xdr:sp macro="" textlink="">
      <xdr:nvSpPr>
        <xdr:cNvPr id="34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64</xdr:row>
      <xdr:rowOff>28575</xdr:rowOff>
    </xdr:from>
    <xdr:to>
      <xdr:col>30</xdr:col>
      <xdr:colOff>28575</xdr:colOff>
      <xdr:row>67</xdr:row>
      <xdr:rowOff>0</xdr:rowOff>
    </xdr:to>
    <xdr:sp macro="" textlink="">
      <xdr:nvSpPr>
        <xdr:cNvPr id="34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64</xdr:row>
      <xdr:rowOff>28575</xdr:rowOff>
    </xdr:from>
    <xdr:to>
      <xdr:col>33</xdr:col>
      <xdr:colOff>28575</xdr:colOff>
      <xdr:row>67</xdr:row>
      <xdr:rowOff>0</xdr:rowOff>
    </xdr:to>
    <xdr:sp macro="" textlink="">
      <xdr:nvSpPr>
        <xdr:cNvPr id="34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64</xdr:row>
      <xdr:rowOff>28575</xdr:rowOff>
    </xdr:from>
    <xdr:to>
      <xdr:col>36</xdr:col>
      <xdr:colOff>28575</xdr:colOff>
      <xdr:row>67</xdr:row>
      <xdr:rowOff>0</xdr:rowOff>
    </xdr:to>
    <xdr:sp macro="" textlink="">
      <xdr:nvSpPr>
        <xdr:cNvPr id="35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64</xdr:row>
      <xdr:rowOff>0</xdr:rowOff>
    </xdr:from>
    <xdr:to>
      <xdr:col>39</xdr:col>
      <xdr:colOff>28575</xdr:colOff>
      <xdr:row>67</xdr:row>
      <xdr:rowOff>0</xdr:rowOff>
    </xdr:to>
    <xdr:sp macro="" textlink="">
      <xdr:nvSpPr>
        <xdr:cNvPr id="35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0</xdr:rowOff>
    </xdr:from>
    <xdr:to>
      <xdr:col>6</xdr:col>
      <xdr:colOff>0</xdr:colOff>
      <xdr:row>66</xdr:row>
      <xdr:rowOff>161925</xdr:rowOff>
    </xdr:to>
    <xdr:sp macro="" textlink="">
      <xdr:nvSpPr>
        <xdr:cNvPr id="35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64</xdr:row>
      <xdr:rowOff>0</xdr:rowOff>
    </xdr:from>
    <xdr:to>
      <xdr:col>15</xdr:col>
      <xdr:colOff>0</xdr:colOff>
      <xdr:row>67</xdr:row>
      <xdr:rowOff>0</xdr:rowOff>
    </xdr:to>
    <xdr:sp macro="" textlink="">
      <xdr:nvSpPr>
        <xdr:cNvPr id="35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64</xdr:row>
      <xdr:rowOff>0</xdr:rowOff>
    </xdr:from>
    <xdr:to>
      <xdr:col>33</xdr:col>
      <xdr:colOff>0</xdr:colOff>
      <xdr:row>67</xdr:row>
      <xdr:rowOff>0</xdr:rowOff>
    </xdr:to>
    <xdr:sp macro="" textlink="">
      <xdr:nvSpPr>
        <xdr:cNvPr id="35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64</xdr:row>
      <xdr:rowOff>0</xdr:rowOff>
    </xdr:from>
    <xdr:to>
      <xdr:col>36</xdr:col>
      <xdr:colOff>0</xdr:colOff>
      <xdr:row>67</xdr:row>
      <xdr:rowOff>0</xdr:rowOff>
    </xdr:to>
    <xdr:sp macro="" textlink="">
      <xdr:nvSpPr>
        <xdr:cNvPr id="35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64</xdr:row>
      <xdr:rowOff>9525</xdr:rowOff>
    </xdr:from>
    <xdr:to>
      <xdr:col>39</xdr:col>
      <xdr:colOff>0</xdr:colOff>
      <xdr:row>67</xdr:row>
      <xdr:rowOff>0</xdr:rowOff>
    </xdr:to>
    <xdr:sp macro="" textlink="">
      <xdr:nvSpPr>
        <xdr:cNvPr id="35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64</xdr:row>
      <xdr:rowOff>0</xdr:rowOff>
    </xdr:from>
    <xdr:to>
      <xdr:col>29</xdr:col>
      <xdr:colOff>333375</xdr:colOff>
      <xdr:row>67</xdr:row>
      <xdr:rowOff>0</xdr:rowOff>
    </xdr:to>
    <xdr:sp macro="" textlink="">
      <xdr:nvSpPr>
        <xdr:cNvPr id="35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64</xdr:row>
      <xdr:rowOff>0</xdr:rowOff>
    </xdr:from>
    <xdr:to>
      <xdr:col>24</xdr:col>
      <xdr:colOff>28575</xdr:colOff>
      <xdr:row>67</xdr:row>
      <xdr:rowOff>0</xdr:rowOff>
    </xdr:to>
    <xdr:sp macro="" textlink="">
      <xdr:nvSpPr>
        <xdr:cNvPr id="35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64</xdr:row>
      <xdr:rowOff>0</xdr:rowOff>
    </xdr:from>
    <xdr:to>
      <xdr:col>21</xdr:col>
      <xdr:colOff>28575</xdr:colOff>
      <xdr:row>67</xdr:row>
      <xdr:rowOff>0</xdr:rowOff>
    </xdr:to>
    <xdr:sp macro="" textlink="">
      <xdr:nvSpPr>
        <xdr:cNvPr id="35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64</xdr:row>
      <xdr:rowOff>19050</xdr:rowOff>
    </xdr:from>
    <xdr:to>
      <xdr:col>6</xdr:col>
      <xdr:colOff>9525</xdr:colOff>
      <xdr:row>67</xdr:row>
      <xdr:rowOff>0</xdr:rowOff>
    </xdr:to>
    <xdr:sp macro="" textlink="">
      <xdr:nvSpPr>
        <xdr:cNvPr id="36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64</xdr:row>
      <xdr:rowOff>9525</xdr:rowOff>
    </xdr:from>
    <xdr:to>
      <xdr:col>9</xdr:col>
      <xdr:colOff>9525</xdr:colOff>
      <xdr:row>67</xdr:row>
      <xdr:rowOff>0</xdr:rowOff>
    </xdr:to>
    <xdr:sp macro="" textlink="">
      <xdr:nvSpPr>
        <xdr:cNvPr id="36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68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6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68</xdr:row>
      <xdr:rowOff>28575</xdr:rowOff>
    </xdr:from>
    <xdr:to>
      <xdr:col>12</xdr:col>
      <xdr:colOff>28575</xdr:colOff>
      <xdr:row>71</xdr:row>
      <xdr:rowOff>0</xdr:rowOff>
    </xdr:to>
    <xdr:sp macro="" textlink="">
      <xdr:nvSpPr>
        <xdr:cNvPr id="36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68</xdr:row>
      <xdr:rowOff>0</xdr:rowOff>
    </xdr:from>
    <xdr:to>
      <xdr:col>12</xdr:col>
      <xdr:colOff>9525</xdr:colOff>
      <xdr:row>70</xdr:row>
      <xdr:rowOff>161925</xdr:rowOff>
    </xdr:to>
    <xdr:sp macro="" textlink="">
      <xdr:nvSpPr>
        <xdr:cNvPr id="36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68</xdr:row>
      <xdr:rowOff>0</xdr:rowOff>
    </xdr:from>
    <xdr:to>
      <xdr:col>15</xdr:col>
      <xdr:colOff>28575</xdr:colOff>
      <xdr:row>71</xdr:row>
      <xdr:rowOff>0</xdr:rowOff>
    </xdr:to>
    <xdr:sp macro="" textlink="">
      <xdr:nvSpPr>
        <xdr:cNvPr id="36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68</xdr:row>
      <xdr:rowOff>9525</xdr:rowOff>
    </xdr:from>
    <xdr:to>
      <xdr:col>18</xdr:col>
      <xdr:colOff>28575</xdr:colOff>
      <xdr:row>71</xdr:row>
      <xdr:rowOff>0</xdr:rowOff>
    </xdr:to>
    <xdr:sp macro="" textlink="">
      <xdr:nvSpPr>
        <xdr:cNvPr id="36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68</xdr:row>
      <xdr:rowOff>0</xdr:rowOff>
    </xdr:from>
    <xdr:to>
      <xdr:col>18</xdr:col>
      <xdr:colOff>0</xdr:colOff>
      <xdr:row>71</xdr:row>
      <xdr:rowOff>0</xdr:rowOff>
    </xdr:to>
    <xdr:sp macro="" textlink="">
      <xdr:nvSpPr>
        <xdr:cNvPr id="36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68</xdr:row>
      <xdr:rowOff>28575</xdr:rowOff>
    </xdr:from>
    <xdr:to>
      <xdr:col>21</xdr:col>
      <xdr:colOff>28575</xdr:colOff>
      <xdr:row>71</xdr:row>
      <xdr:rowOff>0</xdr:rowOff>
    </xdr:to>
    <xdr:sp macro="" textlink="">
      <xdr:nvSpPr>
        <xdr:cNvPr id="36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68</xdr:row>
      <xdr:rowOff>9525</xdr:rowOff>
    </xdr:from>
    <xdr:to>
      <xdr:col>24</xdr:col>
      <xdr:colOff>9525</xdr:colOff>
      <xdr:row>71</xdr:row>
      <xdr:rowOff>0</xdr:rowOff>
    </xdr:to>
    <xdr:sp macro="" textlink="">
      <xdr:nvSpPr>
        <xdr:cNvPr id="36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68</xdr:row>
      <xdr:rowOff>28575</xdr:rowOff>
    </xdr:from>
    <xdr:to>
      <xdr:col>27</xdr:col>
      <xdr:colOff>28575</xdr:colOff>
      <xdr:row>71</xdr:row>
      <xdr:rowOff>0</xdr:rowOff>
    </xdr:to>
    <xdr:sp macro="" textlink="">
      <xdr:nvSpPr>
        <xdr:cNvPr id="37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68</xdr:row>
      <xdr:rowOff>9525</xdr:rowOff>
    </xdr:from>
    <xdr:to>
      <xdr:col>27</xdr:col>
      <xdr:colOff>9525</xdr:colOff>
      <xdr:row>71</xdr:row>
      <xdr:rowOff>0</xdr:rowOff>
    </xdr:to>
    <xdr:sp macro="" textlink="">
      <xdr:nvSpPr>
        <xdr:cNvPr id="37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68</xdr:row>
      <xdr:rowOff>28575</xdr:rowOff>
    </xdr:from>
    <xdr:to>
      <xdr:col>30</xdr:col>
      <xdr:colOff>28575</xdr:colOff>
      <xdr:row>71</xdr:row>
      <xdr:rowOff>0</xdr:rowOff>
    </xdr:to>
    <xdr:sp macro="" textlink="">
      <xdr:nvSpPr>
        <xdr:cNvPr id="37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68</xdr:row>
      <xdr:rowOff>28575</xdr:rowOff>
    </xdr:from>
    <xdr:to>
      <xdr:col>33</xdr:col>
      <xdr:colOff>28575</xdr:colOff>
      <xdr:row>71</xdr:row>
      <xdr:rowOff>0</xdr:rowOff>
    </xdr:to>
    <xdr:sp macro="" textlink="">
      <xdr:nvSpPr>
        <xdr:cNvPr id="37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68</xdr:row>
      <xdr:rowOff>28575</xdr:rowOff>
    </xdr:from>
    <xdr:to>
      <xdr:col>36</xdr:col>
      <xdr:colOff>28575</xdr:colOff>
      <xdr:row>71</xdr:row>
      <xdr:rowOff>0</xdr:rowOff>
    </xdr:to>
    <xdr:sp macro="" textlink="">
      <xdr:nvSpPr>
        <xdr:cNvPr id="37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68</xdr:row>
      <xdr:rowOff>0</xdr:rowOff>
    </xdr:from>
    <xdr:to>
      <xdr:col>39</xdr:col>
      <xdr:colOff>28575</xdr:colOff>
      <xdr:row>71</xdr:row>
      <xdr:rowOff>0</xdr:rowOff>
    </xdr:to>
    <xdr:sp macro="" textlink="">
      <xdr:nvSpPr>
        <xdr:cNvPr id="37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68</xdr:row>
      <xdr:rowOff>0</xdr:rowOff>
    </xdr:from>
    <xdr:to>
      <xdr:col>6</xdr:col>
      <xdr:colOff>0</xdr:colOff>
      <xdr:row>70</xdr:row>
      <xdr:rowOff>161925</xdr:rowOff>
    </xdr:to>
    <xdr:sp macro="" textlink="">
      <xdr:nvSpPr>
        <xdr:cNvPr id="37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68</xdr:row>
      <xdr:rowOff>0</xdr:rowOff>
    </xdr:from>
    <xdr:to>
      <xdr:col>15</xdr:col>
      <xdr:colOff>0</xdr:colOff>
      <xdr:row>71</xdr:row>
      <xdr:rowOff>0</xdr:rowOff>
    </xdr:to>
    <xdr:sp macro="" textlink="">
      <xdr:nvSpPr>
        <xdr:cNvPr id="37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68</xdr:row>
      <xdr:rowOff>0</xdr:rowOff>
    </xdr:from>
    <xdr:to>
      <xdr:col>33</xdr:col>
      <xdr:colOff>0</xdr:colOff>
      <xdr:row>71</xdr:row>
      <xdr:rowOff>0</xdr:rowOff>
    </xdr:to>
    <xdr:sp macro="" textlink="">
      <xdr:nvSpPr>
        <xdr:cNvPr id="37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68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37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68</xdr:row>
      <xdr:rowOff>9525</xdr:rowOff>
    </xdr:from>
    <xdr:to>
      <xdr:col>39</xdr:col>
      <xdr:colOff>0</xdr:colOff>
      <xdr:row>71</xdr:row>
      <xdr:rowOff>0</xdr:rowOff>
    </xdr:to>
    <xdr:sp macro="" textlink="">
      <xdr:nvSpPr>
        <xdr:cNvPr id="38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68</xdr:row>
      <xdr:rowOff>0</xdr:rowOff>
    </xdr:from>
    <xdr:to>
      <xdr:col>29</xdr:col>
      <xdr:colOff>333375</xdr:colOff>
      <xdr:row>71</xdr:row>
      <xdr:rowOff>0</xdr:rowOff>
    </xdr:to>
    <xdr:sp macro="" textlink="">
      <xdr:nvSpPr>
        <xdr:cNvPr id="38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68</xdr:row>
      <xdr:rowOff>0</xdr:rowOff>
    </xdr:from>
    <xdr:to>
      <xdr:col>24</xdr:col>
      <xdr:colOff>28575</xdr:colOff>
      <xdr:row>71</xdr:row>
      <xdr:rowOff>0</xdr:rowOff>
    </xdr:to>
    <xdr:sp macro="" textlink="">
      <xdr:nvSpPr>
        <xdr:cNvPr id="38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68</xdr:row>
      <xdr:rowOff>0</xdr:rowOff>
    </xdr:from>
    <xdr:to>
      <xdr:col>21</xdr:col>
      <xdr:colOff>28575</xdr:colOff>
      <xdr:row>71</xdr:row>
      <xdr:rowOff>0</xdr:rowOff>
    </xdr:to>
    <xdr:sp macro="" textlink="">
      <xdr:nvSpPr>
        <xdr:cNvPr id="38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68</xdr:row>
      <xdr:rowOff>19050</xdr:rowOff>
    </xdr:from>
    <xdr:to>
      <xdr:col>6</xdr:col>
      <xdr:colOff>9525</xdr:colOff>
      <xdr:row>71</xdr:row>
      <xdr:rowOff>0</xdr:rowOff>
    </xdr:to>
    <xdr:sp macro="" textlink="">
      <xdr:nvSpPr>
        <xdr:cNvPr id="38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68</xdr:row>
      <xdr:rowOff>9525</xdr:rowOff>
    </xdr:from>
    <xdr:to>
      <xdr:col>9</xdr:col>
      <xdr:colOff>9525</xdr:colOff>
      <xdr:row>71</xdr:row>
      <xdr:rowOff>0</xdr:rowOff>
    </xdr:to>
    <xdr:sp macro="" textlink="">
      <xdr:nvSpPr>
        <xdr:cNvPr id="38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72</xdr:row>
      <xdr:rowOff>0</xdr:rowOff>
    </xdr:from>
    <xdr:to>
      <xdr:col>9</xdr:col>
      <xdr:colOff>0</xdr:colOff>
      <xdr:row>75</xdr:row>
      <xdr:rowOff>0</xdr:rowOff>
    </xdr:to>
    <xdr:sp macro="" textlink="">
      <xdr:nvSpPr>
        <xdr:cNvPr id="38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72</xdr:row>
      <xdr:rowOff>28575</xdr:rowOff>
    </xdr:from>
    <xdr:to>
      <xdr:col>12</xdr:col>
      <xdr:colOff>28575</xdr:colOff>
      <xdr:row>75</xdr:row>
      <xdr:rowOff>0</xdr:rowOff>
    </xdr:to>
    <xdr:sp macro="" textlink="">
      <xdr:nvSpPr>
        <xdr:cNvPr id="38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72</xdr:row>
      <xdr:rowOff>0</xdr:rowOff>
    </xdr:from>
    <xdr:to>
      <xdr:col>12</xdr:col>
      <xdr:colOff>9525</xdr:colOff>
      <xdr:row>74</xdr:row>
      <xdr:rowOff>161925</xdr:rowOff>
    </xdr:to>
    <xdr:sp macro="" textlink="">
      <xdr:nvSpPr>
        <xdr:cNvPr id="38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72</xdr:row>
      <xdr:rowOff>0</xdr:rowOff>
    </xdr:from>
    <xdr:to>
      <xdr:col>15</xdr:col>
      <xdr:colOff>28575</xdr:colOff>
      <xdr:row>75</xdr:row>
      <xdr:rowOff>0</xdr:rowOff>
    </xdr:to>
    <xdr:sp macro="" textlink="">
      <xdr:nvSpPr>
        <xdr:cNvPr id="38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72</xdr:row>
      <xdr:rowOff>9525</xdr:rowOff>
    </xdr:from>
    <xdr:to>
      <xdr:col>18</xdr:col>
      <xdr:colOff>28575</xdr:colOff>
      <xdr:row>75</xdr:row>
      <xdr:rowOff>0</xdr:rowOff>
    </xdr:to>
    <xdr:sp macro="" textlink="">
      <xdr:nvSpPr>
        <xdr:cNvPr id="39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72</xdr:row>
      <xdr:rowOff>0</xdr:rowOff>
    </xdr:from>
    <xdr:to>
      <xdr:col>18</xdr:col>
      <xdr:colOff>0</xdr:colOff>
      <xdr:row>75</xdr:row>
      <xdr:rowOff>0</xdr:rowOff>
    </xdr:to>
    <xdr:sp macro="" textlink="">
      <xdr:nvSpPr>
        <xdr:cNvPr id="39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72</xdr:row>
      <xdr:rowOff>28575</xdr:rowOff>
    </xdr:from>
    <xdr:to>
      <xdr:col>21</xdr:col>
      <xdr:colOff>28575</xdr:colOff>
      <xdr:row>75</xdr:row>
      <xdr:rowOff>0</xdr:rowOff>
    </xdr:to>
    <xdr:sp macro="" textlink="">
      <xdr:nvSpPr>
        <xdr:cNvPr id="39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72</xdr:row>
      <xdr:rowOff>9525</xdr:rowOff>
    </xdr:from>
    <xdr:to>
      <xdr:col>24</xdr:col>
      <xdr:colOff>9525</xdr:colOff>
      <xdr:row>75</xdr:row>
      <xdr:rowOff>0</xdr:rowOff>
    </xdr:to>
    <xdr:sp macro="" textlink="">
      <xdr:nvSpPr>
        <xdr:cNvPr id="39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72</xdr:row>
      <xdr:rowOff>28575</xdr:rowOff>
    </xdr:from>
    <xdr:to>
      <xdr:col>27</xdr:col>
      <xdr:colOff>28575</xdr:colOff>
      <xdr:row>75</xdr:row>
      <xdr:rowOff>0</xdr:rowOff>
    </xdr:to>
    <xdr:sp macro="" textlink="">
      <xdr:nvSpPr>
        <xdr:cNvPr id="39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72</xdr:row>
      <xdr:rowOff>9525</xdr:rowOff>
    </xdr:from>
    <xdr:to>
      <xdr:col>27</xdr:col>
      <xdr:colOff>9525</xdr:colOff>
      <xdr:row>75</xdr:row>
      <xdr:rowOff>0</xdr:rowOff>
    </xdr:to>
    <xdr:sp macro="" textlink="">
      <xdr:nvSpPr>
        <xdr:cNvPr id="39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72</xdr:row>
      <xdr:rowOff>28575</xdr:rowOff>
    </xdr:from>
    <xdr:to>
      <xdr:col>30</xdr:col>
      <xdr:colOff>28575</xdr:colOff>
      <xdr:row>75</xdr:row>
      <xdr:rowOff>0</xdr:rowOff>
    </xdr:to>
    <xdr:sp macro="" textlink="">
      <xdr:nvSpPr>
        <xdr:cNvPr id="39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72</xdr:row>
      <xdr:rowOff>28575</xdr:rowOff>
    </xdr:from>
    <xdr:to>
      <xdr:col>33</xdr:col>
      <xdr:colOff>28575</xdr:colOff>
      <xdr:row>75</xdr:row>
      <xdr:rowOff>0</xdr:rowOff>
    </xdr:to>
    <xdr:sp macro="" textlink="">
      <xdr:nvSpPr>
        <xdr:cNvPr id="39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72</xdr:row>
      <xdr:rowOff>28575</xdr:rowOff>
    </xdr:from>
    <xdr:to>
      <xdr:col>36</xdr:col>
      <xdr:colOff>28575</xdr:colOff>
      <xdr:row>75</xdr:row>
      <xdr:rowOff>0</xdr:rowOff>
    </xdr:to>
    <xdr:sp macro="" textlink="">
      <xdr:nvSpPr>
        <xdr:cNvPr id="39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72</xdr:row>
      <xdr:rowOff>0</xdr:rowOff>
    </xdr:from>
    <xdr:to>
      <xdr:col>39</xdr:col>
      <xdr:colOff>28575</xdr:colOff>
      <xdr:row>75</xdr:row>
      <xdr:rowOff>0</xdr:rowOff>
    </xdr:to>
    <xdr:sp macro="" textlink="">
      <xdr:nvSpPr>
        <xdr:cNvPr id="39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0</xdr:rowOff>
    </xdr:from>
    <xdr:to>
      <xdr:col>6</xdr:col>
      <xdr:colOff>0</xdr:colOff>
      <xdr:row>74</xdr:row>
      <xdr:rowOff>161925</xdr:rowOff>
    </xdr:to>
    <xdr:sp macro="" textlink="">
      <xdr:nvSpPr>
        <xdr:cNvPr id="40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72</xdr:row>
      <xdr:rowOff>0</xdr:rowOff>
    </xdr:from>
    <xdr:to>
      <xdr:col>15</xdr:col>
      <xdr:colOff>0</xdr:colOff>
      <xdr:row>75</xdr:row>
      <xdr:rowOff>0</xdr:rowOff>
    </xdr:to>
    <xdr:sp macro="" textlink="">
      <xdr:nvSpPr>
        <xdr:cNvPr id="40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72</xdr:row>
      <xdr:rowOff>0</xdr:rowOff>
    </xdr:from>
    <xdr:to>
      <xdr:col>33</xdr:col>
      <xdr:colOff>0</xdr:colOff>
      <xdr:row>75</xdr:row>
      <xdr:rowOff>0</xdr:rowOff>
    </xdr:to>
    <xdr:sp macro="" textlink="">
      <xdr:nvSpPr>
        <xdr:cNvPr id="40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72</xdr:row>
      <xdr:rowOff>0</xdr:rowOff>
    </xdr:from>
    <xdr:to>
      <xdr:col>36</xdr:col>
      <xdr:colOff>0</xdr:colOff>
      <xdr:row>75</xdr:row>
      <xdr:rowOff>0</xdr:rowOff>
    </xdr:to>
    <xdr:sp macro="" textlink="">
      <xdr:nvSpPr>
        <xdr:cNvPr id="40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72</xdr:row>
      <xdr:rowOff>9525</xdr:rowOff>
    </xdr:from>
    <xdr:to>
      <xdr:col>39</xdr:col>
      <xdr:colOff>0</xdr:colOff>
      <xdr:row>75</xdr:row>
      <xdr:rowOff>0</xdr:rowOff>
    </xdr:to>
    <xdr:sp macro="" textlink="">
      <xdr:nvSpPr>
        <xdr:cNvPr id="40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72</xdr:row>
      <xdr:rowOff>0</xdr:rowOff>
    </xdr:from>
    <xdr:to>
      <xdr:col>29</xdr:col>
      <xdr:colOff>333375</xdr:colOff>
      <xdr:row>75</xdr:row>
      <xdr:rowOff>0</xdr:rowOff>
    </xdr:to>
    <xdr:sp macro="" textlink="">
      <xdr:nvSpPr>
        <xdr:cNvPr id="40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72</xdr:row>
      <xdr:rowOff>0</xdr:rowOff>
    </xdr:from>
    <xdr:to>
      <xdr:col>24</xdr:col>
      <xdr:colOff>28575</xdr:colOff>
      <xdr:row>75</xdr:row>
      <xdr:rowOff>0</xdr:rowOff>
    </xdr:to>
    <xdr:sp macro="" textlink="">
      <xdr:nvSpPr>
        <xdr:cNvPr id="40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72</xdr:row>
      <xdr:rowOff>0</xdr:rowOff>
    </xdr:from>
    <xdr:to>
      <xdr:col>21</xdr:col>
      <xdr:colOff>28575</xdr:colOff>
      <xdr:row>75</xdr:row>
      <xdr:rowOff>0</xdr:rowOff>
    </xdr:to>
    <xdr:sp macro="" textlink="">
      <xdr:nvSpPr>
        <xdr:cNvPr id="40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72</xdr:row>
      <xdr:rowOff>19050</xdr:rowOff>
    </xdr:from>
    <xdr:to>
      <xdr:col>6</xdr:col>
      <xdr:colOff>9525</xdr:colOff>
      <xdr:row>75</xdr:row>
      <xdr:rowOff>0</xdr:rowOff>
    </xdr:to>
    <xdr:sp macro="" textlink="">
      <xdr:nvSpPr>
        <xdr:cNvPr id="40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72</xdr:row>
      <xdr:rowOff>9525</xdr:rowOff>
    </xdr:from>
    <xdr:to>
      <xdr:col>9</xdr:col>
      <xdr:colOff>9525</xdr:colOff>
      <xdr:row>75</xdr:row>
      <xdr:rowOff>0</xdr:rowOff>
    </xdr:to>
    <xdr:sp macro="" textlink="">
      <xdr:nvSpPr>
        <xdr:cNvPr id="40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76</xdr:row>
      <xdr:rowOff>0</xdr:rowOff>
    </xdr:from>
    <xdr:to>
      <xdr:col>9</xdr:col>
      <xdr:colOff>0</xdr:colOff>
      <xdr:row>79</xdr:row>
      <xdr:rowOff>0</xdr:rowOff>
    </xdr:to>
    <xdr:sp macro="" textlink="">
      <xdr:nvSpPr>
        <xdr:cNvPr id="41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76</xdr:row>
      <xdr:rowOff>28575</xdr:rowOff>
    </xdr:from>
    <xdr:to>
      <xdr:col>12</xdr:col>
      <xdr:colOff>28575</xdr:colOff>
      <xdr:row>79</xdr:row>
      <xdr:rowOff>0</xdr:rowOff>
    </xdr:to>
    <xdr:sp macro="" textlink="">
      <xdr:nvSpPr>
        <xdr:cNvPr id="41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76</xdr:row>
      <xdr:rowOff>0</xdr:rowOff>
    </xdr:from>
    <xdr:to>
      <xdr:col>12</xdr:col>
      <xdr:colOff>9525</xdr:colOff>
      <xdr:row>78</xdr:row>
      <xdr:rowOff>161925</xdr:rowOff>
    </xdr:to>
    <xdr:sp macro="" textlink="">
      <xdr:nvSpPr>
        <xdr:cNvPr id="41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76</xdr:row>
      <xdr:rowOff>0</xdr:rowOff>
    </xdr:from>
    <xdr:to>
      <xdr:col>15</xdr:col>
      <xdr:colOff>28575</xdr:colOff>
      <xdr:row>79</xdr:row>
      <xdr:rowOff>0</xdr:rowOff>
    </xdr:to>
    <xdr:sp macro="" textlink="">
      <xdr:nvSpPr>
        <xdr:cNvPr id="41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76</xdr:row>
      <xdr:rowOff>9525</xdr:rowOff>
    </xdr:from>
    <xdr:to>
      <xdr:col>18</xdr:col>
      <xdr:colOff>28575</xdr:colOff>
      <xdr:row>79</xdr:row>
      <xdr:rowOff>0</xdr:rowOff>
    </xdr:to>
    <xdr:sp macro="" textlink="">
      <xdr:nvSpPr>
        <xdr:cNvPr id="41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76</xdr:row>
      <xdr:rowOff>0</xdr:rowOff>
    </xdr:from>
    <xdr:to>
      <xdr:col>18</xdr:col>
      <xdr:colOff>0</xdr:colOff>
      <xdr:row>79</xdr:row>
      <xdr:rowOff>0</xdr:rowOff>
    </xdr:to>
    <xdr:sp macro="" textlink="">
      <xdr:nvSpPr>
        <xdr:cNvPr id="41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76</xdr:row>
      <xdr:rowOff>28575</xdr:rowOff>
    </xdr:from>
    <xdr:to>
      <xdr:col>21</xdr:col>
      <xdr:colOff>28575</xdr:colOff>
      <xdr:row>79</xdr:row>
      <xdr:rowOff>0</xdr:rowOff>
    </xdr:to>
    <xdr:sp macro="" textlink="">
      <xdr:nvSpPr>
        <xdr:cNvPr id="41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76</xdr:row>
      <xdr:rowOff>9525</xdr:rowOff>
    </xdr:from>
    <xdr:to>
      <xdr:col>24</xdr:col>
      <xdr:colOff>9525</xdr:colOff>
      <xdr:row>79</xdr:row>
      <xdr:rowOff>0</xdr:rowOff>
    </xdr:to>
    <xdr:sp macro="" textlink="">
      <xdr:nvSpPr>
        <xdr:cNvPr id="41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76</xdr:row>
      <xdr:rowOff>28575</xdr:rowOff>
    </xdr:from>
    <xdr:to>
      <xdr:col>27</xdr:col>
      <xdr:colOff>28575</xdr:colOff>
      <xdr:row>79</xdr:row>
      <xdr:rowOff>0</xdr:rowOff>
    </xdr:to>
    <xdr:sp macro="" textlink="">
      <xdr:nvSpPr>
        <xdr:cNvPr id="41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76</xdr:row>
      <xdr:rowOff>9525</xdr:rowOff>
    </xdr:from>
    <xdr:to>
      <xdr:col>27</xdr:col>
      <xdr:colOff>9525</xdr:colOff>
      <xdr:row>79</xdr:row>
      <xdr:rowOff>0</xdr:rowOff>
    </xdr:to>
    <xdr:sp macro="" textlink="">
      <xdr:nvSpPr>
        <xdr:cNvPr id="41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76</xdr:row>
      <xdr:rowOff>28575</xdr:rowOff>
    </xdr:from>
    <xdr:to>
      <xdr:col>30</xdr:col>
      <xdr:colOff>28575</xdr:colOff>
      <xdr:row>79</xdr:row>
      <xdr:rowOff>0</xdr:rowOff>
    </xdr:to>
    <xdr:sp macro="" textlink="">
      <xdr:nvSpPr>
        <xdr:cNvPr id="42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76</xdr:row>
      <xdr:rowOff>28575</xdr:rowOff>
    </xdr:from>
    <xdr:to>
      <xdr:col>33</xdr:col>
      <xdr:colOff>28575</xdr:colOff>
      <xdr:row>79</xdr:row>
      <xdr:rowOff>0</xdr:rowOff>
    </xdr:to>
    <xdr:sp macro="" textlink="">
      <xdr:nvSpPr>
        <xdr:cNvPr id="42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76</xdr:row>
      <xdr:rowOff>28575</xdr:rowOff>
    </xdr:from>
    <xdr:to>
      <xdr:col>36</xdr:col>
      <xdr:colOff>28575</xdr:colOff>
      <xdr:row>79</xdr:row>
      <xdr:rowOff>0</xdr:rowOff>
    </xdr:to>
    <xdr:sp macro="" textlink="">
      <xdr:nvSpPr>
        <xdr:cNvPr id="42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76</xdr:row>
      <xdr:rowOff>0</xdr:rowOff>
    </xdr:from>
    <xdr:to>
      <xdr:col>39</xdr:col>
      <xdr:colOff>28575</xdr:colOff>
      <xdr:row>79</xdr:row>
      <xdr:rowOff>0</xdr:rowOff>
    </xdr:to>
    <xdr:sp macro="" textlink="">
      <xdr:nvSpPr>
        <xdr:cNvPr id="42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76</xdr:row>
      <xdr:rowOff>0</xdr:rowOff>
    </xdr:from>
    <xdr:to>
      <xdr:col>6</xdr:col>
      <xdr:colOff>0</xdr:colOff>
      <xdr:row>78</xdr:row>
      <xdr:rowOff>161925</xdr:rowOff>
    </xdr:to>
    <xdr:sp macro="" textlink="">
      <xdr:nvSpPr>
        <xdr:cNvPr id="42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76</xdr:row>
      <xdr:rowOff>0</xdr:rowOff>
    </xdr:from>
    <xdr:to>
      <xdr:col>15</xdr:col>
      <xdr:colOff>0</xdr:colOff>
      <xdr:row>79</xdr:row>
      <xdr:rowOff>0</xdr:rowOff>
    </xdr:to>
    <xdr:sp macro="" textlink="">
      <xdr:nvSpPr>
        <xdr:cNvPr id="42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76</xdr:row>
      <xdr:rowOff>0</xdr:rowOff>
    </xdr:from>
    <xdr:to>
      <xdr:col>33</xdr:col>
      <xdr:colOff>0</xdr:colOff>
      <xdr:row>79</xdr:row>
      <xdr:rowOff>0</xdr:rowOff>
    </xdr:to>
    <xdr:sp macro="" textlink="">
      <xdr:nvSpPr>
        <xdr:cNvPr id="42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76</xdr:row>
      <xdr:rowOff>0</xdr:rowOff>
    </xdr:from>
    <xdr:to>
      <xdr:col>36</xdr:col>
      <xdr:colOff>0</xdr:colOff>
      <xdr:row>79</xdr:row>
      <xdr:rowOff>0</xdr:rowOff>
    </xdr:to>
    <xdr:sp macro="" textlink="">
      <xdr:nvSpPr>
        <xdr:cNvPr id="42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76</xdr:row>
      <xdr:rowOff>9525</xdr:rowOff>
    </xdr:from>
    <xdr:to>
      <xdr:col>39</xdr:col>
      <xdr:colOff>0</xdr:colOff>
      <xdr:row>79</xdr:row>
      <xdr:rowOff>0</xdr:rowOff>
    </xdr:to>
    <xdr:sp macro="" textlink="">
      <xdr:nvSpPr>
        <xdr:cNvPr id="42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76</xdr:row>
      <xdr:rowOff>0</xdr:rowOff>
    </xdr:from>
    <xdr:to>
      <xdr:col>29</xdr:col>
      <xdr:colOff>333375</xdr:colOff>
      <xdr:row>79</xdr:row>
      <xdr:rowOff>0</xdr:rowOff>
    </xdr:to>
    <xdr:sp macro="" textlink="">
      <xdr:nvSpPr>
        <xdr:cNvPr id="42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76</xdr:row>
      <xdr:rowOff>0</xdr:rowOff>
    </xdr:from>
    <xdr:to>
      <xdr:col>24</xdr:col>
      <xdr:colOff>28575</xdr:colOff>
      <xdr:row>79</xdr:row>
      <xdr:rowOff>0</xdr:rowOff>
    </xdr:to>
    <xdr:sp macro="" textlink="">
      <xdr:nvSpPr>
        <xdr:cNvPr id="43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76</xdr:row>
      <xdr:rowOff>0</xdr:rowOff>
    </xdr:from>
    <xdr:to>
      <xdr:col>21</xdr:col>
      <xdr:colOff>28575</xdr:colOff>
      <xdr:row>79</xdr:row>
      <xdr:rowOff>0</xdr:rowOff>
    </xdr:to>
    <xdr:sp macro="" textlink="">
      <xdr:nvSpPr>
        <xdr:cNvPr id="43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76</xdr:row>
      <xdr:rowOff>19050</xdr:rowOff>
    </xdr:from>
    <xdr:to>
      <xdr:col>6</xdr:col>
      <xdr:colOff>9525</xdr:colOff>
      <xdr:row>79</xdr:row>
      <xdr:rowOff>0</xdr:rowOff>
    </xdr:to>
    <xdr:sp macro="" textlink="">
      <xdr:nvSpPr>
        <xdr:cNvPr id="43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76</xdr:row>
      <xdr:rowOff>9525</xdr:rowOff>
    </xdr:from>
    <xdr:to>
      <xdr:col>9</xdr:col>
      <xdr:colOff>9525</xdr:colOff>
      <xdr:row>79</xdr:row>
      <xdr:rowOff>0</xdr:rowOff>
    </xdr:to>
    <xdr:sp macro="" textlink="">
      <xdr:nvSpPr>
        <xdr:cNvPr id="43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80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80</xdr:row>
      <xdr:rowOff>28575</xdr:rowOff>
    </xdr:from>
    <xdr:to>
      <xdr:col>12</xdr:col>
      <xdr:colOff>28575</xdr:colOff>
      <xdr:row>83</xdr:row>
      <xdr:rowOff>0</xdr:rowOff>
    </xdr:to>
    <xdr:sp macro="" textlink="">
      <xdr:nvSpPr>
        <xdr:cNvPr id="43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80</xdr:row>
      <xdr:rowOff>0</xdr:rowOff>
    </xdr:from>
    <xdr:to>
      <xdr:col>12</xdr:col>
      <xdr:colOff>9525</xdr:colOff>
      <xdr:row>82</xdr:row>
      <xdr:rowOff>161925</xdr:rowOff>
    </xdr:to>
    <xdr:sp macro="" textlink="">
      <xdr:nvSpPr>
        <xdr:cNvPr id="43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80</xdr:row>
      <xdr:rowOff>0</xdr:rowOff>
    </xdr:from>
    <xdr:to>
      <xdr:col>15</xdr:col>
      <xdr:colOff>28575</xdr:colOff>
      <xdr:row>83</xdr:row>
      <xdr:rowOff>0</xdr:rowOff>
    </xdr:to>
    <xdr:sp macro="" textlink="">
      <xdr:nvSpPr>
        <xdr:cNvPr id="43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80</xdr:row>
      <xdr:rowOff>9525</xdr:rowOff>
    </xdr:from>
    <xdr:to>
      <xdr:col>18</xdr:col>
      <xdr:colOff>28575</xdr:colOff>
      <xdr:row>83</xdr:row>
      <xdr:rowOff>0</xdr:rowOff>
    </xdr:to>
    <xdr:sp macro="" textlink="">
      <xdr:nvSpPr>
        <xdr:cNvPr id="43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80</xdr:row>
      <xdr:rowOff>0</xdr:rowOff>
    </xdr:from>
    <xdr:to>
      <xdr:col>18</xdr:col>
      <xdr:colOff>0</xdr:colOff>
      <xdr:row>83</xdr:row>
      <xdr:rowOff>0</xdr:rowOff>
    </xdr:to>
    <xdr:sp macro="" textlink="">
      <xdr:nvSpPr>
        <xdr:cNvPr id="43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80</xdr:row>
      <xdr:rowOff>28575</xdr:rowOff>
    </xdr:from>
    <xdr:to>
      <xdr:col>21</xdr:col>
      <xdr:colOff>28575</xdr:colOff>
      <xdr:row>83</xdr:row>
      <xdr:rowOff>0</xdr:rowOff>
    </xdr:to>
    <xdr:sp macro="" textlink="">
      <xdr:nvSpPr>
        <xdr:cNvPr id="44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80</xdr:row>
      <xdr:rowOff>9525</xdr:rowOff>
    </xdr:from>
    <xdr:to>
      <xdr:col>24</xdr:col>
      <xdr:colOff>9525</xdr:colOff>
      <xdr:row>83</xdr:row>
      <xdr:rowOff>0</xdr:rowOff>
    </xdr:to>
    <xdr:sp macro="" textlink="">
      <xdr:nvSpPr>
        <xdr:cNvPr id="44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80</xdr:row>
      <xdr:rowOff>28575</xdr:rowOff>
    </xdr:from>
    <xdr:to>
      <xdr:col>27</xdr:col>
      <xdr:colOff>28575</xdr:colOff>
      <xdr:row>83</xdr:row>
      <xdr:rowOff>0</xdr:rowOff>
    </xdr:to>
    <xdr:sp macro="" textlink="">
      <xdr:nvSpPr>
        <xdr:cNvPr id="44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80</xdr:row>
      <xdr:rowOff>9525</xdr:rowOff>
    </xdr:from>
    <xdr:to>
      <xdr:col>27</xdr:col>
      <xdr:colOff>9525</xdr:colOff>
      <xdr:row>83</xdr:row>
      <xdr:rowOff>0</xdr:rowOff>
    </xdr:to>
    <xdr:sp macro="" textlink="">
      <xdr:nvSpPr>
        <xdr:cNvPr id="44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80</xdr:row>
      <xdr:rowOff>28575</xdr:rowOff>
    </xdr:from>
    <xdr:to>
      <xdr:col>30</xdr:col>
      <xdr:colOff>28575</xdr:colOff>
      <xdr:row>83</xdr:row>
      <xdr:rowOff>0</xdr:rowOff>
    </xdr:to>
    <xdr:sp macro="" textlink="">
      <xdr:nvSpPr>
        <xdr:cNvPr id="44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80</xdr:row>
      <xdr:rowOff>28575</xdr:rowOff>
    </xdr:from>
    <xdr:to>
      <xdr:col>33</xdr:col>
      <xdr:colOff>28575</xdr:colOff>
      <xdr:row>83</xdr:row>
      <xdr:rowOff>0</xdr:rowOff>
    </xdr:to>
    <xdr:sp macro="" textlink="">
      <xdr:nvSpPr>
        <xdr:cNvPr id="44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80</xdr:row>
      <xdr:rowOff>28575</xdr:rowOff>
    </xdr:from>
    <xdr:to>
      <xdr:col>36</xdr:col>
      <xdr:colOff>28575</xdr:colOff>
      <xdr:row>83</xdr:row>
      <xdr:rowOff>0</xdr:rowOff>
    </xdr:to>
    <xdr:sp macro="" textlink="">
      <xdr:nvSpPr>
        <xdr:cNvPr id="44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80</xdr:row>
      <xdr:rowOff>0</xdr:rowOff>
    </xdr:from>
    <xdr:to>
      <xdr:col>39</xdr:col>
      <xdr:colOff>28575</xdr:colOff>
      <xdr:row>83</xdr:row>
      <xdr:rowOff>0</xdr:rowOff>
    </xdr:to>
    <xdr:sp macro="" textlink="">
      <xdr:nvSpPr>
        <xdr:cNvPr id="44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0</xdr:rowOff>
    </xdr:from>
    <xdr:to>
      <xdr:col>6</xdr:col>
      <xdr:colOff>0</xdr:colOff>
      <xdr:row>82</xdr:row>
      <xdr:rowOff>161925</xdr:rowOff>
    </xdr:to>
    <xdr:sp macro="" textlink="">
      <xdr:nvSpPr>
        <xdr:cNvPr id="44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80</xdr:row>
      <xdr:rowOff>0</xdr:rowOff>
    </xdr:from>
    <xdr:to>
      <xdr:col>15</xdr:col>
      <xdr:colOff>0</xdr:colOff>
      <xdr:row>83</xdr:row>
      <xdr:rowOff>0</xdr:rowOff>
    </xdr:to>
    <xdr:sp macro="" textlink="">
      <xdr:nvSpPr>
        <xdr:cNvPr id="44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80</xdr:row>
      <xdr:rowOff>0</xdr:rowOff>
    </xdr:from>
    <xdr:to>
      <xdr:col>33</xdr:col>
      <xdr:colOff>0</xdr:colOff>
      <xdr:row>83</xdr:row>
      <xdr:rowOff>0</xdr:rowOff>
    </xdr:to>
    <xdr:sp macro="" textlink="">
      <xdr:nvSpPr>
        <xdr:cNvPr id="45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80</xdr:row>
      <xdr:rowOff>0</xdr:rowOff>
    </xdr:from>
    <xdr:to>
      <xdr:col>36</xdr:col>
      <xdr:colOff>0</xdr:colOff>
      <xdr:row>83</xdr:row>
      <xdr:rowOff>0</xdr:rowOff>
    </xdr:to>
    <xdr:sp macro="" textlink="">
      <xdr:nvSpPr>
        <xdr:cNvPr id="45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80</xdr:row>
      <xdr:rowOff>9525</xdr:rowOff>
    </xdr:from>
    <xdr:to>
      <xdr:col>39</xdr:col>
      <xdr:colOff>0</xdr:colOff>
      <xdr:row>83</xdr:row>
      <xdr:rowOff>0</xdr:rowOff>
    </xdr:to>
    <xdr:sp macro="" textlink="">
      <xdr:nvSpPr>
        <xdr:cNvPr id="45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80</xdr:row>
      <xdr:rowOff>0</xdr:rowOff>
    </xdr:from>
    <xdr:to>
      <xdr:col>29</xdr:col>
      <xdr:colOff>333375</xdr:colOff>
      <xdr:row>83</xdr:row>
      <xdr:rowOff>0</xdr:rowOff>
    </xdr:to>
    <xdr:sp macro="" textlink="">
      <xdr:nvSpPr>
        <xdr:cNvPr id="45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80</xdr:row>
      <xdr:rowOff>0</xdr:rowOff>
    </xdr:from>
    <xdr:to>
      <xdr:col>24</xdr:col>
      <xdr:colOff>28575</xdr:colOff>
      <xdr:row>83</xdr:row>
      <xdr:rowOff>0</xdr:rowOff>
    </xdr:to>
    <xdr:sp macro="" textlink="">
      <xdr:nvSpPr>
        <xdr:cNvPr id="45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80</xdr:row>
      <xdr:rowOff>0</xdr:rowOff>
    </xdr:from>
    <xdr:to>
      <xdr:col>21</xdr:col>
      <xdr:colOff>28575</xdr:colOff>
      <xdr:row>83</xdr:row>
      <xdr:rowOff>0</xdr:rowOff>
    </xdr:to>
    <xdr:sp macro="" textlink="">
      <xdr:nvSpPr>
        <xdr:cNvPr id="45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80</xdr:row>
      <xdr:rowOff>19050</xdr:rowOff>
    </xdr:from>
    <xdr:to>
      <xdr:col>6</xdr:col>
      <xdr:colOff>9525</xdr:colOff>
      <xdr:row>83</xdr:row>
      <xdr:rowOff>0</xdr:rowOff>
    </xdr:to>
    <xdr:sp macro="" textlink="">
      <xdr:nvSpPr>
        <xdr:cNvPr id="45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80</xdr:row>
      <xdr:rowOff>9525</xdr:rowOff>
    </xdr:from>
    <xdr:to>
      <xdr:col>9</xdr:col>
      <xdr:colOff>9525</xdr:colOff>
      <xdr:row>83</xdr:row>
      <xdr:rowOff>0</xdr:rowOff>
    </xdr:to>
    <xdr:sp macro="" textlink="">
      <xdr:nvSpPr>
        <xdr:cNvPr id="45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86</xdr:row>
      <xdr:rowOff>0</xdr:rowOff>
    </xdr:from>
    <xdr:to>
      <xdr:col>9</xdr:col>
      <xdr:colOff>0</xdr:colOff>
      <xdr:row>89</xdr:row>
      <xdr:rowOff>0</xdr:rowOff>
    </xdr:to>
    <xdr:sp macro="" textlink="">
      <xdr:nvSpPr>
        <xdr:cNvPr id="45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86</xdr:row>
      <xdr:rowOff>28575</xdr:rowOff>
    </xdr:from>
    <xdr:to>
      <xdr:col>12</xdr:col>
      <xdr:colOff>28575</xdr:colOff>
      <xdr:row>89</xdr:row>
      <xdr:rowOff>0</xdr:rowOff>
    </xdr:to>
    <xdr:sp macro="" textlink="">
      <xdr:nvSpPr>
        <xdr:cNvPr id="45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12</xdr:col>
      <xdr:colOff>9525</xdr:colOff>
      <xdr:row>88</xdr:row>
      <xdr:rowOff>161925</xdr:rowOff>
    </xdr:to>
    <xdr:sp macro="" textlink="">
      <xdr:nvSpPr>
        <xdr:cNvPr id="46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86</xdr:row>
      <xdr:rowOff>0</xdr:rowOff>
    </xdr:from>
    <xdr:to>
      <xdr:col>15</xdr:col>
      <xdr:colOff>28575</xdr:colOff>
      <xdr:row>89</xdr:row>
      <xdr:rowOff>0</xdr:rowOff>
    </xdr:to>
    <xdr:sp macro="" textlink="">
      <xdr:nvSpPr>
        <xdr:cNvPr id="46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86</xdr:row>
      <xdr:rowOff>9525</xdr:rowOff>
    </xdr:from>
    <xdr:to>
      <xdr:col>18</xdr:col>
      <xdr:colOff>28575</xdr:colOff>
      <xdr:row>89</xdr:row>
      <xdr:rowOff>0</xdr:rowOff>
    </xdr:to>
    <xdr:sp macro="" textlink="">
      <xdr:nvSpPr>
        <xdr:cNvPr id="46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86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46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86</xdr:row>
      <xdr:rowOff>28575</xdr:rowOff>
    </xdr:from>
    <xdr:to>
      <xdr:col>21</xdr:col>
      <xdr:colOff>28575</xdr:colOff>
      <xdr:row>89</xdr:row>
      <xdr:rowOff>0</xdr:rowOff>
    </xdr:to>
    <xdr:sp macro="" textlink="">
      <xdr:nvSpPr>
        <xdr:cNvPr id="46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86</xdr:row>
      <xdr:rowOff>9525</xdr:rowOff>
    </xdr:from>
    <xdr:to>
      <xdr:col>24</xdr:col>
      <xdr:colOff>9525</xdr:colOff>
      <xdr:row>89</xdr:row>
      <xdr:rowOff>0</xdr:rowOff>
    </xdr:to>
    <xdr:sp macro="" textlink="">
      <xdr:nvSpPr>
        <xdr:cNvPr id="46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86</xdr:row>
      <xdr:rowOff>28575</xdr:rowOff>
    </xdr:from>
    <xdr:to>
      <xdr:col>27</xdr:col>
      <xdr:colOff>28575</xdr:colOff>
      <xdr:row>89</xdr:row>
      <xdr:rowOff>0</xdr:rowOff>
    </xdr:to>
    <xdr:sp macro="" textlink="">
      <xdr:nvSpPr>
        <xdr:cNvPr id="46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86</xdr:row>
      <xdr:rowOff>9525</xdr:rowOff>
    </xdr:from>
    <xdr:to>
      <xdr:col>27</xdr:col>
      <xdr:colOff>9525</xdr:colOff>
      <xdr:row>89</xdr:row>
      <xdr:rowOff>0</xdr:rowOff>
    </xdr:to>
    <xdr:sp macro="" textlink="">
      <xdr:nvSpPr>
        <xdr:cNvPr id="46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86</xdr:row>
      <xdr:rowOff>28575</xdr:rowOff>
    </xdr:from>
    <xdr:to>
      <xdr:col>30</xdr:col>
      <xdr:colOff>28575</xdr:colOff>
      <xdr:row>89</xdr:row>
      <xdr:rowOff>0</xdr:rowOff>
    </xdr:to>
    <xdr:sp macro="" textlink="">
      <xdr:nvSpPr>
        <xdr:cNvPr id="46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86</xdr:row>
      <xdr:rowOff>28575</xdr:rowOff>
    </xdr:from>
    <xdr:to>
      <xdr:col>33</xdr:col>
      <xdr:colOff>28575</xdr:colOff>
      <xdr:row>89</xdr:row>
      <xdr:rowOff>0</xdr:rowOff>
    </xdr:to>
    <xdr:sp macro="" textlink="">
      <xdr:nvSpPr>
        <xdr:cNvPr id="46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86</xdr:row>
      <xdr:rowOff>28575</xdr:rowOff>
    </xdr:from>
    <xdr:to>
      <xdr:col>36</xdr:col>
      <xdr:colOff>28575</xdr:colOff>
      <xdr:row>89</xdr:row>
      <xdr:rowOff>0</xdr:rowOff>
    </xdr:to>
    <xdr:sp macro="" textlink="">
      <xdr:nvSpPr>
        <xdr:cNvPr id="47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86</xdr:row>
      <xdr:rowOff>0</xdr:rowOff>
    </xdr:from>
    <xdr:to>
      <xdr:col>39</xdr:col>
      <xdr:colOff>28575</xdr:colOff>
      <xdr:row>89</xdr:row>
      <xdr:rowOff>0</xdr:rowOff>
    </xdr:to>
    <xdr:sp macro="" textlink="">
      <xdr:nvSpPr>
        <xdr:cNvPr id="47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86</xdr:row>
      <xdr:rowOff>0</xdr:rowOff>
    </xdr:from>
    <xdr:to>
      <xdr:col>6</xdr:col>
      <xdr:colOff>0</xdr:colOff>
      <xdr:row>88</xdr:row>
      <xdr:rowOff>161925</xdr:rowOff>
    </xdr:to>
    <xdr:sp macro="" textlink="">
      <xdr:nvSpPr>
        <xdr:cNvPr id="47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86</xdr:row>
      <xdr:rowOff>0</xdr:rowOff>
    </xdr:from>
    <xdr:to>
      <xdr:col>15</xdr:col>
      <xdr:colOff>0</xdr:colOff>
      <xdr:row>89</xdr:row>
      <xdr:rowOff>0</xdr:rowOff>
    </xdr:to>
    <xdr:sp macro="" textlink="">
      <xdr:nvSpPr>
        <xdr:cNvPr id="47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86</xdr:row>
      <xdr:rowOff>0</xdr:rowOff>
    </xdr:from>
    <xdr:to>
      <xdr:col>33</xdr:col>
      <xdr:colOff>0</xdr:colOff>
      <xdr:row>89</xdr:row>
      <xdr:rowOff>0</xdr:rowOff>
    </xdr:to>
    <xdr:sp macro="" textlink="">
      <xdr:nvSpPr>
        <xdr:cNvPr id="47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86</xdr:row>
      <xdr:rowOff>0</xdr:rowOff>
    </xdr:from>
    <xdr:to>
      <xdr:col>36</xdr:col>
      <xdr:colOff>0</xdr:colOff>
      <xdr:row>89</xdr:row>
      <xdr:rowOff>0</xdr:rowOff>
    </xdr:to>
    <xdr:sp macro="" textlink="">
      <xdr:nvSpPr>
        <xdr:cNvPr id="47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86</xdr:row>
      <xdr:rowOff>9525</xdr:rowOff>
    </xdr:from>
    <xdr:to>
      <xdr:col>39</xdr:col>
      <xdr:colOff>0</xdr:colOff>
      <xdr:row>89</xdr:row>
      <xdr:rowOff>0</xdr:rowOff>
    </xdr:to>
    <xdr:sp macro="" textlink="">
      <xdr:nvSpPr>
        <xdr:cNvPr id="47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86</xdr:row>
      <xdr:rowOff>0</xdr:rowOff>
    </xdr:from>
    <xdr:to>
      <xdr:col>29</xdr:col>
      <xdr:colOff>333375</xdr:colOff>
      <xdr:row>89</xdr:row>
      <xdr:rowOff>0</xdr:rowOff>
    </xdr:to>
    <xdr:sp macro="" textlink="">
      <xdr:nvSpPr>
        <xdr:cNvPr id="47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86</xdr:row>
      <xdr:rowOff>0</xdr:rowOff>
    </xdr:from>
    <xdr:to>
      <xdr:col>24</xdr:col>
      <xdr:colOff>28575</xdr:colOff>
      <xdr:row>89</xdr:row>
      <xdr:rowOff>0</xdr:rowOff>
    </xdr:to>
    <xdr:sp macro="" textlink="">
      <xdr:nvSpPr>
        <xdr:cNvPr id="47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86</xdr:row>
      <xdr:rowOff>0</xdr:rowOff>
    </xdr:from>
    <xdr:to>
      <xdr:col>21</xdr:col>
      <xdr:colOff>28575</xdr:colOff>
      <xdr:row>89</xdr:row>
      <xdr:rowOff>0</xdr:rowOff>
    </xdr:to>
    <xdr:sp macro="" textlink="">
      <xdr:nvSpPr>
        <xdr:cNvPr id="47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86</xdr:row>
      <xdr:rowOff>19050</xdr:rowOff>
    </xdr:from>
    <xdr:to>
      <xdr:col>6</xdr:col>
      <xdr:colOff>9525</xdr:colOff>
      <xdr:row>89</xdr:row>
      <xdr:rowOff>0</xdr:rowOff>
    </xdr:to>
    <xdr:sp macro="" textlink="">
      <xdr:nvSpPr>
        <xdr:cNvPr id="48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86</xdr:row>
      <xdr:rowOff>9525</xdr:rowOff>
    </xdr:from>
    <xdr:to>
      <xdr:col>9</xdr:col>
      <xdr:colOff>9525</xdr:colOff>
      <xdr:row>89</xdr:row>
      <xdr:rowOff>0</xdr:rowOff>
    </xdr:to>
    <xdr:sp macro="" textlink="">
      <xdr:nvSpPr>
        <xdr:cNvPr id="48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90</xdr:row>
      <xdr:rowOff>0</xdr:rowOff>
    </xdr:from>
    <xdr:to>
      <xdr:col>9</xdr:col>
      <xdr:colOff>0</xdr:colOff>
      <xdr:row>93</xdr:row>
      <xdr:rowOff>0</xdr:rowOff>
    </xdr:to>
    <xdr:sp macro="" textlink="">
      <xdr:nvSpPr>
        <xdr:cNvPr id="48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90</xdr:row>
      <xdr:rowOff>28575</xdr:rowOff>
    </xdr:from>
    <xdr:to>
      <xdr:col>12</xdr:col>
      <xdr:colOff>28575</xdr:colOff>
      <xdr:row>93</xdr:row>
      <xdr:rowOff>0</xdr:rowOff>
    </xdr:to>
    <xdr:sp macro="" textlink="">
      <xdr:nvSpPr>
        <xdr:cNvPr id="48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90</xdr:row>
      <xdr:rowOff>0</xdr:rowOff>
    </xdr:from>
    <xdr:to>
      <xdr:col>12</xdr:col>
      <xdr:colOff>9525</xdr:colOff>
      <xdr:row>92</xdr:row>
      <xdr:rowOff>161925</xdr:rowOff>
    </xdr:to>
    <xdr:sp macro="" textlink="">
      <xdr:nvSpPr>
        <xdr:cNvPr id="48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90</xdr:row>
      <xdr:rowOff>0</xdr:rowOff>
    </xdr:from>
    <xdr:to>
      <xdr:col>15</xdr:col>
      <xdr:colOff>28575</xdr:colOff>
      <xdr:row>93</xdr:row>
      <xdr:rowOff>0</xdr:rowOff>
    </xdr:to>
    <xdr:sp macro="" textlink="">
      <xdr:nvSpPr>
        <xdr:cNvPr id="48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90</xdr:row>
      <xdr:rowOff>9525</xdr:rowOff>
    </xdr:from>
    <xdr:to>
      <xdr:col>18</xdr:col>
      <xdr:colOff>28575</xdr:colOff>
      <xdr:row>93</xdr:row>
      <xdr:rowOff>0</xdr:rowOff>
    </xdr:to>
    <xdr:sp macro="" textlink="">
      <xdr:nvSpPr>
        <xdr:cNvPr id="48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90</xdr:row>
      <xdr:rowOff>0</xdr:rowOff>
    </xdr:from>
    <xdr:to>
      <xdr:col>18</xdr:col>
      <xdr:colOff>0</xdr:colOff>
      <xdr:row>93</xdr:row>
      <xdr:rowOff>0</xdr:rowOff>
    </xdr:to>
    <xdr:sp macro="" textlink="">
      <xdr:nvSpPr>
        <xdr:cNvPr id="48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90</xdr:row>
      <xdr:rowOff>28575</xdr:rowOff>
    </xdr:from>
    <xdr:to>
      <xdr:col>21</xdr:col>
      <xdr:colOff>28575</xdr:colOff>
      <xdr:row>93</xdr:row>
      <xdr:rowOff>0</xdr:rowOff>
    </xdr:to>
    <xdr:sp macro="" textlink="">
      <xdr:nvSpPr>
        <xdr:cNvPr id="48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90</xdr:row>
      <xdr:rowOff>9525</xdr:rowOff>
    </xdr:from>
    <xdr:to>
      <xdr:col>24</xdr:col>
      <xdr:colOff>9525</xdr:colOff>
      <xdr:row>93</xdr:row>
      <xdr:rowOff>0</xdr:rowOff>
    </xdr:to>
    <xdr:sp macro="" textlink="">
      <xdr:nvSpPr>
        <xdr:cNvPr id="48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90</xdr:row>
      <xdr:rowOff>28575</xdr:rowOff>
    </xdr:from>
    <xdr:to>
      <xdr:col>27</xdr:col>
      <xdr:colOff>28575</xdr:colOff>
      <xdr:row>93</xdr:row>
      <xdr:rowOff>0</xdr:rowOff>
    </xdr:to>
    <xdr:sp macro="" textlink="">
      <xdr:nvSpPr>
        <xdr:cNvPr id="49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90</xdr:row>
      <xdr:rowOff>9525</xdr:rowOff>
    </xdr:from>
    <xdr:to>
      <xdr:col>27</xdr:col>
      <xdr:colOff>9525</xdr:colOff>
      <xdr:row>93</xdr:row>
      <xdr:rowOff>0</xdr:rowOff>
    </xdr:to>
    <xdr:sp macro="" textlink="">
      <xdr:nvSpPr>
        <xdr:cNvPr id="49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90</xdr:row>
      <xdr:rowOff>28575</xdr:rowOff>
    </xdr:from>
    <xdr:to>
      <xdr:col>30</xdr:col>
      <xdr:colOff>28575</xdr:colOff>
      <xdr:row>93</xdr:row>
      <xdr:rowOff>0</xdr:rowOff>
    </xdr:to>
    <xdr:sp macro="" textlink="">
      <xdr:nvSpPr>
        <xdr:cNvPr id="49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90</xdr:row>
      <xdr:rowOff>28575</xdr:rowOff>
    </xdr:from>
    <xdr:to>
      <xdr:col>33</xdr:col>
      <xdr:colOff>28575</xdr:colOff>
      <xdr:row>93</xdr:row>
      <xdr:rowOff>0</xdr:rowOff>
    </xdr:to>
    <xdr:sp macro="" textlink="">
      <xdr:nvSpPr>
        <xdr:cNvPr id="49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90</xdr:row>
      <xdr:rowOff>28575</xdr:rowOff>
    </xdr:from>
    <xdr:to>
      <xdr:col>36</xdr:col>
      <xdr:colOff>28575</xdr:colOff>
      <xdr:row>93</xdr:row>
      <xdr:rowOff>0</xdr:rowOff>
    </xdr:to>
    <xdr:sp macro="" textlink="">
      <xdr:nvSpPr>
        <xdr:cNvPr id="49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90</xdr:row>
      <xdr:rowOff>0</xdr:rowOff>
    </xdr:from>
    <xdr:to>
      <xdr:col>39</xdr:col>
      <xdr:colOff>28575</xdr:colOff>
      <xdr:row>93</xdr:row>
      <xdr:rowOff>0</xdr:rowOff>
    </xdr:to>
    <xdr:sp macro="" textlink="">
      <xdr:nvSpPr>
        <xdr:cNvPr id="49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90</xdr:row>
      <xdr:rowOff>0</xdr:rowOff>
    </xdr:from>
    <xdr:to>
      <xdr:col>6</xdr:col>
      <xdr:colOff>0</xdr:colOff>
      <xdr:row>92</xdr:row>
      <xdr:rowOff>161925</xdr:rowOff>
    </xdr:to>
    <xdr:sp macro="" textlink="">
      <xdr:nvSpPr>
        <xdr:cNvPr id="49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90</xdr:row>
      <xdr:rowOff>0</xdr:rowOff>
    </xdr:from>
    <xdr:to>
      <xdr:col>15</xdr:col>
      <xdr:colOff>0</xdr:colOff>
      <xdr:row>93</xdr:row>
      <xdr:rowOff>0</xdr:rowOff>
    </xdr:to>
    <xdr:sp macro="" textlink="">
      <xdr:nvSpPr>
        <xdr:cNvPr id="49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90</xdr:row>
      <xdr:rowOff>0</xdr:rowOff>
    </xdr:from>
    <xdr:to>
      <xdr:col>33</xdr:col>
      <xdr:colOff>0</xdr:colOff>
      <xdr:row>93</xdr:row>
      <xdr:rowOff>0</xdr:rowOff>
    </xdr:to>
    <xdr:sp macro="" textlink="">
      <xdr:nvSpPr>
        <xdr:cNvPr id="49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90</xdr:row>
      <xdr:rowOff>0</xdr:rowOff>
    </xdr:from>
    <xdr:to>
      <xdr:col>36</xdr:col>
      <xdr:colOff>0</xdr:colOff>
      <xdr:row>93</xdr:row>
      <xdr:rowOff>0</xdr:rowOff>
    </xdr:to>
    <xdr:sp macro="" textlink="">
      <xdr:nvSpPr>
        <xdr:cNvPr id="49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90</xdr:row>
      <xdr:rowOff>9525</xdr:rowOff>
    </xdr:from>
    <xdr:to>
      <xdr:col>39</xdr:col>
      <xdr:colOff>0</xdr:colOff>
      <xdr:row>93</xdr:row>
      <xdr:rowOff>0</xdr:rowOff>
    </xdr:to>
    <xdr:sp macro="" textlink="">
      <xdr:nvSpPr>
        <xdr:cNvPr id="50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90</xdr:row>
      <xdr:rowOff>0</xdr:rowOff>
    </xdr:from>
    <xdr:to>
      <xdr:col>29</xdr:col>
      <xdr:colOff>333375</xdr:colOff>
      <xdr:row>93</xdr:row>
      <xdr:rowOff>0</xdr:rowOff>
    </xdr:to>
    <xdr:sp macro="" textlink="">
      <xdr:nvSpPr>
        <xdr:cNvPr id="50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90</xdr:row>
      <xdr:rowOff>0</xdr:rowOff>
    </xdr:from>
    <xdr:to>
      <xdr:col>24</xdr:col>
      <xdr:colOff>28575</xdr:colOff>
      <xdr:row>93</xdr:row>
      <xdr:rowOff>0</xdr:rowOff>
    </xdr:to>
    <xdr:sp macro="" textlink="">
      <xdr:nvSpPr>
        <xdr:cNvPr id="50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90</xdr:row>
      <xdr:rowOff>0</xdr:rowOff>
    </xdr:from>
    <xdr:to>
      <xdr:col>21</xdr:col>
      <xdr:colOff>28575</xdr:colOff>
      <xdr:row>93</xdr:row>
      <xdr:rowOff>0</xdr:rowOff>
    </xdr:to>
    <xdr:sp macro="" textlink="">
      <xdr:nvSpPr>
        <xdr:cNvPr id="50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90</xdr:row>
      <xdr:rowOff>19050</xdr:rowOff>
    </xdr:from>
    <xdr:to>
      <xdr:col>6</xdr:col>
      <xdr:colOff>9525</xdr:colOff>
      <xdr:row>93</xdr:row>
      <xdr:rowOff>0</xdr:rowOff>
    </xdr:to>
    <xdr:sp macro="" textlink="">
      <xdr:nvSpPr>
        <xdr:cNvPr id="50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90</xdr:row>
      <xdr:rowOff>9525</xdr:rowOff>
    </xdr:from>
    <xdr:to>
      <xdr:col>9</xdr:col>
      <xdr:colOff>9525</xdr:colOff>
      <xdr:row>93</xdr:row>
      <xdr:rowOff>0</xdr:rowOff>
    </xdr:to>
    <xdr:sp macro="" textlink="">
      <xdr:nvSpPr>
        <xdr:cNvPr id="50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94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0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94</xdr:row>
      <xdr:rowOff>28575</xdr:rowOff>
    </xdr:from>
    <xdr:to>
      <xdr:col>12</xdr:col>
      <xdr:colOff>28575</xdr:colOff>
      <xdr:row>97</xdr:row>
      <xdr:rowOff>0</xdr:rowOff>
    </xdr:to>
    <xdr:sp macro="" textlink="">
      <xdr:nvSpPr>
        <xdr:cNvPr id="50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94</xdr:row>
      <xdr:rowOff>0</xdr:rowOff>
    </xdr:from>
    <xdr:to>
      <xdr:col>12</xdr:col>
      <xdr:colOff>9525</xdr:colOff>
      <xdr:row>96</xdr:row>
      <xdr:rowOff>161925</xdr:rowOff>
    </xdr:to>
    <xdr:sp macro="" textlink="">
      <xdr:nvSpPr>
        <xdr:cNvPr id="50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94</xdr:row>
      <xdr:rowOff>0</xdr:rowOff>
    </xdr:from>
    <xdr:to>
      <xdr:col>15</xdr:col>
      <xdr:colOff>28575</xdr:colOff>
      <xdr:row>97</xdr:row>
      <xdr:rowOff>0</xdr:rowOff>
    </xdr:to>
    <xdr:sp macro="" textlink="">
      <xdr:nvSpPr>
        <xdr:cNvPr id="50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94</xdr:row>
      <xdr:rowOff>9525</xdr:rowOff>
    </xdr:from>
    <xdr:to>
      <xdr:col>18</xdr:col>
      <xdr:colOff>28575</xdr:colOff>
      <xdr:row>97</xdr:row>
      <xdr:rowOff>0</xdr:rowOff>
    </xdr:to>
    <xdr:sp macro="" textlink="">
      <xdr:nvSpPr>
        <xdr:cNvPr id="51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94</xdr:row>
      <xdr:rowOff>0</xdr:rowOff>
    </xdr:from>
    <xdr:to>
      <xdr:col>18</xdr:col>
      <xdr:colOff>0</xdr:colOff>
      <xdr:row>97</xdr:row>
      <xdr:rowOff>0</xdr:rowOff>
    </xdr:to>
    <xdr:sp macro="" textlink="">
      <xdr:nvSpPr>
        <xdr:cNvPr id="51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94</xdr:row>
      <xdr:rowOff>28575</xdr:rowOff>
    </xdr:from>
    <xdr:to>
      <xdr:col>21</xdr:col>
      <xdr:colOff>28575</xdr:colOff>
      <xdr:row>97</xdr:row>
      <xdr:rowOff>0</xdr:rowOff>
    </xdr:to>
    <xdr:sp macro="" textlink="">
      <xdr:nvSpPr>
        <xdr:cNvPr id="51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94</xdr:row>
      <xdr:rowOff>9525</xdr:rowOff>
    </xdr:from>
    <xdr:to>
      <xdr:col>24</xdr:col>
      <xdr:colOff>9525</xdr:colOff>
      <xdr:row>97</xdr:row>
      <xdr:rowOff>0</xdr:rowOff>
    </xdr:to>
    <xdr:sp macro="" textlink="">
      <xdr:nvSpPr>
        <xdr:cNvPr id="51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94</xdr:row>
      <xdr:rowOff>28575</xdr:rowOff>
    </xdr:from>
    <xdr:to>
      <xdr:col>27</xdr:col>
      <xdr:colOff>28575</xdr:colOff>
      <xdr:row>97</xdr:row>
      <xdr:rowOff>0</xdr:rowOff>
    </xdr:to>
    <xdr:sp macro="" textlink="">
      <xdr:nvSpPr>
        <xdr:cNvPr id="51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94</xdr:row>
      <xdr:rowOff>9525</xdr:rowOff>
    </xdr:from>
    <xdr:to>
      <xdr:col>27</xdr:col>
      <xdr:colOff>9525</xdr:colOff>
      <xdr:row>97</xdr:row>
      <xdr:rowOff>0</xdr:rowOff>
    </xdr:to>
    <xdr:sp macro="" textlink="">
      <xdr:nvSpPr>
        <xdr:cNvPr id="51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94</xdr:row>
      <xdr:rowOff>28575</xdr:rowOff>
    </xdr:from>
    <xdr:to>
      <xdr:col>30</xdr:col>
      <xdr:colOff>28575</xdr:colOff>
      <xdr:row>97</xdr:row>
      <xdr:rowOff>0</xdr:rowOff>
    </xdr:to>
    <xdr:sp macro="" textlink="">
      <xdr:nvSpPr>
        <xdr:cNvPr id="51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94</xdr:row>
      <xdr:rowOff>28575</xdr:rowOff>
    </xdr:from>
    <xdr:to>
      <xdr:col>33</xdr:col>
      <xdr:colOff>28575</xdr:colOff>
      <xdr:row>97</xdr:row>
      <xdr:rowOff>0</xdr:rowOff>
    </xdr:to>
    <xdr:sp macro="" textlink="">
      <xdr:nvSpPr>
        <xdr:cNvPr id="51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94</xdr:row>
      <xdr:rowOff>28575</xdr:rowOff>
    </xdr:from>
    <xdr:to>
      <xdr:col>36</xdr:col>
      <xdr:colOff>28575</xdr:colOff>
      <xdr:row>97</xdr:row>
      <xdr:rowOff>0</xdr:rowOff>
    </xdr:to>
    <xdr:sp macro="" textlink="">
      <xdr:nvSpPr>
        <xdr:cNvPr id="51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94</xdr:row>
      <xdr:rowOff>0</xdr:rowOff>
    </xdr:from>
    <xdr:to>
      <xdr:col>39</xdr:col>
      <xdr:colOff>28575</xdr:colOff>
      <xdr:row>97</xdr:row>
      <xdr:rowOff>0</xdr:rowOff>
    </xdr:to>
    <xdr:sp macro="" textlink="">
      <xdr:nvSpPr>
        <xdr:cNvPr id="51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94</xdr:row>
      <xdr:rowOff>0</xdr:rowOff>
    </xdr:from>
    <xdr:to>
      <xdr:col>6</xdr:col>
      <xdr:colOff>0</xdr:colOff>
      <xdr:row>96</xdr:row>
      <xdr:rowOff>161925</xdr:rowOff>
    </xdr:to>
    <xdr:sp macro="" textlink="">
      <xdr:nvSpPr>
        <xdr:cNvPr id="52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94</xdr:row>
      <xdr:rowOff>0</xdr:rowOff>
    </xdr:from>
    <xdr:to>
      <xdr:col>15</xdr:col>
      <xdr:colOff>0</xdr:colOff>
      <xdr:row>97</xdr:row>
      <xdr:rowOff>0</xdr:rowOff>
    </xdr:to>
    <xdr:sp macro="" textlink="">
      <xdr:nvSpPr>
        <xdr:cNvPr id="52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94</xdr:row>
      <xdr:rowOff>0</xdr:rowOff>
    </xdr:from>
    <xdr:to>
      <xdr:col>33</xdr:col>
      <xdr:colOff>0</xdr:colOff>
      <xdr:row>97</xdr:row>
      <xdr:rowOff>0</xdr:rowOff>
    </xdr:to>
    <xdr:sp macro="" textlink="">
      <xdr:nvSpPr>
        <xdr:cNvPr id="52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94</xdr:row>
      <xdr:rowOff>0</xdr:rowOff>
    </xdr:from>
    <xdr:to>
      <xdr:col>36</xdr:col>
      <xdr:colOff>0</xdr:colOff>
      <xdr:row>97</xdr:row>
      <xdr:rowOff>0</xdr:rowOff>
    </xdr:to>
    <xdr:sp macro="" textlink="">
      <xdr:nvSpPr>
        <xdr:cNvPr id="52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94</xdr:row>
      <xdr:rowOff>9525</xdr:rowOff>
    </xdr:from>
    <xdr:to>
      <xdr:col>39</xdr:col>
      <xdr:colOff>0</xdr:colOff>
      <xdr:row>97</xdr:row>
      <xdr:rowOff>0</xdr:rowOff>
    </xdr:to>
    <xdr:sp macro="" textlink="">
      <xdr:nvSpPr>
        <xdr:cNvPr id="52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94</xdr:row>
      <xdr:rowOff>0</xdr:rowOff>
    </xdr:from>
    <xdr:to>
      <xdr:col>29</xdr:col>
      <xdr:colOff>333375</xdr:colOff>
      <xdr:row>97</xdr:row>
      <xdr:rowOff>0</xdr:rowOff>
    </xdr:to>
    <xdr:sp macro="" textlink="">
      <xdr:nvSpPr>
        <xdr:cNvPr id="52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94</xdr:row>
      <xdr:rowOff>0</xdr:rowOff>
    </xdr:from>
    <xdr:to>
      <xdr:col>24</xdr:col>
      <xdr:colOff>28575</xdr:colOff>
      <xdr:row>97</xdr:row>
      <xdr:rowOff>0</xdr:rowOff>
    </xdr:to>
    <xdr:sp macro="" textlink="">
      <xdr:nvSpPr>
        <xdr:cNvPr id="52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94</xdr:row>
      <xdr:rowOff>0</xdr:rowOff>
    </xdr:from>
    <xdr:to>
      <xdr:col>21</xdr:col>
      <xdr:colOff>28575</xdr:colOff>
      <xdr:row>97</xdr:row>
      <xdr:rowOff>0</xdr:rowOff>
    </xdr:to>
    <xdr:sp macro="" textlink="">
      <xdr:nvSpPr>
        <xdr:cNvPr id="52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94</xdr:row>
      <xdr:rowOff>19050</xdr:rowOff>
    </xdr:from>
    <xdr:to>
      <xdr:col>6</xdr:col>
      <xdr:colOff>9525</xdr:colOff>
      <xdr:row>97</xdr:row>
      <xdr:rowOff>0</xdr:rowOff>
    </xdr:to>
    <xdr:sp macro="" textlink="">
      <xdr:nvSpPr>
        <xdr:cNvPr id="52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94</xdr:row>
      <xdr:rowOff>9525</xdr:rowOff>
    </xdr:from>
    <xdr:to>
      <xdr:col>9</xdr:col>
      <xdr:colOff>9525</xdr:colOff>
      <xdr:row>97</xdr:row>
      <xdr:rowOff>0</xdr:rowOff>
    </xdr:to>
    <xdr:sp macro="" textlink="">
      <xdr:nvSpPr>
        <xdr:cNvPr id="52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53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98</xdr:row>
      <xdr:rowOff>28575</xdr:rowOff>
    </xdr:from>
    <xdr:to>
      <xdr:col>12</xdr:col>
      <xdr:colOff>28575</xdr:colOff>
      <xdr:row>101</xdr:row>
      <xdr:rowOff>0</xdr:rowOff>
    </xdr:to>
    <xdr:sp macro="" textlink="">
      <xdr:nvSpPr>
        <xdr:cNvPr id="53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12</xdr:col>
      <xdr:colOff>9525</xdr:colOff>
      <xdr:row>100</xdr:row>
      <xdr:rowOff>161925</xdr:rowOff>
    </xdr:to>
    <xdr:sp macro="" textlink="">
      <xdr:nvSpPr>
        <xdr:cNvPr id="53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98</xdr:row>
      <xdr:rowOff>0</xdr:rowOff>
    </xdr:from>
    <xdr:to>
      <xdr:col>15</xdr:col>
      <xdr:colOff>28575</xdr:colOff>
      <xdr:row>101</xdr:row>
      <xdr:rowOff>0</xdr:rowOff>
    </xdr:to>
    <xdr:sp macro="" textlink="">
      <xdr:nvSpPr>
        <xdr:cNvPr id="53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98</xdr:row>
      <xdr:rowOff>9525</xdr:rowOff>
    </xdr:from>
    <xdr:to>
      <xdr:col>18</xdr:col>
      <xdr:colOff>28575</xdr:colOff>
      <xdr:row>101</xdr:row>
      <xdr:rowOff>0</xdr:rowOff>
    </xdr:to>
    <xdr:sp macro="" textlink="">
      <xdr:nvSpPr>
        <xdr:cNvPr id="53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98</xdr:row>
      <xdr:rowOff>0</xdr:rowOff>
    </xdr:from>
    <xdr:to>
      <xdr:col>18</xdr:col>
      <xdr:colOff>0</xdr:colOff>
      <xdr:row>101</xdr:row>
      <xdr:rowOff>0</xdr:rowOff>
    </xdr:to>
    <xdr:sp macro="" textlink="">
      <xdr:nvSpPr>
        <xdr:cNvPr id="53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98</xdr:row>
      <xdr:rowOff>28575</xdr:rowOff>
    </xdr:from>
    <xdr:to>
      <xdr:col>21</xdr:col>
      <xdr:colOff>28575</xdr:colOff>
      <xdr:row>101</xdr:row>
      <xdr:rowOff>0</xdr:rowOff>
    </xdr:to>
    <xdr:sp macro="" textlink="">
      <xdr:nvSpPr>
        <xdr:cNvPr id="53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98</xdr:row>
      <xdr:rowOff>9525</xdr:rowOff>
    </xdr:from>
    <xdr:to>
      <xdr:col>24</xdr:col>
      <xdr:colOff>9525</xdr:colOff>
      <xdr:row>101</xdr:row>
      <xdr:rowOff>0</xdr:rowOff>
    </xdr:to>
    <xdr:sp macro="" textlink="">
      <xdr:nvSpPr>
        <xdr:cNvPr id="53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98</xdr:row>
      <xdr:rowOff>28575</xdr:rowOff>
    </xdr:from>
    <xdr:to>
      <xdr:col>27</xdr:col>
      <xdr:colOff>28575</xdr:colOff>
      <xdr:row>101</xdr:row>
      <xdr:rowOff>0</xdr:rowOff>
    </xdr:to>
    <xdr:sp macro="" textlink="">
      <xdr:nvSpPr>
        <xdr:cNvPr id="53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98</xdr:row>
      <xdr:rowOff>9525</xdr:rowOff>
    </xdr:from>
    <xdr:to>
      <xdr:col>27</xdr:col>
      <xdr:colOff>9525</xdr:colOff>
      <xdr:row>101</xdr:row>
      <xdr:rowOff>0</xdr:rowOff>
    </xdr:to>
    <xdr:sp macro="" textlink="">
      <xdr:nvSpPr>
        <xdr:cNvPr id="53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98</xdr:row>
      <xdr:rowOff>28575</xdr:rowOff>
    </xdr:from>
    <xdr:to>
      <xdr:col>30</xdr:col>
      <xdr:colOff>28575</xdr:colOff>
      <xdr:row>101</xdr:row>
      <xdr:rowOff>0</xdr:rowOff>
    </xdr:to>
    <xdr:sp macro="" textlink="">
      <xdr:nvSpPr>
        <xdr:cNvPr id="54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98</xdr:row>
      <xdr:rowOff>28575</xdr:rowOff>
    </xdr:from>
    <xdr:to>
      <xdr:col>33</xdr:col>
      <xdr:colOff>28575</xdr:colOff>
      <xdr:row>101</xdr:row>
      <xdr:rowOff>0</xdr:rowOff>
    </xdr:to>
    <xdr:sp macro="" textlink="">
      <xdr:nvSpPr>
        <xdr:cNvPr id="54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98</xdr:row>
      <xdr:rowOff>28575</xdr:rowOff>
    </xdr:from>
    <xdr:to>
      <xdr:col>36</xdr:col>
      <xdr:colOff>28575</xdr:colOff>
      <xdr:row>101</xdr:row>
      <xdr:rowOff>0</xdr:rowOff>
    </xdr:to>
    <xdr:sp macro="" textlink="">
      <xdr:nvSpPr>
        <xdr:cNvPr id="54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98</xdr:row>
      <xdr:rowOff>0</xdr:rowOff>
    </xdr:from>
    <xdr:to>
      <xdr:col>39</xdr:col>
      <xdr:colOff>28575</xdr:colOff>
      <xdr:row>101</xdr:row>
      <xdr:rowOff>0</xdr:rowOff>
    </xdr:to>
    <xdr:sp macro="" textlink="">
      <xdr:nvSpPr>
        <xdr:cNvPr id="54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98</xdr:row>
      <xdr:rowOff>0</xdr:rowOff>
    </xdr:from>
    <xdr:to>
      <xdr:col>6</xdr:col>
      <xdr:colOff>0</xdr:colOff>
      <xdr:row>100</xdr:row>
      <xdr:rowOff>161925</xdr:rowOff>
    </xdr:to>
    <xdr:sp macro="" textlink="">
      <xdr:nvSpPr>
        <xdr:cNvPr id="54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98</xdr:row>
      <xdr:rowOff>0</xdr:rowOff>
    </xdr:from>
    <xdr:to>
      <xdr:col>15</xdr:col>
      <xdr:colOff>0</xdr:colOff>
      <xdr:row>101</xdr:row>
      <xdr:rowOff>0</xdr:rowOff>
    </xdr:to>
    <xdr:sp macro="" textlink="">
      <xdr:nvSpPr>
        <xdr:cNvPr id="54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98</xdr:row>
      <xdr:rowOff>0</xdr:rowOff>
    </xdr:from>
    <xdr:to>
      <xdr:col>33</xdr:col>
      <xdr:colOff>0</xdr:colOff>
      <xdr:row>101</xdr:row>
      <xdr:rowOff>0</xdr:rowOff>
    </xdr:to>
    <xdr:sp macro="" textlink="">
      <xdr:nvSpPr>
        <xdr:cNvPr id="54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98</xdr:row>
      <xdr:rowOff>0</xdr:rowOff>
    </xdr:from>
    <xdr:to>
      <xdr:col>36</xdr:col>
      <xdr:colOff>0</xdr:colOff>
      <xdr:row>101</xdr:row>
      <xdr:rowOff>0</xdr:rowOff>
    </xdr:to>
    <xdr:sp macro="" textlink="">
      <xdr:nvSpPr>
        <xdr:cNvPr id="54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98</xdr:row>
      <xdr:rowOff>9525</xdr:rowOff>
    </xdr:from>
    <xdr:to>
      <xdr:col>39</xdr:col>
      <xdr:colOff>0</xdr:colOff>
      <xdr:row>101</xdr:row>
      <xdr:rowOff>0</xdr:rowOff>
    </xdr:to>
    <xdr:sp macro="" textlink="">
      <xdr:nvSpPr>
        <xdr:cNvPr id="54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98</xdr:row>
      <xdr:rowOff>0</xdr:rowOff>
    </xdr:from>
    <xdr:to>
      <xdr:col>29</xdr:col>
      <xdr:colOff>333375</xdr:colOff>
      <xdr:row>101</xdr:row>
      <xdr:rowOff>0</xdr:rowOff>
    </xdr:to>
    <xdr:sp macro="" textlink="">
      <xdr:nvSpPr>
        <xdr:cNvPr id="54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98</xdr:row>
      <xdr:rowOff>0</xdr:rowOff>
    </xdr:from>
    <xdr:to>
      <xdr:col>24</xdr:col>
      <xdr:colOff>28575</xdr:colOff>
      <xdr:row>101</xdr:row>
      <xdr:rowOff>0</xdr:rowOff>
    </xdr:to>
    <xdr:sp macro="" textlink="">
      <xdr:nvSpPr>
        <xdr:cNvPr id="55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98</xdr:row>
      <xdr:rowOff>0</xdr:rowOff>
    </xdr:from>
    <xdr:to>
      <xdr:col>21</xdr:col>
      <xdr:colOff>28575</xdr:colOff>
      <xdr:row>101</xdr:row>
      <xdr:rowOff>0</xdr:rowOff>
    </xdr:to>
    <xdr:sp macro="" textlink="">
      <xdr:nvSpPr>
        <xdr:cNvPr id="55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98</xdr:row>
      <xdr:rowOff>19050</xdr:rowOff>
    </xdr:from>
    <xdr:to>
      <xdr:col>6</xdr:col>
      <xdr:colOff>9525</xdr:colOff>
      <xdr:row>101</xdr:row>
      <xdr:rowOff>0</xdr:rowOff>
    </xdr:to>
    <xdr:sp macro="" textlink="">
      <xdr:nvSpPr>
        <xdr:cNvPr id="55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98</xdr:row>
      <xdr:rowOff>9525</xdr:rowOff>
    </xdr:from>
    <xdr:to>
      <xdr:col>9</xdr:col>
      <xdr:colOff>9525</xdr:colOff>
      <xdr:row>101</xdr:row>
      <xdr:rowOff>0</xdr:rowOff>
    </xdr:to>
    <xdr:sp macro="" textlink="">
      <xdr:nvSpPr>
        <xdr:cNvPr id="55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102</xdr:row>
      <xdr:rowOff>0</xdr:rowOff>
    </xdr:from>
    <xdr:to>
      <xdr:col>9</xdr:col>
      <xdr:colOff>0</xdr:colOff>
      <xdr:row>105</xdr:row>
      <xdr:rowOff>0</xdr:rowOff>
    </xdr:to>
    <xdr:sp macro="" textlink="">
      <xdr:nvSpPr>
        <xdr:cNvPr id="55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102</xdr:row>
      <xdr:rowOff>28575</xdr:rowOff>
    </xdr:from>
    <xdr:to>
      <xdr:col>12</xdr:col>
      <xdr:colOff>28575</xdr:colOff>
      <xdr:row>105</xdr:row>
      <xdr:rowOff>0</xdr:rowOff>
    </xdr:to>
    <xdr:sp macro="" textlink="">
      <xdr:nvSpPr>
        <xdr:cNvPr id="55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102</xdr:row>
      <xdr:rowOff>0</xdr:rowOff>
    </xdr:from>
    <xdr:to>
      <xdr:col>12</xdr:col>
      <xdr:colOff>9525</xdr:colOff>
      <xdr:row>104</xdr:row>
      <xdr:rowOff>161925</xdr:rowOff>
    </xdr:to>
    <xdr:sp macro="" textlink="">
      <xdr:nvSpPr>
        <xdr:cNvPr id="55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102</xdr:row>
      <xdr:rowOff>0</xdr:rowOff>
    </xdr:from>
    <xdr:to>
      <xdr:col>15</xdr:col>
      <xdr:colOff>28575</xdr:colOff>
      <xdr:row>105</xdr:row>
      <xdr:rowOff>0</xdr:rowOff>
    </xdr:to>
    <xdr:sp macro="" textlink="">
      <xdr:nvSpPr>
        <xdr:cNvPr id="55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102</xdr:row>
      <xdr:rowOff>9525</xdr:rowOff>
    </xdr:from>
    <xdr:to>
      <xdr:col>18</xdr:col>
      <xdr:colOff>28575</xdr:colOff>
      <xdr:row>105</xdr:row>
      <xdr:rowOff>0</xdr:rowOff>
    </xdr:to>
    <xdr:sp macro="" textlink="">
      <xdr:nvSpPr>
        <xdr:cNvPr id="55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102</xdr:row>
      <xdr:rowOff>0</xdr:rowOff>
    </xdr:from>
    <xdr:to>
      <xdr:col>18</xdr:col>
      <xdr:colOff>0</xdr:colOff>
      <xdr:row>105</xdr:row>
      <xdr:rowOff>0</xdr:rowOff>
    </xdr:to>
    <xdr:sp macro="" textlink="">
      <xdr:nvSpPr>
        <xdr:cNvPr id="55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102</xdr:row>
      <xdr:rowOff>28575</xdr:rowOff>
    </xdr:from>
    <xdr:to>
      <xdr:col>21</xdr:col>
      <xdr:colOff>28575</xdr:colOff>
      <xdr:row>105</xdr:row>
      <xdr:rowOff>0</xdr:rowOff>
    </xdr:to>
    <xdr:sp macro="" textlink="">
      <xdr:nvSpPr>
        <xdr:cNvPr id="56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102</xdr:row>
      <xdr:rowOff>9525</xdr:rowOff>
    </xdr:from>
    <xdr:to>
      <xdr:col>24</xdr:col>
      <xdr:colOff>9525</xdr:colOff>
      <xdr:row>105</xdr:row>
      <xdr:rowOff>0</xdr:rowOff>
    </xdr:to>
    <xdr:sp macro="" textlink="">
      <xdr:nvSpPr>
        <xdr:cNvPr id="56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102</xdr:row>
      <xdr:rowOff>28575</xdr:rowOff>
    </xdr:from>
    <xdr:to>
      <xdr:col>27</xdr:col>
      <xdr:colOff>28575</xdr:colOff>
      <xdr:row>105</xdr:row>
      <xdr:rowOff>0</xdr:rowOff>
    </xdr:to>
    <xdr:sp macro="" textlink="">
      <xdr:nvSpPr>
        <xdr:cNvPr id="56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102</xdr:row>
      <xdr:rowOff>9525</xdr:rowOff>
    </xdr:from>
    <xdr:to>
      <xdr:col>27</xdr:col>
      <xdr:colOff>9525</xdr:colOff>
      <xdr:row>105</xdr:row>
      <xdr:rowOff>0</xdr:rowOff>
    </xdr:to>
    <xdr:sp macro="" textlink="">
      <xdr:nvSpPr>
        <xdr:cNvPr id="56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102</xdr:row>
      <xdr:rowOff>28575</xdr:rowOff>
    </xdr:from>
    <xdr:to>
      <xdr:col>30</xdr:col>
      <xdr:colOff>28575</xdr:colOff>
      <xdr:row>105</xdr:row>
      <xdr:rowOff>0</xdr:rowOff>
    </xdr:to>
    <xdr:sp macro="" textlink="">
      <xdr:nvSpPr>
        <xdr:cNvPr id="56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102</xdr:row>
      <xdr:rowOff>28575</xdr:rowOff>
    </xdr:from>
    <xdr:to>
      <xdr:col>33</xdr:col>
      <xdr:colOff>28575</xdr:colOff>
      <xdr:row>105</xdr:row>
      <xdr:rowOff>0</xdr:rowOff>
    </xdr:to>
    <xdr:sp macro="" textlink="">
      <xdr:nvSpPr>
        <xdr:cNvPr id="56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102</xdr:row>
      <xdr:rowOff>28575</xdr:rowOff>
    </xdr:from>
    <xdr:to>
      <xdr:col>36</xdr:col>
      <xdr:colOff>28575</xdr:colOff>
      <xdr:row>105</xdr:row>
      <xdr:rowOff>0</xdr:rowOff>
    </xdr:to>
    <xdr:sp macro="" textlink="">
      <xdr:nvSpPr>
        <xdr:cNvPr id="56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102</xdr:row>
      <xdr:rowOff>0</xdr:rowOff>
    </xdr:from>
    <xdr:to>
      <xdr:col>39</xdr:col>
      <xdr:colOff>28575</xdr:colOff>
      <xdr:row>105</xdr:row>
      <xdr:rowOff>0</xdr:rowOff>
    </xdr:to>
    <xdr:sp macro="" textlink="">
      <xdr:nvSpPr>
        <xdr:cNvPr id="56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102</xdr:row>
      <xdr:rowOff>0</xdr:rowOff>
    </xdr:from>
    <xdr:to>
      <xdr:col>6</xdr:col>
      <xdr:colOff>0</xdr:colOff>
      <xdr:row>104</xdr:row>
      <xdr:rowOff>161925</xdr:rowOff>
    </xdr:to>
    <xdr:sp macro="" textlink="">
      <xdr:nvSpPr>
        <xdr:cNvPr id="56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102</xdr:row>
      <xdr:rowOff>0</xdr:rowOff>
    </xdr:from>
    <xdr:to>
      <xdr:col>15</xdr:col>
      <xdr:colOff>0</xdr:colOff>
      <xdr:row>105</xdr:row>
      <xdr:rowOff>0</xdr:rowOff>
    </xdr:to>
    <xdr:sp macro="" textlink="">
      <xdr:nvSpPr>
        <xdr:cNvPr id="56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102</xdr:row>
      <xdr:rowOff>0</xdr:rowOff>
    </xdr:from>
    <xdr:to>
      <xdr:col>33</xdr:col>
      <xdr:colOff>0</xdr:colOff>
      <xdr:row>105</xdr:row>
      <xdr:rowOff>0</xdr:rowOff>
    </xdr:to>
    <xdr:sp macro="" textlink="">
      <xdr:nvSpPr>
        <xdr:cNvPr id="57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102</xdr:row>
      <xdr:rowOff>0</xdr:rowOff>
    </xdr:from>
    <xdr:to>
      <xdr:col>36</xdr:col>
      <xdr:colOff>0</xdr:colOff>
      <xdr:row>105</xdr:row>
      <xdr:rowOff>0</xdr:rowOff>
    </xdr:to>
    <xdr:sp macro="" textlink="">
      <xdr:nvSpPr>
        <xdr:cNvPr id="57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102</xdr:row>
      <xdr:rowOff>9525</xdr:rowOff>
    </xdr:from>
    <xdr:to>
      <xdr:col>39</xdr:col>
      <xdr:colOff>0</xdr:colOff>
      <xdr:row>105</xdr:row>
      <xdr:rowOff>0</xdr:rowOff>
    </xdr:to>
    <xdr:sp macro="" textlink="">
      <xdr:nvSpPr>
        <xdr:cNvPr id="57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102</xdr:row>
      <xdr:rowOff>0</xdr:rowOff>
    </xdr:from>
    <xdr:to>
      <xdr:col>29</xdr:col>
      <xdr:colOff>333375</xdr:colOff>
      <xdr:row>105</xdr:row>
      <xdr:rowOff>0</xdr:rowOff>
    </xdr:to>
    <xdr:sp macro="" textlink="">
      <xdr:nvSpPr>
        <xdr:cNvPr id="57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102</xdr:row>
      <xdr:rowOff>0</xdr:rowOff>
    </xdr:from>
    <xdr:to>
      <xdr:col>24</xdr:col>
      <xdr:colOff>28575</xdr:colOff>
      <xdr:row>105</xdr:row>
      <xdr:rowOff>0</xdr:rowOff>
    </xdr:to>
    <xdr:sp macro="" textlink="">
      <xdr:nvSpPr>
        <xdr:cNvPr id="57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102</xdr:row>
      <xdr:rowOff>0</xdr:rowOff>
    </xdr:from>
    <xdr:to>
      <xdr:col>21</xdr:col>
      <xdr:colOff>28575</xdr:colOff>
      <xdr:row>105</xdr:row>
      <xdr:rowOff>0</xdr:rowOff>
    </xdr:to>
    <xdr:sp macro="" textlink="">
      <xdr:nvSpPr>
        <xdr:cNvPr id="57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102</xdr:row>
      <xdr:rowOff>19050</xdr:rowOff>
    </xdr:from>
    <xdr:to>
      <xdr:col>6</xdr:col>
      <xdr:colOff>9525</xdr:colOff>
      <xdr:row>105</xdr:row>
      <xdr:rowOff>0</xdr:rowOff>
    </xdr:to>
    <xdr:sp macro="" textlink="">
      <xdr:nvSpPr>
        <xdr:cNvPr id="57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102</xdr:row>
      <xdr:rowOff>9525</xdr:rowOff>
    </xdr:from>
    <xdr:to>
      <xdr:col>9</xdr:col>
      <xdr:colOff>9525</xdr:colOff>
      <xdr:row>105</xdr:row>
      <xdr:rowOff>0</xdr:rowOff>
    </xdr:to>
    <xdr:sp macro="" textlink="">
      <xdr:nvSpPr>
        <xdr:cNvPr id="57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106</xdr:row>
      <xdr:rowOff>0</xdr:rowOff>
    </xdr:from>
    <xdr:to>
      <xdr:col>9</xdr:col>
      <xdr:colOff>0</xdr:colOff>
      <xdr:row>109</xdr:row>
      <xdr:rowOff>0</xdr:rowOff>
    </xdr:to>
    <xdr:sp macro="" textlink="">
      <xdr:nvSpPr>
        <xdr:cNvPr id="57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106</xdr:row>
      <xdr:rowOff>28575</xdr:rowOff>
    </xdr:from>
    <xdr:to>
      <xdr:col>12</xdr:col>
      <xdr:colOff>28575</xdr:colOff>
      <xdr:row>109</xdr:row>
      <xdr:rowOff>0</xdr:rowOff>
    </xdr:to>
    <xdr:sp macro="" textlink="">
      <xdr:nvSpPr>
        <xdr:cNvPr id="57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106</xdr:row>
      <xdr:rowOff>0</xdr:rowOff>
    </xdr:from>
    <xdr:to>
      <xdr:col>12</xdr:col>
      <xdr:colOff>9525</xdr:colOff>
      <xdr:row>108</xdr:row>
      <xdr:rowOff>161925</xdr:rowOff>
    </xdr:to>
    <xdr:sp macro="" textlink="">
      <xdr:nvSpPr>
        <xdr:cNvPr id="58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106</xdr:row>
      <xdr:rowOff>0</xdr:rowOff>
    </xdr:from>
    <xdr:to>
      <xdr:col>15</xdr:col>
      <xdr:colOff>28575</xdr:colOff>
      <xdr:row>109</xdr:row>
      <xdr:rowOff>0</xdr:rowOff>
    </xdr:to>
    <xdr:sp macro="" textlink="">
      <xdr:nvSpPr>
        <xdr:cNvPr id="58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106</xdr:row>
      <xdr:rowOff>9525</xdr:rowOff>
    </xdr:from>
    <xdr:to>
      <xdr:col>18</xdr:col>
      <xdr:colOff>28575</xdr:colOff>
      <xdr:row>109</xdr:row>
      <xdr:rowOff>0</xdr:rowOff>
    </xdr:to>
    <xdr:sp macro="" textlink="">
      <xdr:nvSpPr>
        <xdr:cNvPr id="58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106</xdr:row>
      <xdr:rowOff>0</xdr:rowOff>
    </xdr:from>
    <xdr:to>
      <xdr:col>18</xdr:col>
      <xdr:colOff>0</xdr:colOff>
      <xdr:row>109</xdr:row>
      <xdr:rowOff>0</xdr:rowOff>
    </xdr:to>
    <xdr:sp macro="" textlink="">
      <xdr:nvSpPr>
        <xdr:cNvPr id="58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106</xdr:row>
      <xdr:rowOff>28575</xdr:rowOff>
    </xdr:from>
    <xdr:to>
      <xdr:col>21</xdr:col>
      <xdr:colOff>28575</xdr:colOff>
      <xdr:row>109</xdr:row>
      <xdr:rowOff>0</xdr:rowOff>
    </xdr:to>
    <xdr:sp macro="" textlink="">
      <xdr:nvSpPr>
        <xdr:cNvPr id="58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106</xdr:row>
      <xdr:rowOff>9525</xdr:rowOff>
    </xdr:from>
    <xdr:to>
      <xdr:col>24</xdr:col>
      <xdr:colOff>9525</xdr:colOff>
      <xdr:row>109</xdr:row>
      <xdr:rowOff>0</xdr:rowOff>
    </xdr:to>
    <xdr:sp macro="" textlink="">
      <xdr:nvSpPr>
        <xdr:cNvPr id="58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106</xdr:row>
      <xdr:rowOff>28575</xdr:rowOff>
    </xdr:from>
    <xdr:to>
      <xdr:col>27</xdr:col>
      <xdr:colOff>28575</xdr:colOff>
      <xdr:row>109</xdr:row>
      <xdr:rowOff>0</xdr:rowOff>
    </xdr:to>
    <xdr:sp macro="" textlink="">
      <xdr:nvSpPr>
        <xdr:cNvPr id="58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106</xdr:row>
      <xdr:rowOff>9525</xdr:rowOff>
    </xdr:from>
    <xdr:to>
      <xdr:col>27</xdr:col>
      <xdr:colOff>9525</xdr:colOff>
      <xdr:row>109</xdr:row>
      <xdr:rowOff>0</xdr:rowOff>
    </xdr:to>
    <xdr:sp macro="" textlink="">
      <xdr:nvSpPr>
        <xdr:cNvPr id="58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106</xdr:row>
      <xdr:rowOff>28575</xdr:rowOff>
    </xdr:from>
    <xdr:to>
      <xdr:col>30</xdr:col>
      <xdr:colOff>28575</xdr:colOff>
      <xdr:row>109</xdr:row>
      <xdr:rowOff>0</xdr:rowOff>
    </xdr:to>
    <xdr:sp macro="" textlink="">
      <xdr:nvSpPr>
        <xdr:cNvPr id="58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106</xdr:row>
      <xdr:rowOff>28575</xdr:rowOff>
    </xdr:from>
    <xdr:to>
      <xdr:col>33</xdr:col>
      <xdr:colOff>28575</xdr:colOff>
      <xdr:row>109</xdr:row>
      <xdr:rowOff>0</xdr:rowOff>
    </xdr:to>
    <xdr:sp macro="" textlink="">
      <xdr:nvSpPr>
        <xdr:cNvPr id="58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106</xdr:row>
      <xdr:rowOff>28575</xdr:rowOff>
    </xdr:from>
    <xdr:to>
      <xdr:col>36</xdr:col>
      <xdr:colOff>28575</xdr:colOff>
      <xdr:row>109</xdr:row>
      <xdr:rowOff>0</xdr:rowOff>
    </xdr:to>
    <xdr:sp macro="" textlink="">
      <xdr:nvSpPr>
        <xdr:cNvPr id="59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106</xdr:row>
      <xdr:rowOff>0</xdr:rowOff>
    </xdr:from>
    <xdr:to>
      <xdr:col>39</xdr:col>
      <xdr:colOff>28575</xdr:colOff>
      <xdr:row>109</xdr:row>
      <xdr:rowOff>0</xdr:rowOff>
    </xdr:to>
    <xdr:sp macro="" textlink="">
      <xdr:nvSpPr>
        <xdr:cNvPr id="59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106</xdr:row>
      <xdr:rowOff>0</xdr:rowOff>
    </xdr:from>
    <xdr:to>
      <xdr:col>6</xdr:col>
      <xdr:colOff>0</xdr:colOff>
      <xdr:row>108</xdr:row>
      <xdr:rowOff>161925</xdr:rowOff>
    </xdr:to>
    <xdr:sp macro="" textlink="">
      <xdr:nvSpPr>
        <xdr:cNvPr id="59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106</xdr:row>
      <xdr:rowOff>0</xdr:rowOff>
    </xdr:from>
    <xdr:to>
      <xdr:col>15</xdr:col>
      <xdr:colOff>0</xdr:colOff>
      <xdr:row>109</xdr:row>
      <xdr:rowOff>0</xdr:rowOff>
    </xdr:to>
    <xdr:sp macro="" textlink="">
      <xdr:nvSpPr>
        <xdr:cNvPr id="59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106</xdr:row>
      <xdr:rowOff>0</xdr:rowOff>
    </xdr:from>
    <xdr:to>
      <xdr:col>33</xdr:col>
      <xdr:colOff>0</xdr:colOff>
      <xdr:row>109</xdr:row>
      <xdr:rowOff>0</xdr:rowOff>
    </xdr:to>
    <xdr:sp macro="" textlink="">
      <xdr:nvSpPr>
        <xdr:cNvPr id="59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106</xdr:row>
      <xdr:rowOff>0</xdr:rowOff>
    </xdr:from>
    <xdr:to>
      <xdr:col>36</xdr:col>
      <xdr:colOff>0</xdr:colOff>
      <xdr:row>109</xdr:row>
      <xdr:rowOff>0</xdr:rowOff>
    </xdr:to>
    <xdr:sp macro="" textlink="">
      <xdr:nvSpPr>
        <xdr:cNvPr id="59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106</xdr:row>
      <xdr:rowOff>9525</xdr:rowOff>
    </xdr:from>
    <xdr:to>
      <xdr:col>39</xdr:col>
      <xdr:colOff>0</xdr:colOff>
      <xdr:row>109</xdr:row>
      <xdr:rowOff>0</xdr:rowOff>
    </xdr:to>
    <xdr:sp macro="" textlink="">
      <xdr:nvSpPr>
        <xdr:cNvPr id="59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106</xdr:row>
      <xdr:rowOff>0</xdr:rowOff>
    </xdr:from>
    <xdr:to>
      <xdr:col>29</xdr:col>
      <xdr:colOff>333375</xdr:colOff>
      <xdr:row>109</xdr:row>
      <xdr:rowOff>0</xdr:rowOff>
    </xdr:to>
    <xdr:sp macro="" textlink="">
      <xdr:nvSpPr>
        <xdr:cNvPr id="59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106</xdr:row>
      <xdr:rowOff>0</xdr:rowOff>
    </xdr:from>
    <xdr:to>
      <xdr:col>24</xdr:col>
      <xdr:colOff>28575</xdr:colOff>
      <xdr:row>109</xdr:row>
      <xdr:rowOff>0</xdr:rowOff>
    </xdr:to>
    <xdr:sp macro="" textlink="">
      <xdr:nvSpPr>
        <xdr:cNvPr id="59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106</xdr:row>
      <xdr:rowOff>0</xdr:rowOff>
    </xdr:from>
    <xdr:to>
      <xdr:col>21</xdr:col>
      <xdr:colOff>28575</xdr:colOff>
      <xdr:row>109</xdr:row>
      <xdr:rowOff>0</xdr:rowOff>
    </xdr:to>
    <xdr:sp macro="" textlink="">
      <xdr:nvSpPr>
        <xdr:cNvPr id="59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106</xdr:row>
      <xdr:rowOff>19050</xdr:rowOff>
    </xdr:from>
    <xdr:to>
      <xdr:col>6</xdr:col>
      <xdr:colOff>9525</xdr:colOff>
      <xdr:row>109</xdr:row>
      <xdr:rowOff>0</xdr:rowOff>
    </xdr:to>
    <xdr:sp macro="" textlink="">
      <xdr:nvSpPr>
        <xdr:cNvPr id="60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106</xdr:row>
      <xdr:rowOff>9525</xdr:rowOff>
    </xdr:from>
    <xdr:to>
      <xdr:col>9</xdr:col>
      <xdr:colOff>9525</xdr:colOff>
      <xdr:row>109</xdr:row>
      <xdr:rowOff>0</xdr:rowOff>
    </xdr:to>
    <xdr:sp macro="" textlink="">
      <xdr:nvSpPr>
        <xdr:cNvPr id="60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110</xdr:row>
      <xdr:rowOff>0</xdr:rowOff>
    </xdr:from>
    <xdr:to>
      <xdr:col>9</xdr:col>
      <xdr:colOff>0</xdr:colOff>
      <xdr:row>113</xdr:row>
      <xdr:rowOff>0</xdr:rowOff>
    </xdr:to>
    <xdr:sp macro="" textlink="">
      <xdr:nvSpPr>
        <xdr:cNvPr id="60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110</xdr:row>
      <xdr:rowOff>28575</xdr:rowOff>
    </xdr:from>
    <xdr:to>
      <xdr:col>12</xdr:col>
      <xdr:colOff>28575</xdr:colOff>
      <xdr:row>113</xdr:row>
      <xdr:rowOff>0</xdr:rowOff>
    </xdr:to>
    <xdr:sp macro="" textlink="">
      <xdr:nvSpPr>
        <xdr:cNvPr id="60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110</xdr:row>
      <xdr:rowOff>0</xdr:rowOff>
    </xdr:from>
    <xdr:to>
      <xdr:col>12</xdr:col>
      <xdr:colOff>9525</xdr:colOff>
      <xdr:row>112</xdr:row>
      <xdr:rowOff>161925</xdr:rowOff>
    </xdr:to>
    <xdr:sp macro="" textlink="">
      <xdr:nvSpPr>
        <xdr:cNvPr id="60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110</xdr:row>
      <xdr:rowOff>0</xdr:rowOff>
    </xdr:from>
    <xdr:to>
      <xdr:col>15</xdr:col>
      <xdr:colOff>28575</xdr:colOff>
      <xdr:row>113</xdr:row>
      <xdr:rowOff>0</xdr:rowOff>
    </xdr:to>
    <xdr:sp macro="" textlink="">
      <xdr:nvSpPr>
        <xdr:cNvPr id="60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110</xdr:row>
      <xdr:rowOff>9525</xdr:rowOff>
    </xdr:from>
    <xdr:to>
      <xdr:col>18</xdr:col>
      <xdr:colOff>28575</xdr:colOff>
      <xdr:row>113</xdr:row>
      <xdr:rowOff>0</xdr:rowOff>
    </xdr:to>
    <xdr:sp macro="" textlink="">
      <xdr:nvSpPr>
        <xdr:cNvPr id="60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110</xdr:row>
      <xdr:rowOff>0</xdr:rowOff>
    </xdr:from>
    <xdr:to>
      <xdr:col>18</xdr:col>
      <xdr:colOff>0</xdr:colOff>
      <xdr:row>113</xdr:row>
      <xdr:rowOff>0</xdr:rowOff>
    </xdr:to>
    <xdr:sp macro="" textlink="">
      <xdr:nvSpPr>
        <xdr:cNvPr id="60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110</xdr:row>
      <xdr:rowOff>28575</xdr:rowOff>
    </xdr:from>
    <xdr:to>
      <xdr:col>21</xdr:col>
      <xdr:colOff>28575</xdr:colOff>
      <xdr:row>113</xdr:row>
      <xdr:rowOff>0</xdr:rowOff>
    </xdr:to>
    <xdr:sp macro="" textlink="">
      <xdr:nvSpPr>
        <xdr:cNvPr id="60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110</xdr:row>
      <xdr:rowOff>9525</xdr:rowOff>
    </xdr:from>
    <xdr:to>
      <xdr:col>24</xdr:col>
      <xdr:colOff>9525</xdr:colOff>
      <xdr:row>113</xdr:row>
      <xdr:rowOff>0</xdr:rowOff>
    </xdr:to>
    <xdr:sp macro="" textlink="">
      <xdr:nvSpPr>
        <xdr:cNvPr id="60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110</xdr:row>
      <xdr:rowOff>28575</xdr:rowOff>
    </xdr:from>
    <xdr:to>
      <xdr:col>27</xdr:col>
      <xdr:colOff>28575</xdr:colOff>
      <xdr:row>113</xdr:row>
      <xdr:rowOff>0</xdr:rowOff>
    </xdr:to>
    <xdr:sp macro="" textlink="">
      <xdr:nvSpPr>
        <xdr:cNvPr id="61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110</xdr:row>
      <xdr:rowOff>9525</xdr:rowOff>
    </xdr:from>
    <xdr:to>
      <xdr:col>27</xdr:col>
      <xdr:colOff>9525</xdr:colOff>
      <xdr:row>113</xdr:row>
      <xdr:rowOff>0</xdr:rowOff>
    </xdr:to>
    <xdr:sp macro="" textlink="">
      <xdr:nvSpPr>
        <xdr:cNvPr id="61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110</xdr:row>
      <xdr:rowOff>28575</xdr:rowOff>
    </xdr:from>
    <xdr:to>
      <xdr:col>30</xdr:col>
      <xdr:colOff>28575</xdr:colOff>
      <xdr:row>113</xdr:row>
      <xdr:rowOff>0</xdr:rowOff>
    </xdr:to>
    <xdr:sp macro="" textlink="">
      <xdr:nvSpPr>
        <xdr:cNvPr id="61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110</xdr:row>
      <xdr:rowOff>28575</xdr:rowOff>
    </xdr:from>
    <xdr:to>
      <xdr:col>33</xdr:col>
      <xdr:colOff>28575</xdr:colOff>
      <xdr:row>113</xdr:row>
      <xdr:rowOff>0</xdr:rowOff>
    </xdr:to>
    <xdr:sp macro="" textlink="">
      <xdr:nvSpPr>
        <xdr:cNvPr id="61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110</xdr:row>
      <xdr:rowOff>28575</xdr:rowOff>
    </xdr:from>
    <xdr:to>
      <xdr:col>36</xdr:col>
      <xdr:colOff>28575</xdr:colOff>
      <xdr:row>113</xdr:row>
      <xdr:rowOff>0</xdr:rowOff>
    </xdr:to>
    <xdr:sp macro="" textlink="">
      <xdr:nvSpPr>
        <xdr:cNvPr id="61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110</xdr:row>
      <xdr:rowOff>0</xdr:rowOff>
    </xdr:from>
    <xdr:to>
      <xdr:col>39</xdr:col>
      <xdr:colOff>28575</xdr:colOff>
      <xdr:row>113</xdr:row>
      <xdr:rowOff>0</xdr:rowOff>
    </xdr:to>
    <xdr:sp macro="" textlink="">
      <xdr:nvSpPr>
        <xdr:cNvPr id="61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110</xdr:row>
      <xdr:rowOff>0</xdr:rowOff>
    </xdr:from>
    <xdr:to>
      <xdr:col>6</xdr:col>
      <xdr:colOff>0</xdr:colOff>
      <xdr:row>112</xdr:row>
      <xdr:rowOff>161925</xdr:rowOff>
    </xdr:to>
    <xdr:sp macro="" textlink="">
      <xdr:nvSpPr>
        <xdr:cNvPr id="61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110</xdr:row>
      <xdr:rowOff>0</xdr:rowOff>
    </xdr:from>
    <xdr:to>
      <xdr:col>15</xdr:col>
      <xdr:colOff>0</xdr:colOff>
      <xdr:row>113</xdr:row>
      <xdr:rowOff>0</xdr:rowOff>
    </xdr:to>
    <xdr:sp macro="" textlink="">
      <xdr:nvSpPr>
        <xdr:cNvPr id="61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110</xdr:row>
      <xdr:rowOff>0</xdr:rowOff>
    </xdr:from>
    <xdr:to>
      <xdr:col>33</xdr:col>
      <xdr:colOff>0</xdr:colOff>
      <xdr:row>113</xdr:row>
      <xdr:rowOff>0</xdr:rowOff>
    </xdr:to>
    <xdr:sp macro="" textlink="">
      <xdr:nvSpPr>
        <xdr:cNvPr id="61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110</xdr:row>
      <xdr:rowOff>0</xdr:rowOff>
    </xdr:from>
    <xdr:to>
      <xdr:col>36</xdr:col>
      <xdr:colOff>0</xdr:colOff>
      <xdr:row>113</xdr:row>
      <xdr:rowOff>0</xdr:rowOff>
    </xdr:to>
    <xdr:sp macro="" textlink="">
      <xdr:nvSpPr>
        <xdr:cNvPr id="61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110</xdr:row>
      <xdr:rowOff>9525</xdr:rowOff>
    </xdr:from>
    <xdr:to>
      <xdr:col>39</xdr:col>
      <xdr:colOff>0</xdr:colOff>
      <xdr:row>113</xdr:row>
      <xdr:rowOff>0</xdr:rowOff>
    </xdr:to>
    <xdr:sp macro="" textlink="">
      <xdr:nvSpPr>
        <xdr:cNvPr id="62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110</xdr:row>
      <xdr:rowOff>0</xdr:rowOff>
    </xdr:from>
    <xdr:to>
      <xdr:col>29</xdr:col>
      <xdr:colOff>333375</xdr:colOff>
      <xdr:row>113</xdr:row>
      <xdr:rowOff>0</xdr:rowOff>
    </xdr:to>
    <xdr:sp macro="" textlink="">
      <xdr:nvSpPr>
        <xdr:cNvPr id="62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110</xdr:row>
      <xdr:rowOff>0</xdr:rowOff>
    </xdr:from>
    <xdr:to>
      <xdr:col>24</xdr:col>
      <xdr:colOff>28575</xdr:colOff>
      <xdr:row>113</xdr:row>
      <xdr:rowOff>0</xdr:rowOff>
    </xdr:to>
    <xdr:sp macro="" textlink="">
      <xdr:nvSpPr>
        <xdr:cNvPr id="62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110</xdr:row>
      <xdr:rowOff>0</xdr:rowOff>
    </xdr:from>
    <xdr:to>
      <xdr:col>21</xdr:col>
      <xdr:colOff>28575</xdr:colOff>
      <xdr:row>113</xdr:row>
      <xdr:rowOff>0</xdr:rowOff>
    </xdr:to>
    <xdr:sp macro="" textlink="">
      <xdr:nvSpPr>
        <xdr:cNvPr id="62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110</xdr:row>
      <xdr:rowOff>19050</xdr:rowOff>
    </xdr:from>
    <xdr:to>
      <xdr:col>6</xdr:col>
      <xdr:colOff>9525</xdr:colOff>
      <xdr:row>113</xdr:row>
      <xdr:rowOff>0</xdr:rowOff>
    </xdr:to>
    <xdr:sp macro="" textlink="">
      <xdr:nvSpPr>
        <xdr:cNvPr id="62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110</xdr:row>
      <xdr:rowOff>9525</xdr:rowOff>
    </xdr:from>
    <xdr:to>
      <xdr:col>9</xdr:col>
      <xdr:colOff>9525</xdr:colOff>
      <xdr:row>113</xdr:row>
      <xdr:rowOff>0</xdr:rowOff>
    </xdr:to>
    <xdr:sp macro="" textlink="">
      <xdr:nvSpPr>
        <xdr:cNvPr id="62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114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62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114</xdr:row>
      <xdr:rowOff>28575</xdr:rowOff>
    </xdr:from>
    <xdr:to>
      <xdr:col>12</xdr:col>
      <xdr:colOff>28575</xdr:colOff>
      <xdr:row>117</xdr:row>
      <xdr:rowOff>0</xdr:rowOff>
    </xdr:to>
    <xdr:sp macro="" textlink="">
      <xdr:nvSpPr>
        <xdr:cNvPr id="62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114</xdr:row>
      <xdr:rowOff>0</xdr:rowOff>
    </xdr:from>
    <xdr:to>
      <xdr:col>12</xdr:col>
      <xdr:colOff>9525</xdr:colOff>
      <xdr:row>116</xdr:row>
      <xdr:rowOff>161925</xdr:rowOff>
    </xdr:to>
    <xdr:sp macro="" textlink="">
      <xdr:nvSpPr>
        <xdr:cNvPr id="62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114</xdr:row>
      <xdr:rowOff>0</xdr:rowOff>
    </xdr:from>
    <xdr:to>
      <xdr:col>15</xdr:col>
      <xdr:colOff>28575</xdr:colOff>
      <xdr:row>117</xdr:row>
      <xdr:rowOff>0</xdr:rowOff>
    </xdr:to>
    <xdr:sp macro="" textlink="">
      <xdr:nvSpPr>
        <xdr:cNvPr id="62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114</xdr:row>
      <xdr:rowOff>9525</xdr:rowOff>
    </xdr:from>
    <xdr:to>
      <xdr:col>18</xdr:col>
      <xdr:colOff>28575</xdr:colOff>
      <xdr:row>117</xdr:row>
      <xdr:rowOff>0</xdr:rowOff>
    </xdr:to>
    <xdr:sp macro="" textlink="">
      <xdr:nvSpPr>
        <xdr:cNvPr id="63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114</xdr:row>
      <xdr:rowOff>0</xdr:rowOff>
    </xdr:from>
    <xdr:to>
      <xdr:col>18</xdr:col>
      <xdr:colOff>0</xdr:colOff>
      <xdr:row>117</xdr:row>
      <xdr:rowOff>0</xdr:rowOff>
    </xdr:to>
    <xdr:sp macro="" textlink="">
      <xdr:nvSpPr>
        <xdr:cNvPr id="63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114</xdr:row>
      <xdr:rowOff>28575</xdr:rowOff>
    </xdr:from>
    <xdr:to>
      <xdr:col>21</xdr:col>
      <xdr:colOff>28575</xdr:colOff>
      <xdr:row>117</xdr:row>
      <xdr:rowOff>0</xdr:rowOff>
    </xdr:to>
    <xdr:sp macro="" textlink="">
      <xdr:nvSpPr>
        <xdr:cNvPr id="63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114</xdr:row>
      <xdr:rowOff>9525</xdr:rowOff>
    </xdr:from>
    <xdr:to>
      <xdr:col>24</xdr:col>
      <xdr:colOff>9525</xdr:colOff>
      <xdr:row>117</xdr:row>
      <xdr:rowOff>0</xdr:rowOff>
    </xdr:to>
    <xdr:sp macro="" textlink="">
      <xdr:nvSpPr>
        <xdr:cNvPr id="63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114</xdr:row>
      <xdr:rowOff>28575</xdr:rowOff>
    </xdr:from>
    <xdr:to>
      <xdr:col>27</xdr:col>
      <xdr:colOff>28575</xdr:colOff>
      <xdr:row>117</xdr:row>
      <xdr:rowOff>0</xdr:rowOff>
    </xdr:to>
    <xdr:sp macro="" textlink="">
      <xdr:nvSpPr>
        <xdr:cNvPr id="63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114</xdr:row>
      <xdr:rowOff>9525</xdr:rowOff>
    </xdr:from>
    <xdr:to>
      <xdr:col>27</xdr:col>
      <xdr:colOff>9525</xdr:colOff>
      <xdr:row>117</xdr:row>
      <xdr:rowOff>0</xdr:rowOff>
    </xdr:to>
    <xdr:sp macro="" textlink="">
      <xdr:nvSpPr>
        <xdr:cNvPr id="63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114</xdr:row>
      <xdr:rowOff>28575</xdr:rowOff>
    </xdr:from>
    <xdr:to>
      <xdr:col>30</xdr:col>
      <xdr:colOff>28575</xdr:colOff>
      <xdr:row>117</xdr:row>
      <xdr:rowOff>0</xdr:rowOff>
    </xdr:to>
    <xdr:sp macro="" textlink="">
      <xdr:nvSpPr>
        <xdr:cNvPr id="63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114</xdr:row>
      <xdr:rowOff>28575</xdr:rowOff>
    </xdr:from>
    <xdr:to>
      <xdr:col>33</xdr:col>
      <xdr:colOff>28575</xdr:colOff>
      <xdr:row>117</xdr:row>
      <xdr:rowOff>0</xdr:rowOff>
    </xdr:to>
    <xdr:sp macro="" textlink="">
      <xdr:nvSpPr>
        <xdr:cNvPr id="63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114</xdr:row>
      <xdr:rowOff>28575</xdr:rowOff>
    </xdr:from>
    <xdr:to>
      <xdr:col>36</xdr:col>
      <xdr:colOff>28575</xdr:colOff>
      <xdr:row>117</xdr:row>
      <xdr:rowOff>0</xdr:rowOff>
    </xdr:to>
    <xdr:sp macro="" textlink="">
      <xdr:nvSpPr>
        <xdr:cNvPr id="63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114</xdr:row>
      <xdr:rowOff>0</xdr:rowOff>
    </xdr:from>
    <xdr:to>
      <xdr:col>39</xdr:col>
      <xdr:colOff>28575</xdr:colOff>
      <xdr:row>117</xdr:row>
      <xdr:rowOff>0</xdr:rowOff>
    </xdr:to>
    <xdr:sp macro="" textlink="">
      <xdr:nvSpPr>
        <xdr:cNvPr id="63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114</xdr:row>
      <xdr:rowOff>0</xdr:rowOff>
    </xdr:from>
    <xdr:to>
      <xdr:col>6</xdr:col>
      <xdr:colOff>0</xdr:colOff>
      <xdr:row>116</xdr:row>
      <xdr:rowOff>161925</xdr:rowOff>
    </xdr:to>
    <xdr:sp macro="" textlink="">
      <xdr:nvSpPr>
        <xdr:cNvPr id="64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114</xdr:row>
      <xdr:rowOff>0</xdr:rowOff>
    </xdr:from>
    <xdr:to>
      <xdr:col>15</xdr:col>
      <xdr:colOff>0</xdr:colOff>
      <xdr:row>117</xdr:row>
      <xdr:rowOff>0</xdr:rowOff>
    </xdr:to>
    <xdr:sp macro="" textlink="">
      <xdr:nvSpPr>
        <xdr:cNvPr id="64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114</xdr:row>
      <xdr:rowOff>0</xdr:rowOff>
    </xdr:from>
    <xdr:to>
      <xdr:col>33</xdr:col>
      <xdr:colOff>0</xdr:colOff>
      <xdr:row>117</xdr:row>
      <xdr:rowOff>0</xdr:rowOff>
    </xdr:to>
    <xdr:sp macro="" textlink="">
      <xdr:nvSpPr>
        <xdr:cNvPr id="64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114</xdr:row>
      <xdr:rowOff>0</xdr:rowOff>
    </xdr:from>
    <xdr:to>
      <xdr:col>36</xdr:col>
      <xdr:colOff>0</xdr:colOff>
      <xdr:row>117</xdr:row>
      <xdr:rowOff>0</xdr:rowOff>
    </xdr:to>
    <xdr:sp macro="" textlink="">
      <xdr:nvSpPr>
        <xdr:cNvPr id="64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114</xdr:row>
      <xdr:rowOff>9525</xdr:rowOff>
    </xdr:from>
    <xdr:to>
      <xdr:col>39</xdr:col>
      <xdr:colOff>0</xdr:colOff>
      <xdr:row>117</xdr:row>
      <xdr:rowOff>0</xdr:rowOff>
    </xdr:to>
    <xdr:sp macro="" textlink="">
      <xdr:nvSpPr>
        <xdr:cNvPr id="64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114</xdr:row>
      <xdr:rowOff>0</xdr:rowOff>
    </xdr:from>
    <xdr:to>
      <xdr:col>29</xdr:col>
      <xdr:colOff>333375</xdr:colOff>
      <xdr:row>117</xdr:row>
      <xdr:rowOff>0</xdr:rowOff>
    </xdr:to>
    <xdr:sp macro="" textlink="">
      <xdr:nvSpPr>
        <xdr:cNvPr id="64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114</xdr:row>
      <xdr:rowOff>0</xdr:rowOff>
    </xdr:from>
    <xdr:to>
      <xdr:col>24</xdr:col>
      <xdr:colOff>28575</xdr:colOff>
      <xdr:row>117</xdr:row>
      <xdr:rowOff>0</xdr:rowOff>
    </xdr:to>
    <xdr:sp macro="" textlink="">
      <xdr:nvSpPr>
        <xdr:cNvPr id="64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114</xdr:row>
      <xdr:rowOff>0</xdr:rowOff>
    </xdr:from>
    <xdr:to>
      <xdr:col>21</xdr:col>
      <xdr:colOff>28575</xdr:colOff>
      <xdr:row>117</xdr:row>
      <xdr:rowOff>0</xdr:rowOff>
    </xdr:to>
    <xdr:sp macro="" textlink="">
      <xdr:nvSpPr>
        <xdr:cNvPr id="64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114</xdr:row>
      <xdr:rowOff>19050</xdr:rowOff>
    </xdr:from>
    <xdr:to>
      <xdr:col>6</xdr:col>
      <xdr:colOff>9525</xdr:colOff>
      <xdr:row>117</xdr:row>
      <xdr:rowOff>0</xdr:rowOff>
    </xdr:to>
    <xdr:sp macro="" textlink="">
      <xdr:nvSpPr>
        <xdr:cNvPr id="64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114</xdr:row>
      <xdr:rowOff>9525</xdr:rowOff>
    </xdr:from>
    <xdr:to>
      <xdr:col>9</xdr:col>
      <xdr:colOff>9525</xdr:colOff>
      <xdr:row>117</xdr:row>
      <xdr:rowOff>0</xdr:rowOff>
    </xdr:to>
    <xdr:sp macro="" textlink="">
      <xdr:nvSpPr>
        <xdr:cNvPr id="64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118</xdr:row>
      <xdr:rowOff>0</xdr:rowOff>
    </xdr:from>
    <xdr:to>
      <xdr:col>9</xdr:col>
      <xdr:colOff>0</xdr:colOff>
      <xdr:row>121</xdr:row>
      <xdr:rowOff>0</xdr:rowOff>
    </xdr:to>
    <xdr:sp macro="" textlink="">
      <xdr:nvSpPr>
        <xdr:cNvPr id="65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118</xdr:row>
      <xdr:rowOff>28575</xdr:rowOff>
    </xdr:from>
    <xdr:to>
      <xdr:col>12</xdr:col>
      <xdr:colOff>28575</xdr:colOff>
      <xdr:row>121</xdr:row>
      <xdr:rowOff>0</xdr:rowOff>
    </xdr:to>
    <xdr:sp macro="" textlink="">
      <xdr:nvSpPr>
        <xdr:cNvPr id="65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12</xdr:col>
      <xdr:colOff>9525</xdr:colOff>
      <xdr:row>120</xdr:row>
      <xdr:rowOff>161925</xdr:rowOff>
    </xdr:to>
    <xdr:sp macro="" textlink="">
      <xdr:nvSpPr>
        <xdr:cNvPr id="65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118</xdr:row>
      <xdr:rowOff>0</xdr:rowOff>
    </xdr:from>
    <xdr:to>
      <xdr:col>15</xdr:col>
      <xdr:colOff>28575</xdr:colOff>
      <xdr:row>121</xdr:row>
      <xdr:rowOff>0</xdr:rowOff>
    </xdr:to>
    <xdr:sp macro="" textlink="">
      <xdr:nvSpPr>
        <xdr:cNvPr id="65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118</xdr:row>
      <xdr:rowOff>9525</xdr:rowOff>
    </xdr:from>
    <xdr:to>
      <xdr:col>18</xdr:col>
      <xdr:colOff>28575</xdr:colOff>
      <xdr:row>121</xdr:row>
      <xdr:rowOff>0</xdr:rowOff>
    </xdr:to>
    <xdr:sp macro="" textlink="">
      <xdr:nvSpPr>
        <xdr:cNvPr id="65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118</xdr:row>
      <xdr:rowOff>0</xdr:rowOff>
    </xdr:from>
    <xdr:to>
      <xdr:col>18</xdr:col>
      <xdr:colOff>0</xdr:colOff>
      <xdr:row>121</xdr:row>
      <xdr:rowOff>0</xdr:rowOff>
    </xdr:to>
    <xdr:sp macro="" textlink="">
      <xdr:nvSpPr>
        <xdr:cNvPr id="65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118</xdr:row>
      <xdr:rowOff>28575</xdr:rowOff>
    </xdr:from>
    <xdr:to>
      <xdr:col>21</xdr:col>
      <xdr:colOff>28575</xdr:colOff>
      <xdr:row>121</xdr:row>
      <xdr:rowOff>0</xdr:rowOff>
    </xdr:to>
    <xdr:sp macro="" textlink="">
      <xdr:nvSpPr>
        <xdr:cNvPr id="65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118</xdr:row>
      <xdr:rowOff>9525</xdr:rowOff>
    </xdr:from>
    <xdr:to>
      <xdr:col>24</xdr:col>
      <xdr:colOff>9525</xdr:colOff>
      <xdr:row>121</xdr:row>
      <xdr:rowOff>0</xdr:rowOff>
    </xdr:to>
    <xdr:sp macro="" textlink="">
      <xdr:nvSpPr>
        <xdr:cNvPr id="65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118</xdr:row>
      <xdr:rowOff>28575</xdr:rowOff>
    </xdr:from>
    <xdr:to>
      <xdr:col>27</xdr:col>
      <xdr:colOff>28575</xdr:colOff>
      <xdr:row>121</xdr:row>
      <xdr:rowOff>0</xdr:rowOff>
    </xdr:to>
    <xdr:sp macro="" textlink="">
      <xdr:nvSpPr>
        <xdr:cNvPr id="65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118</xdr:row>
      <xdr:rowOff>9525</xdr:rowOff>
    </xdr:from>
    <xdr:to>
      <xdr:col>27</xdr:col>
      <xdr:colOff>9525</xdr:colOff>
      <xdr:row>121</xdr:row>
      <xdr:rowOff>0</xdr:rowOff>
    </xdr:to>
    <xdr:sp macro="" textlink="">
      <xdr:nvSpPr>
        <xdr:cNvPr id="65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118</xdr:row>
      <xdr:rowOff>28575</xdr:rowOff>
    </xdr:from>
    <xdr:to>
      <xdr:col>30</xdr:col>
      <xdr:colOff>28575</xdr:colOff>
      <xdr:row>121</xdr:row>
      <xdr:rowOff>0</xdr:rowOff>
    </xdr:to>
    <xdr:sp macro="" textlink="">
      <xdr:nvSpPr>
        <xdr:cNvPr id="66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118</xdr:row>
      <xdr:rowOff>28575</xdr:rowOff>
    </xdr:from>
    <xdr:to>
      <xdr:col>33</xdr:col>
      <xdr:colOff>28575</xdr:colOff>
      <xdr:row>121</xdr:row>
      <xdr:rowOff>0</xdr:rowOff>
    </xdr:to>
    <xdr:sp macro="" textlink="">
      <xdr:nvSpPr>
        <xdr:cNvPr id="66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118</xdr:row>
      <xdr:rowOff>28575</xdr:rowOff>
    </xdr:from>
    <xdr:to>
      <xdr:col>36</xdr:col>
      <xdr:colOff>28575</xdr:colOff>
      <xdr:row>121</xdr:row>
      <xdr:rowOff>0</xdr:rowOff>
    </xdr:to>
    <xdr:sp macro="" textlink="">
      <xdr:nvSpPr>
        <xdr:cNvPr id="66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118</xdr:row>
      <xdr:rowOff>0</xdr:rowOff>
    </xdr:from>
    <xdr:to>
      <xdr:col>39</xdr:col>
      <xdr:colOff>28575</xdr:colOff>
      <xdr:row>121</xdr:row>
      <xdr:rowOff>0</xdr:rowOff>
    </xdr:to>
    <xdr:sp macro="" textlink="">
      <xdr:nvSpPr>
        <xdr:cNvPr id="66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118</xdr:row>
      <xdr:rowOff>0</xdr:rowOff>
    </xdr:from>
    <xdr:to>
      <xdr:col>6</xdr:col>
      <xdr:colOff>0</xdr:colOff>
      <xdr:row>120</xdr:row>
      <xdr:rowOff>161925</xdr:rowOff>
    </xdr:to>
    <xdr:sp macro="" textlink="">
      <xdr:nvSpPr>
        <xdr:cNvPr id="66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118</xdr:row>
      <xdr:rowOff>0</xdr:rowOff>
    </xdr:from>
    <xdr:to>
      <xdr:col>15</xdr:col>
      <xdr:colOff>0</xdr:colOff>
      <xdr:row>121</xdr:row>
      <xdr:rowOff>0</xdr:rowOff>
    </xdr:to>
    <xdr:sp macro="" textlink="">
      <xdr:nvSpPr>
        <xdr:cNvPr id="66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118</xdr:row>
      <xdr:rowOff>0</xdr:rowOff>
    </xdr:from>
    <xdr:to>
      <xdr:col>33</xdr:col>
      <xdr:colOff>0</xdr:colOff>
      <xdr:row>121</xdr:row>
      <xdr:rowOff>0</xdr:rowOff>
    </xdr:to>
    <xdr:sp macro="" textlink="">
      <xdr:nvSpPr>
        <xdr:cNvPr id="66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118</xdr:row>
      <xdr:rowOff>0</xdr:rowOff>
    </xdr:from>
    <xdr:to>
      <xdr:col>36</xdr:col>
      <xdr:colOff>0</xdr:colOff>
      <xdr:row>121</xdr:row>
      <xdr:rowOff>0</xdr:rowOff>
    </xdr:to>
    <xdr:sp macro="" textlink="">
      <xdr:nvSpPr>
        <xdr:cNvPr id="66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118</xdr:row>
      <xdr:rowOff>9525</xdr:rowOff>
    </xdr:from>
    <xdr:to>
      <xdr:col>39</xdr:col>
      <xdr:colOff>0</xdr:colOff>
      <xdr:row>121</xdr:row>
      <xdr:rowOff>0</xdr:rowOff>
    </xdr:to>
    <xdr:sp macro="" textlink="">
      <xdr:nvSpPr>
        <xdr:cNvPr id="66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118</xdr:row>
      <xdr:rowOff>0</xdr:rowOff>
    </xdr:from>
    <xdr:to>
      <xdr:col>29</xdr:col>
      <xdr:colOff>333375</xdr:colOff>
      <xdr:row>121</xdr:row>
      <xdr:rowOff>0</xdr:rowOff>
    </xdr:to>
    <xdr:sp macro="" textlink="">
      <xdr:nvSpPr>
        <xdr:cNvPr id="66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118</xdr:row>
      <xdr:rowOff>0</xdr:rowOff>
    </xdr:from>
    <xdr:to>
      <xdr:col>24</xdr:col>
      <xdr:colOff>28575</xdr:colOff>
      <xdr:row>121</xdr:row>
      <xdr:rowOff>0</xdr:rowOff>
    </xdr:to>
    <xdr:sp macro="" textlink="">
      <xdr:nvSpPr>
        <xdr:cNvPr id="67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118</xdr:row>
      <xdr:rowOff>0</xdr:rowOff>
    </xdr:from>
    <xdr:to>
      <xdr:col>21</xdr:col>
      <xdr:colOff>28575</xdr:colOff>
      <xdr:row>121</xdr:row>
      <xdr:rowOff>0</xdr:rowOff>
    </xdr:to>
    <xdr:sp macro="" textlink="">
      <xdr:nvSpPr>
        <xdr:cNvPr id="67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118</xdr:row>
      <xdr:rowOff>19050</xdr:rowOff>
    </xdr:from>
    <xdr:to>
      <xdr:col>6</xdr:col>
      <xdr:colOff>9525</xdr:colOff>
      <xdr:row>121</xdr:row>
      <xdr:rowOff>0</xdr:rowOff>
    </xdr:to>
    <xdr:sp macro="" textlink="">
      <xdr:nvSpPr>
        <xdr:cNvPr id="67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118</xdr:row>
      <xdr:rowOff>9525</xdr:rowOff>
    </xdr:from>
    <xdr:to>
      <xdr:col>9</xdr:col>
      <xdr:colOff>9525</xdr:colOff>
      <xdr:row>121</xdr:row>
      <xdr:rowOff>0</xdr:rowOff>
    </xdr:to>
    <xdr:sp macro="" textlink="">
      <xdr:nvSpPr>
        <xdr:cNvPr id="67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122</xdr:row>
      <xdr:rowOff>0</xdr:rowOff>
    </xdr:from>
    <xdr:to>
      <xdr:col>9</xdr:col>
      <xdr:colOff>0</xdr:colOff>
      <xdr:row>125</xdr:row>
      <xdr:rowOff>0</xdr:rowOff>
    </xdr:to>
    <xdr:sp macro="" textlink="">
      <xdr:nvSpPr>
        <xdr:cNvPr id="67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122</xdr:row>
      <xdr:rowOff>28575</xdr:rowOff>
    </xdr:from>
    <xdr:to>
      <xdr:col>12</xdr:col>
      <xdr:colOff>28575</xdr:colOff>
      <xdr:row>125</xdr:row>
      <xdr:rowOff>0</xdr:rowOff>
    </xdr:to>
    <xdr:sp macro="" textlink="">
      <xdr:nvSpPr>
        <xdr:cNvPr id="67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122</xdr:row>
      <xdr:rowOff>0</xdr:rowOff>
    </xdr:from>
    <xdr:to>
      <xdr:col>12</xdr:col>
      <xdr:colOff>9525</xdr:colOff>
      <xdr:row>124</xdr:row>
      <xdr:rowOff>161925</xdr:rowOff>
    </xdr:to>
    <xdr:sp macro="" textlink="">
      <xdr:nvSpPr>
        <xdr:cNvPr id="67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122</xdr:row>
      <xdr:rowOff>0</xdr:rowOff>
    </xdr:from>
    <xdr:to>
      <xdr:col>15</xdr:col>
      <xdr:colOff>28575</xdr:colOff>
      <xdr:row>125</xdr:row>
      <xdr:rowOff>0</xdr:rowOff>
    </xdr:to>
    <xdr:sp macro="" textlink="">
      <xdr:nvSpPr>
        <xdr:cNvPr id="67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122</xdr:row>
      <xdr:rowOff>9525</xdr:rowOff>
    </xdr:from>
    <xdr:to>
      <xdr:col>18</xdr:col>
      <xdr:colOff>28575</xdr:colOff>
      <xdr:row>125</xdr:row>
      <xdr:rowOff>0</xdr:rowOff>
    </xdr:to>
    <xdr:sp macro="" textlink="">
      <xdr:nvSpPr>
        <xdr:cNvPr id="67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18</xdr:col>
      <xdr:colOff>0</xdr:colOff>
      <xdr:row>125</xdr:row>
      <xdr:rowOff>0</xdr:rowOff>
    </xdr:to>
    <xdr:sp macro="" textlink="">
      <xdr:nvSpPr>
        <xdr:cNvPr id="67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122</xdr:row>
      <xdr:rowOff>28575</xdr:rowOff>
    </xdr:from>
    <xdr:to>
      <xdr:col>21</xdr:col>
      <xdr:colOff>28575</xdr:colOff>
      <xdr:row>125</xdr:row>
      <xdr:rowOff>0</xdr:rowOff>
    </xdr:to>
    <xdr:sp macro="" textlink="">
      <xdr:nvSpPr>
        <xdr:cNvPr id="68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122</xdr:row>
      <xdr:rowOff>9525</xdr:rowOff>
    </xdr:from>
    <xdr:to>
      <xdr:col>24</xdr:col>
      <xdr:colOff>9525</xdr:colOff>
      <xdr:row>125</xdr:row>
      <xdr:rowOff>0</xdr:rowOff>
    </xdr:to>
    <xdr:sp macro="" textlink="">
      <xdr:nvSpPr>
        <xdr:cNvPr id="68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122</xdr:row>
      <xdr:rowOff>28575</xdr:rowOff>
    </xdr:from>
    <xdr:to>
      <xdr:col>27</xdr:col>
      <xdr:colOff>28575</xdr:colOff>
      <xdr:row>125</xdr:row>
      <xdr:rowOff>0</xdr:rowOff>
    </xdr:to>
    <xdr:sp macro="" textlink="">
      <xdr:nvSpPr>
        <xdr:cNvPr id="68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122</xdr:row>
      <xdr:rowOff>9525</xdr:rowOff>
    </xdr:from>
    <xdr:to>
      <xdr:col>27</xdr:col>
      <xdr:colOff>9525</xdr:colOff>
      <xdr:row>125</xdr:row>
      <xdr:rowOff>0</xdr:rowOff>
    </xdr:to>
    <xdr:sp macro="" textlink="">
      <xdr:nvSpPr>
        <xdr:cNvPr id="68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122</xdr:row>
      <xdr:rowOff>28575</xdr:rowOff>
    </xdr:from>
    <xdr:to>
      <xdr:col>30</xdr:col>
      <xdr:colOff>28575</xdr:colOff>
      <xdr:row>125</xdr:row>
      <xdr:rowOff>0</xdr:rowOff>
    </xdr:to>
    <xdr:sp macro="" textlink="">
      <xdr:nvSpPr>
        <xdr:cNvPr id="68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122</xdr:row>
      <xdr:rowOff>28575</xdr:rowOff>
    </xdr:from>
    <xdr:to>
      <xdr:col>33</xdr:col>
      <xdr:colOff>28575</xdr:colOff>
      <xdr:row>125</xdr:row>
      <xdr:rowOff>0</xdr:rowOff>
    </xdr:to>
    <xdr:sp macro="" textlink="">
      <xdr:nvSpPr>
        <xdr:cNvPr id="68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122</xdr:row>
      <xdr:rowOff>28575</xdr:rowOff>
    </xdr:from>
    <xdr:to>
      <xdr:col>36</xdr:col>
      <xdr:colOff>28575</xdr:colOff>
      <xdr:row>125</xdr:row>
      <xdr:rowOff>0</xdr:rowOff>
    </xdr:to>
    <xdr:sp macro="" textlink="">
      <xdr:nvSpPr>
        <xdr:cNvPr id="68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122</xdr:row>
      <xdr:rowOff>0</xdr:rowOff>
    </xdr:from>
    <xdr:to>
      <xdr:col>39</xdr:col>
      <xdr:colOff>28575</xdr:colOff>
      <xdr:row>125</xdr:row>
      <xdr:rowOff>0</xdr:rowOff>
    </xdr:to>
    <xdr:sp macro="" textlink="">
      <xdr:nvSpPr>
        <xdr:cNvPr id="68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122</xdr:row>
      <xdr:rowOff>0</xdr:rowOff>
    </xdr:from>
    <xdr:to>
      <xdr:col>6</xdr:col>
      <xdr:colOff>0</xdr:colOff>
      <xdr:row>124</xdr:row>
      <xdr:rowOff>161925</xdr:rowOff>
    </xdr:to>
    <xdr:sp macro="" textlink="">
      <xdr:nvSpPr>
        <xdr:cNvPr id="68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122</xdr:row>
      <xdr:rowOff>0</xdr:rowOff>
    </xdr:from>
    <xdr:to>
      <xdr:col>15</xdr:col>
      <xdr:colOff>0</xdr:colOff>
      <xdr:row>125</xdr:row>
      <xdr:rowOff>0</xdr:rowOff>
    </xdr:to>
    <xdr:sp macro="" textlink="">
      <xdr:nvSpPr>
        <xdr:cNvPr id="68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122</xdr:row>
      <xdr:rowOff>0</xdr:rowOff>
    </xdr:from>
    <xdr:to>
      <xdr:col>33</xdr:col>
      <xdr:colOff>0</xdr:colOff>
      <xdr:row>125</xdr:row>
      <xdr:rowOff>0</xdr:rowOff>
    </xdr:to>
    <xdr:sp macro="" textlink="">
      <xdr:nvSpPr>
        <xdr:cNvPr id="69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122</xdr:row>
      <xdr:rowOff>0</xdr:rowOff>
    </xdr:from>
    <xdr:to>
      <xdr:col>36</xdr:col>
      <xdr:colOff>0</xdr:colOff>
      <xdr:row>125</xdr:row>
      <xdr:rowOff>0</xdr:rowOff>
    </xdr:to>
    <xdr:sp macro="" textlink="">
      <xdr:nvSpPr>
        <xdr:cNvPr id="69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122</xdr:row>
      <xdr:rowOff>9525</xdr:rowOff>
    </xdr:from>
    <xdr:to>
      <xdr:col>39</xdr:col>
      <xdr:colOff>0</xdr:colOff>
      <xdr:row>125</xdr:row>
      <xdr:rowOff>0</xdr:rowOff>
    </xdr:to>
    <xdr:sp macro="" textlink="">
      <xdr:nvSpPr>
        <xdr:cNvPr id="69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122</xdr:row>
      <xdr:rowOff>0</xdr:rowOff>
    </xdr:from>
    <xdr:to>
      <xdr:col>29</xdr:col>
      <xdr:colOff>333375</xdr:colOff>
      <xdr:row>125</xdr:row>
      <xdr:rowOff>0</xdr:rowOff>
    </xdr:to>
    <xdr:sp macro="" textlink="">
      <xdr:nvSpPr>
        <xdr:cNvPr id="69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122</xdr:row>
      <xdr:rowOff>0</xdr:rowOff>
    </xdr:from>
    <xdr:to>
      <xdr:col>24</xdr:col>
      <xdr:colOff>28575</xdr:colOff>
      <xdr:row>125</xdr:row>
      <xdr:rowOff>0</xdr:rowOff>
    </xdr:to>
    <xdr:sp macro="" textlink="">
      <xdr:nvSpPr>
        <xdr:cNvPr id="69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122</xdr:row>
      <xdr:rowOff>0</xdr:rowOff>
    </xdr:from>
    <xdr:to>
      <xdr:col>21</xdr:col>
      <xdr:colOff>28575</xdr:colOff>
      <xdr:row>125</xdr:row>
      <xdr:rowOff>0</xdr:rowOff>
    </xdr:to>
    <xdr:sp macro="" textlink="">
      <xdr:nvSpPr>
        <xdr:cNvPr id="69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122</xdr:row>
      <xdr:rowOff>19050</xdr:rowOff>
    </xdr:from>
    <xdr:to>
      <xdr:col>6</xdr:col>
      <xdr:colOff>9525</xdr:colOff>
      <xdr:row>125</xdr:row>
      <xdr:rowOff>0</xdr:rowOff>
    </xdr:to>
    <xdr:sp macro="" textlink="">
      <xdr:nvSpPr>
        <xdr:cNvPr id="69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122</xdr:row>
      <xdr:rowOff>9525</xdr:rowOff>
    </xdr:from>
    <xdr:to>
      <xdr:col>9</xdr:col>
      <xdr:colOff>9525</xdr:colOff>
      <xdr:row>125</xdr:row>
      <xdr:rowOff>0</xdr:rowOff>
    </xdr:to>
    <xdr:sp macro="" textlink="">
      <xdr:nvSpPr>
        <xdr:cNvPr id="69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128</xdr:row>
      <xdr:rowOff>0</xdr:rowOff>
    </xdr:from>
    <xdr:to>
      <xdr:col>9</xdr:col>
      <xdr:colOff>0</xdr:colOff>
      <xdr:row>131</xdr:row>
      <xdr:rowOff>0</xdr:rowOff>
    </xdr:to>
    <xdr:sp macro="" textlink="">
      <xdr:nvSpPr>
        <xdr:cNvPr id="69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128</xdr:row>
      <xdr:rowOff>28575</xdr:rowOff>
    </xdr:from>
    <xdr:to>
      <xdr:col>12</xdr:col>
      <xdr:colOff>28575</xdr:colOff>
      <xdr:row>131</xdr:row>
      <xdr:rowOff>0</xdr:rowOff>
    </xdr:to>
    <xdr:sp macro="" textlink="">
      <xdr:nvSpPr>
        <xdr:cNvPr id="69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128</xdr:row>
      <xdr:rowOff>0</xdr:rowOff>
    </xdr:from>
    <xdr:to>
      <xdr:col>12</xdr:col>
      <xdr:colOff>9525</xdr:colOff>
      <xdr:row>130</xdr:row>
      <xdr:rowOff>161925</xdr:rowOff>
    </xdr:to>
    <xdr:sp macro="" textlink="">
      <xdr:nvSpPr>
        <xdr:cNvPr id="70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128</xdr:row>
      <xdr:rowOff>0</xdr:rowOff>
    </xdr:from>
    <xdr:to>
      <xdr:col>15</xdr:col>
      <xdr:colOff>28575</xdr:colOff>
      <xdr:row>131</xdr:row>
      <xdr:rowOff>0</xdr:rowOff>
    </xdr:to>
    <xdr:sp macro="" textlink="">
      <xdr:nvSpPr>
        <xdr:cNvPr id="70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128</xdr:row>
      <xdr:rowOff>9525</xdr:rowOff>
    </xdr:from>
    <xdr:to>
      <xdr:col>18</xdr:col>
      <xdr:colOff>28575</xdr:colOff>
      <xdr:row>131</xdr:row>
      <xdr:rowOff>0</xdr:rowOff>
    </xdr:to>
    <xdr:sp macro="" textlink="">
      <xdr:nvSpPr>
        <xdr:cNvPr id="70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128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70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128</xdr:row>
      <xdr:rowOff>28575</xdr:rowOff>
    </xdr:from>
    <xdr:to>
      <xdr:col>21</xdr:col>
      <xdr:colOff>28575</xdr:colOff>
      <xdr:row>131</xdr:row>
      <xdr:rowOff>0</xdr:rowOff>
    </xdr:to>
    <xdr:sp macro="" textlink="">
      <xdr:nvSpPr>
        <xdr:cNvPr id="70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128</xdr:row>
      <xdr:rowOff>9525</xdr:rowOff>
    </xdr:from>
    <xdr:to>
      <xdr:col>24</xdr:col>
      <xdr:colOff>9525</xdr:colOff>
      <xdr:row>131</xdr:row>
      <xdr:rowOff>0</xdr:rowOff>
    </xdr:to>
    <xdr:sp macro="" textlink="">
      <xdr:nvSpPr>
        <xdr:cNvPr id="70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128</xdr:row>
      <xdr:rowOff>28575</xdr:rowOff>
    </xdr:from>
    <xdr:to>
      <xdr:col>27</xdr:col>
      <xdr:colOff>28575</xdr:colOff>
      <xdr:row>131</xdr:row>
      <xdr:rowOff>0</xdr:rowOff>
    </xdr:to>
    <xdr:sp macro="" textlink="">
      <xdr:nvSpPr>
        <xdr:cNvPr id="70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128</xdr:row>
      <xdr:rowOff>9525</xdr:rowOff>
    </xdr:from>
    <xdr:to>
      <xdr:col>27</xdr:col>
      <xdr:colOff>9525</xdr:colOff>
      <xdr:row>131</xdr:row>
      <xdr:rowOff>0</xdr:rowOff>
    </xdr:to>
    <xdr:sp macro="" textlink="">
      <xdr:nvSpPr>
        <xdr:cNvPr id="70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128</xdr:row>
      <xdr:rowOff>28575</xdr:rowOff>
    </xdr:from>
    <xdr:to>
      <xdr:col>30</xdr:col>
      <xdr:colOff>28575</xdr:colOff>
      <xdr:row>131</xdr:row>
      <xdr:rowOff>0</xdr:rowOff>
    </xdr:to>
    <xdr:sp macro="" textlink="">
      <xdr:nvSpPr>
        <xdr:cNvPr id="70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128</xdr:row>
      <xdr:rowOff>28575</xdr:rowOff>
    </xdr:from>
    <xdr:to>
      <xdr:col>33</xdr:col>
      <xdr:colOff>28575</xdr:colOff>
      <xdr:row>131</xdr:row>
      <xdr:rowOff>0</xdr:rowOff>
    </xdr:to>
    <xdr:sp macro="" textlink="">
      <xdr:nvSpPr>
        <xdr:cNvPr id="70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128</xdr:row>
      <xdr:rowOff>28575</xdr:rowOff>
    </xdr:from>
    <xdr:to>
      <xdr:col>36</xdr:col>
      <xdr:colOff>28575</xdr:colOff>
      <xdr:row>131</xdr:row>
      <xdr:rowOff>0</xdr:rowOff>
    </xdr:to>
    <xdr:sp macro="" textlink="">
      <xdr:nvSpPr>
        <xdr:cNvPr id="71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128</xdr:row>
      <xdr:rowOff>0</xdr:rowOff>
    </xdr:from>
    <xdr:to>
      <xdr:col>39</xdr:col>
      <xdr:colOff>28575</xdr:colOff>
      <xdr:row>131</xdr:row>
      <xdr:rowOff>0</xdr:rowOff>
    </xdr:to>
    <xdr:sp macro="" textlink="">
      <xdr:nvSpPr>
        <xdr:cNvPr id="71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128</xdr:row>
      <xdr:rowOff>0</xdr:rowOff>
    </xdr:from>
    <xdr:to>
      <xdr:col>6</xdr:col>
      <xdr:colOff>0</xdr:colOff>
      <xdr:row>130</xdr:row>
      <xdr:rowOff>161925</xdr:rowOff>
    </xdr:to>
    <xdr:sp macro="" textlink="">
      <xdr:nvSpPr>
        <xdr:cNvPr id="71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128</xdr:row>
      <xdr:rowOff>0</xdr:rowOff>
    </xdr:from>
    <xdr:to>
      <xdr:col>15</xdr:col>
      <xdr:colOff>0</xdr:colOff>
      <xdr:row>131</xdr:row>
      <xdr:rowOff>0</xdr:rowOff>
    </xdr:to>
    <xdr:sp macro="" textlink="">
      <xdr:nvSpPr>
        <xdr:cNvPr id="71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128</xdr:row>
      <xdr:rowOff>0</xdr:rowOff>
    </xdr:from>
    <xdr:to>
      <xdr:col>33</xdr:col>
      <xdr:colOff>0</xdr:colOff>
      <xdr:row>131</xdr:row>
      <xdr:rowOff>0</xdr:rowOff>
    </xdr:to>
    <xdr:sp macro="" textlink="">
      <xdr:nvSpPr>
        <xdr:cNvPr id="71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128</xdr:row>
      <xdr:rowOff>0</xdr:rowOff>
    </xdr:from>
    <xdr:to>
      <xdr:col>36</xdr:col>
      <xdr:colOff>0</xdr:colOff>
      <xdr:row>131</xdr:row>
      <xdr:rowOff>0</xdr:rowOff>
    </xdr:to>
    <xdr:sp macro="" textlink="">
      <xdr:nvSpPr>
        <xdr:cNvPr id="71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128</xdr:row>
      <xdr:rowOff>9525</xdr:rowOff>
    </xdr:from>
    <xdr:to>
      <xdr:col>39</xdr:col>
      <xdr:colOff>0</xdr:colOff>
      <xdr:row>131</xdr:row>
      <xdr:rowOff>0</xdr:rowOff>
    </xdr:to>
    <xdr:sp macro="" textlink="">
      <xdr:nvSpPr>
        <xdr:cNvPr id="71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128</xdr:row>
      <xdr:rowOff>0</xdr:rowOff>
    </xdr:from>
    <xdr:to>
      <xdr:col>29</xdr:col>
      <xdr:colOff>333375</xdr:colOff>
      <xdr:row>131</xdr:row>
      <xdr:rowOff>0</xdr:rowOff>
    </xdr:to>
    <xdr:sp macro="" textlink="">
      <xdr:nvSpPr>
        <xdr:cNvPr id="71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128</xdr:row>
      <xdr:rowOff>0</xdr:rowOff>
    </xdr:from>
    <xdr:to>
      <xdr:col>24</xdr:col>
      <xdr:colOff>28575</xdr:colOff>
      <xdr:row>131</xdr:row>
      <xdr:rowOff>0</xdr:rowOff>
    </xdr:to>
    <xdr:sp macro="" textlink="">
      <xdr:nvSpPr>
        <xdr:cNvPr id="71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128</xdr:row>
      <xdr:rowOff>0</xdr:rowOff>
    </xdr:from>
    <xdr:to>
      <xdr:col>21</xdr:col>
      <xdr:colOff>28575</xdr:colOff>
      <xdr:row>131</xdr:row>
      <xdr:rowOff>0</xdr:rowOff>
    </xdr:to>
    <xdr:sp macro="" textlink="">
      <xdr:nvSpPr>
        <xdr:cNvPr id="71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128</xdr:row>
      <xdr:rowOff>19050</xdr:rowOff>
    </xdr:from>
    <xdr:to>
      <xdr:col>6</xdr:col>
      <xdr:colOff>9525</xdr:colOff>
      <xdr:row>131</xdr:row>
      <xdr:rowOff>0</xdr:rowOff>
    </xdr:to>
    <xdr:sp macro="" textlink="">
      <xdr:nvSpPr>
        <xdr:cNvPr id="72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128</xdr:row>
      <xdr:rowOff>9525</xdr:rowOff>
    </xdr:from>
    <xdr:to>
      <xdr:col>9</xdr:col>
      <xdr:colOff>9525</xdr:colOff>
      <xdr:row>131</xdr:row>
      <xdr:rowOff>0</xdr:rowOff>
    </xdr:to>
    <xdr:sp macro="" textlink="">
      <xdr:nvSpPr>
        <xdr:cNvPr id="72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132</xdr:row>
      <xdr:rowOff>0</xdr:rowOff>
    </xdr:from>
    <xdr:to>
      <xdr:col>9</xdr:col>
      <xdr:colOff>0</xdr:colOff>
      <xdr:row>135</xdr:row>
      <xdr:rowOff>0</xdr:rowOff>
    </xdr:to>
    <xdr:sp macro="" textlink="">
      <xdr:nvSpPr>
        <xdr:cNvPr id="72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132</xdr:row>
      <xdr:rowOff>28575</xdr:rowOff>
    </xdr:from>
    <xdr:to>
      <xdr:col>12</xdr:col>
      <xdr:colOff>28575</xdr:colOff>
      <xdr:row>135</xdr:row>
      <xdr:rowOff>0</xdr:rowOff>
    </xdr:to>
    <xdr:sp macro="" textlink="">
      <xdr:nvSpPr>
        <xdr:cNvPr id="72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132</xdr:row>
      <xdr:rowOff>0</xdr:rowOff>
    </xdr:from>
    <xdr:to>
      <xdr:col>12</xdr:col>
      <xdr:colOff>9525</xdr:colOff>
      <xdr:row>134</xdr:row>
      <xdr:rowOff>161925</xdr:rowOff>
    </xdr:to>
    <xdr:sp macro="" textlink="">
      <xdr:nvSpPr>
        <xdr:cNvPr id="72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132</xdr:row>
      <xdr:rowOff>0</xdr:rowOff>
    </xdr:from>
    <xdr:to>
      <xdr:col>15</xdr:col>
      <xdr:colOff>28575</xdr:colOff>
      <xdr:row>135</xdr:row>
      <xdr:rowOff>0</xdr:rowOff>
    </xdr:to>
    <xdr:sp macro="" textlink="">
      <xdr:nvSpPr>
        <xdr:cNvPr id="72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132</xdr:row>
      <xdr:rowOff>9525</xdr:rowOff>
    </xdr:from>
    <xdr:to>
      <xdr:col>18</xdr:col>
      <xdr:colOff>28575</xdr:colOff>
      <xdr:row>135</xdr:row>
      <xdr:rowOff>0</xdr:rowOff>
    </xdr:to>
    <xdr:sp macro="" textlink="">
      <xdr:nvSpPr>
        <xdr:cNvPr id="72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132</xdr:row>
      <xdr:rowOff>0</xdr:rowOff>
    </xdr:from>
    <xdr:to>
      <xdr:col>18</xdr:col>
      <xdr:colOff>0</xdr:colOff>
      <xdr:row>135</xdr:row>
      <xdr:rowOff>0</xdr:rowOff>
    </xdr:to>
    <xdr:sp macro="" textlink="">
      <xdr:nvSpPr>
        <xdr:cNvPr id="72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132</xdr:row>
      <xdr:rowOff>28575</xdr:rowOff>
    </xdr:from>
    <xdr:to>
      <xdr:col>21</xdr:col>
      <xdr:colOff>28575</xdr:colOff>
      <xdr:row>135</xdr:row>
      <xdr:rowOff>0</xdr:rowOff>
    </xdr:to>
    <xdr:sp macro="" textlink="">
      <xdr:nvSpPr>
        <xdr:cNvPr id="72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132</xdr:row>
      <xdr:rowOff>9525</xdr:rowOff>
    </xdr:from>
    <xdr:to>
      <xdr:col>24</xdr:col>
      <xdr:colOff>9525</xdr:colOff>
      <xdr:row>135</xdr:row>
      <xdr:rowOff>0</xdr:rowOff>
    </xdr:to>
    <xdr:sp macro="" textlink="">
      <xdr:nvSpPr>
        <xdr:cNvPr id="72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132</xdr:row>
      <xdr:rowOff>28575</xdr:rowOff>
    </xdr:from>
    <xdr:to>
      <xdr:col>27</xdr:col>
      <xdr:colOff>28575</xdr:colOff>
      <xdr:row>135</xdr:row>
      <xdr:rowOff>0</xdr:rowOff>
    </xdr:to>
    <xdr:sp macro="" textlink="">
      <xdr:nvSpPr>
        <xdr:cNvPr id="73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132</xdr:row>
      <xdr:rowOff>9525</xdr:rowOff>
    </xdr:from>
    <xdr:to>
      <xdr:col>27</xdr:col>
      <xdr:colOff>9525</xdr:colOff>
      <xdr:row>135</xdr:row>
      <xdr:rowOff>0</xdr:rowOff>
    </xdr:to>
    <xdr:sp macro="" textlink="">
      <xdr:nvSpPr>
        <xdr:cNvPr id="73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132</xdr:row>
      <xdr:rowOff>28575</xdr:rowOff>
    </xdr:from>
    <xdr:to>
      <xdr:col>30</xdr:col>
      <xdr:colOff>28575</xdr:colOff>
      <xdr:row>135</xdr:row>
      <xdr:rowOff>0</xdr:rowOff>
    </xdr:to>
    <xdr:sp macro="" textlink="">
      <xdr:nvSpPr>
        <xdr:cNvPr id="73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132</xdr:row>
      <xdr:rowOff>28575</xdr:rowOff>
    </xdr:from>
    <xdr:to>
      <xdr:col>33</xdr:col>
      <xdr:colOff>28575</xdr:colOff>
      <xdr:row>135</xdr:row>
      <xdr:rowOff>0</xdr:rowOff>
    </xdr:to>
    <xdr:sp macro="" textlink="">
      <xdr:nvSpPr>
        <xdr:cNvPr id="73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132</xdr:row>
      <xdr:rowOff>28575</xdr:rowOff>
    </xdr:from>
    <xdr:to>
      <xdr:col>36</xdr:col>
      <xdr:colOff>28575</xdr:colOff>
      <xdr:row>135</xdr:row>
      <xdr:rowOff>0</xdr:rowOff>
    </xdr:to>
    <xdr:sp macro="" textlink="">
      <xdr:nvSpPr>
        <xdr:cNvPr id="73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132</xdr:row>
      <xdr:rowOff>0</xdr:rowOff>
    </xdr:from>
    <xdr:to>
      <xdr:col>39</xdr:col>
      <xdr:colOff>28575</xdr:colOff>
      <xdr:row>135</xdr:row>
      <xdr:rowOff>0</xdr:rowOff>
    </xdr:to>
    <xdr:sp macro="" textlink="">
      <xdr:nvSpPr>
        <xdr:cNvPr id="73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132</xdr:row>
      <xdr:rowOff>0</xdr:rowOff>
    </xdr:from>
    <xdr:to>
      <xdr:col>6</xdr:col>
      <xdr:colOff>0</xdr:colOff>
      <xdr:row>134</xdr:row>
      <xdr:rowOff>161925</xdr:rowOff>
    </xdr:to>
    <xdr:sp macro="" textlink="">
      <xdr:nvSpPr>
        <xdr:cNvPr id="73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132</xdr:row>
      <xdr:rowOff>0</xdr:rowOff>
    </xdr:from>
    <xdr:to>
      <xdr:col>15</xdr:col>
      <xdr:colOff>0</xdr:colOff>
      <xdr:row>135</xdr:row>
      <xdr:rowOff>0</xdr:rowOff>
    </xdr:to>
    <xdr:sp macro="" textlink="">
      <xdr:nvSpPr>
        <xdr:cNvPr id="73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132</xdr:row>
      <xdr:rowOff>0</xdr:rowOff>
    </xdr:from>
    <xdr:to>
      <xdr:col>33</xdr:col>
      <xdr:colOff>0</xdr:colOff>
      <xdr:row>135</xdr:row>
      <xdr:rowOff>0</xdr:rowOff>
    </xdr:to>
    <xdr:sp macro="" textlink="">
      <xdr:nvSpPr>
        <xdr:cNvPr id="73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132</xdr:row>
      <xdr:rowOff>0</xdr:rowOff>
    </xdr:from>
    <xdr:to>
      <xdr:col>36</xdr:col>
      <xdr:colOff>0</xdr:colOff>
      <xdr:row>135</xdr:row>
      <xdr:rowOff>0</xdr:rowOff>
    </xdr:to>
    <xdr:sp macro="" textlink="">
      <xdr:nvSpPr>
        <xdr:cNvPr id="73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132</xdr:row>
      <xdr:rowOff>9525</xdr:rowOff>
    </xdr:from>
    <xdr:to>
      <xdr:col>39</xdr:col>
      <xdr:colOff>0</xdr:colOff>
      <xdr:row>135</xdr:row>
      <xdr:rowOff>0</xdr:rowOff>
    </xdr:to>
    <xdr:sp macro="" textlink="">
      <xdr:nvSpPr>
        <xdr:cNvPr id="74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132</xdr:row>
      <xdr:rowOff>0</xdr:rowOff>
    </xdr:from>
    <xdr:to>
      <xdr:col>29</xdr:col>
      <xdr:colOff>333375</xdr:colOff>
      <xdr:row>135</xdr:row>
      <xdr:rowOff>0</xdr:rowOff>
    </xdr:to>
    <xdr:sp macro="" textlink="">
      <xdr:nvSpPr>
        <xdr:cNvPr id="74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132</xdr:row>
      <xdr:rowOff>0</xdr:rowOff>
    </xdr:from>
    <xdr:to>
      <xdr:col>24</xdr:col>
      <xdr:colOff>28575</xdr:colOff>
      <xdr:row>135</xdr:row>
      <xdr:rowOff>0</xdr:rowOff>
    </xdr:to>
    <xdr:sp macro="" textlink="">
      <xdr:nvSpPr>
        <xdr:cNvPr id="74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132</xdr:row>
      <xdr:rowOff>0</xdr:rowOff>
    </xdr:from>
    <xdr:to>
      <xdr:col>21</xdr:col>
      <xdr:colOff>28575</xdr:colOff>
      <xdr:row>135</xdr:row>
      <xdr:rowOff>0</xdr:rowOff>
    </xdr:to>
    <xdr:sp macro="" textlink="">
      <xdr:nvSpPr>
        <xdr:cNvPr id="74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132</xdr:row>
      <xdr:rowOff>19050</xdr:rowOff>
    </xdr:from>
    <xdr:to>
      <xdr:col>6</xdr:col>
      <xdr:colOff>9525</xdr:colOff>
      <xdr:row>135</xdr:row>
      <xdr:rowOff>0</xdr:rowOff>
    </xdr:to>
    <xdr:sp macro="" textlink="">
      <xdr:nvSpPr>
        <xdr:cNvPr id="74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132</xdr:row>
      <xdr:rowOff>9525</xdr:rowOff>
    </xdr:from>
    <xdr:to>
      <xdr:col>9</xdr:col>
      <xdr:colOff>9525</xdr:colOff>
      <xdr:row>135</xdr:row>
      <xdr:rowOff>0</xdr:rowOff>
    </xdr:to>
    <xdr:sp macro="" textlink="">
      <xdr:nvSpPr>
        <xdr:cNvPr id="74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136</xdr:row>
      <xdr:rowOff>0</xdr:rowOff>
    </xdr:from>
    <xdr:to>
      <xdr:col>9</xdr:col>
      <xdr:colOff>0</xdr:colOff>
      <xdr:row>139</xdr:row>
      <xdr:rowOff>0</xdr:rowOff>
    </xdr:to>
    <xdr:sp macro="" textlink="">
      <xdr:nvSpPr>
        <xdr:cNvPr id="74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136</xdr:row>
      <xdr:rowOff>28575</xdr:rowOff>
    </xdr:from>
    <xdr:to>
      <xdr:col>12</xdr:col>
      <xdr:colOff>28575</xdr:colOff>
      <xdr:row>139</xdr:row>
      <xdr:rowOff>0</xdr:rowOff>
    </xdr:to>
    <xdr:sp macro="" textlink="">
      <xdr:nvSpPr>
        <xdr:cNvPr id="74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12</xdr:col>
      <xdr:colOff>9525</xdr:colOff>
      <xdr:row>138</xdr:row>
      <xdr:rowOff>161925</xdr:rowOff>
    </xdr:to>
    <xdr:sp macro="" textlink="">
      <xdr:nvSpPr>
        <xdr:cNvPr id="74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136</xdr:row>
      <xdr:rowOff>0</xdr:rowOff>
    </xdr:from>
    <xdr:to>
      <xdr:col>15</xdr:col>
      <xdr:colOff>28575</xdr:colOff>
      <xdr:row>139</xdr:row>
      <xdr:rowOff>0</xdr:rowOff>
    </xdr:to>
    <xdr:sp macro="" textlink="">
      <xdr:nvSpPr>
        <xdr:cNvPr id="74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136</xdr:row>
      <xdr:rowOff>9525</xdr:rowOff>
    </xdr:from>
    <xdr:to>
      <xdr:col>18</xdr:col>
      <xdr:colOff>28575</xdr:colOff>
      <xdr:row>139</xdr:row>
      <xdr:rowOff>0</xdr:rowOff>
    </xdr:to>
    <xdr:sp macro="" textlink="">
      <xdr:nvSpPr>
        <xdr:cNvPr id="75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136</xdr:row>
      <xdr:rowOff>0</xdr:rowOff>
    </xdr:from>
    <xdr:to>
      <xdr:col>18</xdr:col>
      <xdr:colOff>0</xdr:colOff>
      <xdr:row>139</xdr:row>
      <xdr:rowOff>0</xdr:rowOff>
    </xdr:to>
    <xdr:sp macro="" textlink="">
      <xdr:nvSpPr>
        <xdr:cNvPr id="75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136</xdr:row>
      <xdr:rowOff>28575</xdr:rowOff>
    </xdr:from>
    <xdr:to>
      <xdr:col>21</xdr:col>
      <xdr:colOff>28575</xdr:colOff>
      <xdr:row>139</xdr:row>
      <xdr:rowOff>0</xdr:rowOff>
    </xdr:to>
    <xdr:sp macro="" textlink="">
      <xdr:nvSpPr>
        <xdr:cNvPr id="75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136</xdr:row>
      <xdr:rowOff>9525</xdr:rowOff>
    </xdr:from>
    <xdr:to>
      <xdr:col>24</xdr:col>
      <xdr:colOff>9525</xdr:colOff>
      <xdr:row>139</xdr:row>
      <xdr:rowOff>0</xdr:rowOff>
    </xdr:to>
    <xdr:sp macro="" textlink="">
      <xdr:nvSpPr>
        <xdr:cNvPr id="75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136</xdr:row>
      <xdr:rowOff>28575</xdr:rowOff>
    </xdr:from>
    <xdr:to>
      <xdr:col>27</xdr:col>
      <xdr:colOff>28575</xdr:colOff>
      <xdr:row>139</xdr:row>
      <xdr:rowOff>0</xdr:rowOff>
    </xdr:to>
    <xdr:sp macro="" textlink="">
      <xdr:nvSpPr>
        <xdr:cNvPr id="75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136</xdr:row>
      <xdr:rowOff>9525</xdr:rowOff>
    </xdr:from>
    <xdr:to>
      <xdr:col>27</xdr:col>
      <xdr:colOff>9525</xdr:colOff>
      <xdr:row>139</xdr:row>
      <xdr:rowOff>0</xdr:rowOff>
    </xdr:to>
    <xdr:sp macro="" textlink="">
      <xdr:nvSpPr>
        <xdr:cNvPr id="75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136</xdr:row>
      <xdr:rowOff>28575</xdr:rowOff>
    </xdr:from>
    <xdr:to>
      <xdr:col>30</xdr:col>
      <xdr:colOff>28575</xdr:colOff>
      <xdr:row>139</xdr:row>
      <xdr:rowOff>0</xdr:rowOff>
    </xdr:to>
    <xdr:sp macro="" textlink="">
      <xdr:nvSpPr>
        <xdr:cNvPr id="75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136</xdr:row>
      <xdr:rowOff>28575</xdr:rowOff>
    </xdr:from>
    <xdr:to>
      <xdr:col>33</xdr:col>
      <xdr:colOff>28575</xdr:colOff>
      <xdr:row>139</xdr:row>
      <xdr:rowOff>0</xdr:rowOff>
    </xdr:to>
    <xdr:sp macro="" textlink="">
      <xdr:nvSpPr>
        <xdr:cNvPr id="75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136</xdr:row>
      <xdr:rowOff>28575</xdr:rowOff>
    </xdr:from>
    <xdr:to>
      <xdr:col>36</xdr:col>
      <xdr:colOff>28575</xdr:colOff>
      <xdr:row>139</xdr:row>
      <xdr:rowOff>0</xdr:rowOff>
    </xdr:to>
    <xdr:sp macro="" textlink="">
      <xdr:nvSpPr>
        <xdr:cNvPr id="75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136</xdr:row>
      <xdr:rowOff>0</xdr:rowOff>
    </xdr:from>
    <xdr:to>
      <xdr:col>39</xdr:col>
      <xdr:colOff>28575</xdr:colOff>
      <xdr:row>139</xdr:row>
      <xdr:rowOff>0</xdr:rowOff>
    </xdr:to>
    <xdr:sp macro="" textlink="">
      <xdr:nvSpPr>
        <xdr:cNvPr id="75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136</xdr:row>
      <xdr:rowOff>0</xdr:rowOff>
    </xdr:from>
    <xdr:to>
      <xdr:col>6</xdr:col>
      <xdr:colOff>0</xdr:colOff>
      <xdr:row>138</xdr:row>
      <xdr:rowOff>161925</xdr:rowOff>
    </xdr:to>
    <xdr:sp macro="" textlink="">
      <xdr:nvSpPr>
        <xdr:cNvPr id="76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136</xdr:row>
      <xdr:rowOff>0</xdr:rowOff>
    </xdr:from>
    <xdr:to>
      <xdr:col>15</xdr:col>
      <xdr:colOff>0</xdr:colOff>
      <xdr:row>139</xdr:row>
      <xdr:rowOff>0</xdr:rowOff>
    </xdr:to>
    <xdr:sp macro="" textlink="">
      <xdr:nvSpPr>
        <xdr:cNvPr id="76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136</xdr:row>
      <xdr:rowOff>0</xdr:rowOff>
    </xdr:from>
    <xdr:to>
      <xdr:col>33</xdr:col>
      <xdr:colOff>0</xdr:colOff>
      <xdr:row>139</xdr:row>
      <xdr:rowOff>0</xdr:rowOff>
    </xdr:to>
    <xdr:sp macro="" textlink="">
      <xdr:nvSpPr>
        <xdr:cNvPr id="76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136</xdr:row>
      <xdr:rowOff>0</xdr:rowOff>
    </xdr:from>
    <xdr:to>
      <xdr:col>36</xdr:col>
      <xdr:colOff>0</xdr:colOff>
      <xdr:row>139</xdr:row>
      <xdr:rowOff>0</xdr:rowOff>
    </xdr:to>
    <xdr:sp macro="" textlink="">
      <xdr:nvSpPr>
        <xdr:cNvPr id="76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136</xdr:row>
      <xdr:rowOff>9525</xdr:rowOff>
    </xdr:from>
    <xdr:to>
      <xdr:col>39</xdr:col>
      <xdr:colOff>0</xdr:colOff>
      <xdr:row>139</xdr:row>
      <xdr:rowOff>0</xdr:rowOff>
    </xdr:to>
    <xdr:sp macro="" textlink="">
      <xdr:nvSpPr>
        <xdr:cNvPr id="76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136</xdr:row>
      <xdr:rowOff>0</xdr:rowOff>
    </xdr:from>
    <xdr:to>
      <xdr:col>29</xdr:col>
      <xdr:colOff>333375</xdr:colOff>
      <xdr:row>139</xdr:row>
      <xdr:rowOff>0</xdr:rowOff>
    </xdr:to>
    <xdr:sp macro="" textlink="">
      <xdr:nvSpPr>
        <xdr:cNvPr id="76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136</xdr:row>
      <xdr:rowOff>0</xdr:rowOff>
    </xdr:from>
    <xdr:to>
      <xdr:col>24</xdr:col>
      <xdr:colOff>28575</xdr:colOff>
      <xdr:row>139</xdr:row>
      <xdr:rowOff>0</xdr:rowOff>
    </xdr:to>
    <xdr:sp macro="" textlink="">
      <xdr:nvSpPr>
        <xdr:cNvPr id="76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136</xdr:row>
      <xdr:rowOff>0</xdr:rowOff>
    </xdr:from>
    <xdr:to>
      <xdr:col>21</xdr:col>
      <xdr:colOff>28575</xdr:colOff>
      <xdr:row>139</xdr:row>
      <xdr:rowOff>0</xdr:rowOff>
    </xdr:to>
    <xdr:sp macro="" textlink="">
      <xdr:nvSpPr>
        <xdr:cNvPr id="76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136</xdr:row>
      <xdr:rowOff>19050</xdr:rowOff>
    </xdr:from>
    <xdr:to>
      <xdr:col>6</xdr:col>
      <xdr:colOff>9525</xdr:colOff>
      <xdr:row>139</xdr:row>
      <xdr:rowOff>0</xdr:rowOff>
    </xdr:to>
    <xdr:sp macro="" textlink="">
      <xdr:nvSpPr>
        <xdr:cNvPr id="76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136</xdr:row>
      <xdr:rowOff>9525</xdr:rowOff>
    </xdr:from>
    <xdr:to>
      <xdr:col>9</xdr:col>
      <xdr:colOff>9525</xdr:colOff>
      <xdr:row>139</xdr:row>
      <xdr:rowOff>0</xdr:rowOff>
    </xdr:to>
    <xdr:sp macro="" textlink="">
      <xdr:nvSpPr>
        <xdr:cNvPr id="76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140</xdr:row>
      <xdr:rowOff>0</xdr:rowOff>
    </xdr:from>
    <xdr:to>
      <xdr:col>9</xdr:col>
      <xdr:colOff>0</xdr:colOff>
      <xdr:row>143</xdr:row>
      <xdr:rowOff>0</xdr:rowOff>
    </xdr:to>
    <xdr:sp macro="" textlink="">
      <xdr:nvSpPr>
        <xdr:cNvPr id="77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140</xdr:row>
      <xdr:rowOff>28575</xdr:rowOff>
    </xdr:from>
    <xdr:to>
      <xdr:col>12</xdr:col>
      <xdr:colOff>28575</xdr:colOff>
      <xdr:row>143</xdr:row>
      <xdr:rowOff>0</xdr:rowOff>
    </xdr:to>
    <xdr:sp macro="" textlink="">
      <xdr:nvSpPr>
        <xdr:cNvPr id="77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140</xdr:row>
      <xdr:rowOff>0</xdr:rowOff>
    </xdr:from>
    <xdr:to>
      <xdr:col>12</xdr:col>
      <xdr:colOff>9525</xdr:colOff>
      <xdr:row>142</xdr:row>
      <xdr:rowOff>161925</xdr:rowOff>
    </xdr:to>
    <xdr:sp macro="" textlink="">
      <xdr:nvSpPr>
        <xdr:cNvPr id="77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140</xdr:row>
      <xdr:rowOff>0</xdr:rowOff>
    </xdr:from>
    <xdr:to>
      <xdr:col>15</xdr:col>
      <xdr:colOff>28575</xdr:colOff>
      <xdr:row>143</xdr:row>
      <xdr:rowOff>0</xdr:rowOff>
    </xdr:to>
    <xdr:sp macro="" textlink="">
      <xdr:nvSpPr>
        <xdr:cNvPr id="77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140</xdr:row>
      <xdr:rowOff>9525</xdr:rowOff>
    </xdr:from>
    <xdr:to>
      <xdr:col>18</xdr:col>
      <xdr:colOff>28575</xdr:colOff>
      <xdr:row>143</xdr:row>
      <xdr:rowOff>0</xdr:rowOff>
    </xdr:to>
    <xdr:sp macro="" textlink="">
      <xdr:nvSpPr>
        <xdr:cNvPr id="77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140</xdr:row>
      <xdr:rowOff>0</xdr:rowOff>
    </xdr:from>
    <xdr:to>
      <xdr:col>18</xdr:col>
      <xdr:colOff>0</xdr:colOff>
      <xdr:row>143</xdr:row>
      <xdr:rowOff>0</xdr:rowOff>
    </xdr:to>
    <xdr:sp macro="" textlink="">
      <xdr:nvSpPr>
        <xdr:cNvPr id="77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140</xdr:row>
      <xdr:rowOff>28575</xdr:rowOff>
    </xdr:from>
    <xdr:to>
      <xdr:col>21</xdr:col>
      <xdr:colOff>28575</xdr:colOff>
      <xdr:row>143</xdr:row>
      <xdr:rowOff>0</xdr:rowOff>
    </xdr:to>
    <xdr:sp macro="" textlink="">
      <xdr:nvSpPr>
        <xdr:cNvPr id="77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140</xdr:row>
      <xdr:rowOff>9525</xdr:rowOff>
    </xdr:from>
    <xdr:to>
      <xdr:col>24</xdr:col>
      <xdr:colOff>9525</xdr:colOff>
      <xdr:row>143</xdr:row>
      <xdr:rowOff>0</xdr:rowOff>
    </xdr:to>
    <xdr:sp macro="" textlink="">
      <xdr:nvSpPr>
        <xdr:cNvPr id="77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140</xdr:row>
      <xdr:rowOff>28575</xdr:rowOff>
    </xdr:from>
    <xdr:to>
      <xdr:col>27</xdr:col>
      <xdr:colOff>28575</xdr:colOff>
      <xdr:row>143</xdr:row>
      <xdr:rowOff>0</xdr:rowOff>
    </xdr:to>
    <xdr:sp macro="" textlink="">
      <xdr:nvSpPr>
        <xdr:cNvPr id="77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140</xdr:row>
      <xdr:rowOff>9525</xdr:rowOff>
    </xdr:from>
    <xdr:to>
      <xdr:col>27</xdr:col>
      <xdr:colOff>9525</xdr:colOff>
      <xdr:row>143</xdr:row>
      <xdr:rowOff>0</xdr:rowOff>
    </xdr:to>
    <xdr:sp macro="" textlink="">
      <xdr:nvSpPr>
        <xdr:cNvPr id="77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140</xdr:row>
      <xdr:rowOff>28575</xdr:rowOff>
    </xdr:from>
    <xdr:to>
      <xdr:col>30</xdr:col>
      <xdr:colOff>28575</xdr:colOff>
      <xdr:row>143</xdr:row>
      <xdr:rowOff>0</xdr:rowOff>
    </xdr:to>
    <xdr:sp macro="" textlink="">
      <xdr:nvSpPr>
        <xdr:cNvPr id="78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140</xdr:row>
      <xdr:rowOff>28575</xdr:rowOff>
    </xdr:from>
    <xdr:to>
      <xdr:col>33</xdr:col>
      <xdr:colOff>28575</xdr:colOff>
      <xdr:row>143</xdr:row>
      <xdr:rowOff>0</xdr:rowOff>
    </xdr:to>
    <xdr:sp macro="" textlink="">
      <xdr:nvSpPr>
        <xdr:cNvPr id="78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140</xdr:row>
      <xdr:rowOff>28575</xdr:rowOff>
    </xdr:from>
    <xdr:to>
      <xdr:col>36</xdr:col>
      <xdr:colOff>28575</xdr:colOff>
      <xdr:row>143</xdr:row>
      <xdr:rowOff>0</xdr:rowOff>
    </xdr:to>
    <xdr:sp macro="" textlink="">
      <xdr:nvSpPr>
        <xdr:cNvPr id="78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140</xdr:row>
      <xdr:rowOff>0</xdr:rowOff>
    </xdr:from>
    <xdr:to>
      <xdr:col>39</xdr:col>
      <xdr:colOff>28575</xdr:colOff>
      <xdr:row>143</xdr:row>
      <xdr:rowOff>0</xdr:rowOff>
    </xdr:to>
    <xdr:sp macro="" textlink="">
      <xdr:nvSpPr>
        <xdr:cNvPr id="78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140</xdr:row>
      <xdr:rowOff>0</xdr:rowOff>
    </xdr:from>
    <xdr:to>
      <xdr:col>6</xdr:col>
      <xdr:colOff>0</xdr:colOff>
      <xdr:row>142</xdr:row>
      <xdr:rowOff>161925</xdr:rowOff>
    </xdr:to>
    <xdr:sp macro="" textlink="">
      <xdr:nvSpPr>
        <xdr:cNvPr id="78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140</xdr:row>
      <xdr:rowOff>0</xdr:rowOff>
    </xdr:from>
    <xdr:to>
      <xdr:col>15</xdr:col>
      <xdr:colOff>0</xdr:colOff>
      <xdr:row>143</xdr:row>
      <xdr:rowOff>0</xdr:rowOff>
    </xdr:to>
    <xdr:sp macro="" textlink="">
      <xdr:nvSpPr>
        <xdr:cNvPr id="78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140</xdr:row>
      <xdr:rowOff>0</xdr:rowOff>
    </xdr:from>
    <xdr:to>
      <xdr:col>33</xdr:col>
      <xdr:colOff>0</xdr:colOff>
      <xdr:row>143</xdr:row>
      <xdr:rowOff>0</xdr:rowOff>
    </xdr:to>
    <xdr:sp macro="" textlink="">
      <xdr:nvSpPr>
        <xdr:cNvPr id="78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140</xdr:row>
      <xdr:rowOff>0</xdr:rowOff>
    </xdr:from>
    <xdr:to>
      <xdr:col>36</xdr:col>
      <xdr:colOff>0</xdr:colOff>
      <xdr:row>143</xdr:row>
      <xdr:rowOff>0</xdr:rowOff>
    </xdr:to>
    <xdr:sp macro="" textlink="">
      <xdr:nvSpPr>
        <xdr:cNvPr id="78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140</xdr:row>
      <xdr:rowOff>9525</xdr:rowOff>
    </xdr:from>
    <xdr:to>
      <xdr:col>39</xdr:col>
      <xdr:colOff>0</xdr:colOff>
      <xdr:row>143</xdr:row>
      <xdr:rowOff>0</xdr:rowOff>
    </xdr:to>
    <xdr:sp macro="" textlink="">
      <xdr:nvSpPr>
        <xdr:cNvPr id="78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140</xdr:row>
      <xdr:rowOff>0</xdr:rowOff>
    </xdr:from>
    <xdr:to>
      <xdr:col>29</xdr:col>
      <xdr:colOff>333375</xdr:colOff>
      <xdr:row>143</xdr:row>
      <xdr:rowOff>0</xdr:rowOff>
    </xdr:to>
    <xdr:sp macro="" textlink="">
      <xdr:nvSpPr>
        <xdr:cNvPr id="78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140</xdr:row>
      <xdr:rowOff>0</xdr:rowOff>
    </xdr:from>
    <xdr:to>
      <xdr:col>24</xdr:col>
      <xdr:colOff>28575</xdr:colOff>
      <xdr:row>143</xdr:row>
      <xdr:rowOff>0</xdr:rowOff>
    </xdr:to>
    <xdr:sp macro="" textlink="">
      <xdr:nvSpPr>
        <xdr:cNvPr id="79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140</xdr:row>
      <xdr:rowOff>0</xdr:rowOff>
    </xdr:from>
    <xdr:to>
      <xdr:col>21</xdr:col>
      <xdr:colOff>28575</xdr:colOff>
      <xdr:row>143</xdr:row>
      <xdr:rowOff>0</xdr:rowOff>
    </xdr:to>
    <xdr:sp macro="" textlink="">
      <xdr:nvSpPr>
        <xdr:cNvPr id="79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140</xdr:row>
      <xdr:rowOff>19050</xdr:rowOff>
    </xdr:from>
    <xdr:to>
      <xdr:col>6</xdr:col>
      <xdr:colOff>9525</xdr:colOff>
      <xdr:row>143</xdr:row>
      <xdr:rowOff>0</xdr:rowOff>
    </xdr:to>
    <xdr:sp macro="" textlink="">
      <xdr:nvSpPr>
        <xdr:cNvPr id="79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140</xdr:row>
      <xdr:rowOff>9525</xdr:rowOff>
    </xdr:from>
    <xdr:to>
      <xdr:col>9</xdr:col>
      <xdr:colOff>9525</xdr:colOff>
      <xdr:row>143</xdr:row>
      <xdr:rowOff>0</xdr:rowOff>
    </xdr:to>
    <xdr:sp macro="" textlink="">
      <xdr:nvSpPr>
        <xdr:cNvPr id="79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144</xdr:row>
      <xdr:rowOff>0</xdr:rowOff>
    </xdr:from>
    <xdr:to>
      <xdr:col>9</xdr:col>
      <xdr:colOff>0</xdr:colOff>
      <xdr:row>147</xdr:row>
      <xdr:rowOff>0</xdr:rowOff>
    </xdr:to>
    <xdr:sp macro="" textlink="">
      <xdr:nvSpPr>
        <xdr:cNvPr id="79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144</xdr:row>
      <xdr:rowOff>28575</xdr:rowOff>
    </xdr:from>
    <xdr:to>
      <xdr:col>12</xdr:col>
      <xdr:colOff>28575</xdr:colOff>
      <xdr:row>147</xdr:row>
      <xdr:rowOff>0</xdr:rowOff>
    </xdr:to>
    <xdr:sp macro="" textlink="">
      <xdr:nvSpPr>
        <xdr:cNvPr id="79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144</xdr:row>
      <xdr:rowOff>0</xdr:rowOff>
    </xdr:from>
    <xdr:to>
      <xdr:col>12</xdr:col>
      <xdr:colOff>9525</xdr:colOff>
      <xdr:row>146</xdr:row>
      <xdr:rowOff>161925</xdr:rowOff>
    </xdr:to>
    <xdr:sp macro="" textlink="">
      <xdr:nvSpPr>
        <xdr:cNvPr id="79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144</xdr:row>
      <xdr:rowOff>0</xdr:rowOff>
    </xdr:from>
    <xdr:to>
      <xdr:col>15</xdr:col>
      <xdr:colOff>28575</xdr:colOff>
      <xdr:row>147</xdr:row>
      <xdr:rowOff>0</xdr:rowOff>
    </xdr:to>
    <xdr:sp macro="" textlink="">
      <xdr:nvSpPr>
        <xdr:cNvPr id="79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144</xdr:row>
      <xdr:rowOff>9525</xdr:rowOff>
    </xdr:from>
    <xdr:to>
      <xdr:col>18</xdr:col>
      <xdr:colOff>28575</xdr:colOff>
      <xdr:row>147</xdr:row>
      <xdr:rowOff>0</xdr:rowOff>
    </xdr:to>
    <xdr:sp macro="" textlink="">
      <xdr:nvSpPr>
        <xdr:cNvPr id="79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144</xdr:row>
      <xdr:rowOff>0</xdr:rowOff>
    </xdr:from>
    <xdr:to>
      <xdr:col>18</xdr:col>
      <xdr:colOff>0</xdr:colOff>
      <xdr:row>147</xdr:row>
      <xdr:rowOff>0</xdr:rowOff>
    </xdr:to>
    <xdr:sp macro="" textlink="">
      <xdr:nvSpPr>
        <xdr:cNvPr id="79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144</xdr:row>
      <xdr:rowOff>28575</xdr:rowOff>
    </xdr:from>
    <xdr:to>
      <xdr:col>21</xdr:col>
      <xdr:colOff>28575</xdr:colOff>
      <xdr:row>147</xdr:row>
      <xdr:rowOff>0</xdr:rowOff>
    </xdr:to>
    <xdr:sp macro="" textlink="">
      <xdr:nvSpPr>
        <xdr:cNvPr id="80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144</xdr:row>
      <xdr:rowOff>9525</xdr:rowOff>
    </xdr:from>
    <xdr:to>
      <xdr:col>24</xdr:col>
      <xdr:colOff>9525</xdr:colOff>
      <xdr:row>147</xdr:row>
      <xdr:rowOff>0</xdr:rowOff>
    </xdr:to>
    <xdr:sp macro="" textlink="">
      <xdr:nvSpPr>
        <xdr:cNvPr id="80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144</xdr:row>
      <xdr:rowOff>28575</xdr:rowOff>
    </xdr:from>
    <xdr:to>
      <xdr:col>27</xdr:col>
      <xdr:colOff>28575</xdr:colOff>
      <xdr:row>147</xdr:row>
      <xdr:rowOff>0</xdr:rowOff>
    </xdr:to>
    <xdr:sp macro="" textlink="">
      <xdr:nvSpPr>
        <xdr:cNvPr id="80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144</xdr:row>
      <xdr:rowOff>9525</xdr:rowOff>
    </xdr:from>
    <xdr:to>
      <xdr:col>27</xdr:col>
      <xdr:colOff>9525</xdr:colOff>
      <xdr:row>147</xdr:row>
      <xdr:rowOff>0</xdr:rowOff>
    </xdr:to>
    <xdr:sp macro="" textlink="">
      <xdr:nvSpPr>
        <xdr:cNvPr id="80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144</xdr:row>
      <xdr:rowOff>28575</xdr:rowOff>
    </xdr:from>
    <xdr:to>
      <xdr:col>30</xdr:col>
      <xdr:colOff>28575</xdr:colOff>
      <xdr:row>147</xdr:row>
      <xdr:rowOff>0</xdr:rowOff>
    </xdr:to>
    <xdr:sp macro="" textlink="">
      <xdr:nvSpPr>
        <xdr:cNvPr id="80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144</xdr:row>
      <xdr:rowOff>28575</xdr:rowOff>
    </xdr:from>
    <xdr:to>
      <xdr:col>33</xdr:col>
      <xdr:colOff>28575</xdr:colOff>
      <xdr:row>147</xdr:row>
      <xdr:rowOff>0</xdr:rowOff>
    </xdr:to>
    <xdr:sp macro="" textlink="">
      <xdr:nvSpPr>
        <xdr:cNvPr id="80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144</xdr:row>
      <xdr:rowOff>28575</xdr:rowOff>
    </xdr:from>
    <xdr:to>
      <xdr:col>36</xdr:col>
      <xdr:colOff>28575</xdr:colOff>
      <xdr:row>147</xdr:row>
      <xdr:rowOff>0</xdr:rowOff>
    </xdr:to>
    <xdr:sp macro="" textlink="">
      <xdr:nvSpPr>
        <xdr:cNvPr id="80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144</xdr:row>
      <xdr:rowOff>0</xdr:rowOff>
    </xdr:from>
    <xdr:to>
      <xdr:col>39</xdr:col>
      <xdr:colOff>28575</xdr:colOff>
      <xdr:row>147</xdr:row>
      <xdr:rowOff>0</xdr:rowOff>
    </xdr:to>
    <xdr:sp macro="" textlink="">
      <xdr:nvSpPr>
        <xdr:cNvPr id="80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144</xdr:row>
      <xdr:rowOff>0</xdr:rowOff>
    </xdr:from>
    <xdr:to>
      <xdr:col>6</xdr:col>
      <xdr:colOff>0</xdr:colOff>
      <xdr:row>146</xdr:row>
      <xdr:rowOff>161925</xdr:rowOff>
    </xdr:to>
    <xdr:sp macro="" textlink="">
      <xdr:nvSpPr>
        <xdr:cNvPr id="80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144</xdr:row>
      <xdr:rowOff>0</xdr:rowOff>
    </xdr:from>
    <xdr:to>
      <xdr:col>15</xdr:col>
      <xdr:colOff>0</xdr:colOff>
      <xdr:row>147</xdr:row>
      <xdr:rowOff>0</xdr:rowOff>
    </xdr:to>
    <xdr:sp macro="" textlink="">
      <xdr:nvSpPr>
        <xdr:cNvPr id="80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144</xdr:row>
      <xdr:rowOff>0</xdr:rowOff>
    </xdr:from>
    <xdr:to>
      <xdr:col>33</xdr:col>
      <xdr:colOff>0</xdr:colOff>
      <xdr:row>147</xdr:row>
      <xdr:rowOff>0</xdr:rowOff>
    </xdr:to>
    <xdr:sp macro="" textlink="">
      <xdr:nvSpPr>
        <xdr:cNvPr id="81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144</xdr:row>
      <xdr:rowOff>0</xdr:rowOff>
    </xdr:from>
    <xdr:to>
      <xdr:col>36</xdr:col>
      <xdr:colOff>0</xdr:colOff>
      <xdr:row>147</xdr:row>
      <xdr:rowOff>0</xdr:rowOff>
    </xdr:to>
    <xdr:sp macro="" textlink="">
      <xdr:nvSpPr>
        <xdr:cNvPr id="81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144</xdr:row>
      <xdr:rowOff>9525</xdr:rowOff>
    </xdr:from>
    <xdr:to>
      <xdr:col>39</xdr:col>
      <xdr:colOff>0</xdr:colOff>
      <xdr:row>147</xdr:row>
      <xdr:rowOff>0</xdr:rowOff>
    </xdr:to>
    <xdr:sp macro="" textlink="">
      <xdr:nvSpPr>
        <xdr:cNvPr id="81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144</xdr:row>
      <xdr:rowOff>0</xdr:rowOff>
    </xdr:from>
    <xdr:to>
      <xdr:col>29</xdr:col>
      <xdr:colOff>333375</xdr:colOff>
      <xdr:row>147</xdr:row>
      <xdr:rowOff>0</xdr:rowOff>
    </xdr:to>
    <xdr:sp macro="" textlink="">
      <xdr:nvSpPr>
        <xdr:cNvPr id="81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144</xdr:row>
      <xdr:rowOff>0</xdr:rowOff>
    </xdr:from>
    <xdr:to>
      <xdr:col>24</xdr:col>
      <xdr:colOff>28575</xdr:colOff>
      <xdr:row>147</xdr:row>
      <xdr:rowOff>0</xdr:rowOff>
    </xdr:to>
    <xdr:sp macro="" textlink="">
      <xdr:nvSpPr>
        <xdr:cNvPr id="81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144</xdr:row>
      <xdr:rowOff>0</xdr:rowOff>
    </xdr:from>
    <xdr:to>
      <xdr:col>21</xdr:col>
      <xdr:colOff>28575</xdr:colOff>
      <xdr:row>147</xdr:row>
      <xdr:rowOff>0</xdr:rowOff>
    </xdr:to>
    <xdr:sp macro="" textlink="">
      <xdr:nvSpPr>
        <xdr:cNvPr id="81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144</xdr:row>
      <xdr:rowOff>19050</xdr:rowOff>
    </xdr:from>
    <xdr:to>
      <xdr:col>6</xdr:col>
      <xdr:colOff>9525</xdr:colOff>
      <xdr:row>147</xdr:row>
      <xdr:rowOff>0</xdr:rowOff>
    </xdr:to>
    <xdr:sp macro="" textlink="">
      <xdr:nvSpPr>
        <xdr:cNvPr id="81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144</xdr:row>
      <xdr:rowOff>9525</xdr:rowOff>
    </xdr:from>
    <xdr:to>
      <xdr:col>9</xdr:col>
      <xdr:colOff>9525</xdr:colOff>
      <xdr:row>147</xdr:row>
      <xdr:rowOff>0</xdr:rowOff>
    </xdr:to>
    <xdr:sp macro="" textlink="">
      <xdr:nvSpPr>
        <xdr:cNvPr id="81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148</xdr:row>
      <xdr:rowOff>0</xdr:rowOff>
    </xdr:from>
    <xdr:to>
      <xdr:col>9</xdr:col>
      <xdr:colOff>0</xdr:colOff>
      <xdr:row>151</xdr:row>
      <xdr:rowOff>0</xdr:rowOff>
    </xdr:to>
    <xdr:sp macro="" textlink="">
      <xdr:nvSpPr>
        <xdr:cNvPr id="81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148</xdr:row>
      <xdr:rowOff>28575</xdr:rowOff>
    </xdr:from>
    <xdr:to>
      <xdr:col>12</xdr:col>
      <xdr:colOff>28575</xdr:colOff>
      <xdr:row>151</xdr:row>
      <xdr:rowOff>0</xdr:rowOff>
    </xdr:to>
    <xdr:sp macro="" textlink="">
      <xdr:nvSpPr>
        <xdr:cNvPr id="81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148</xdr:row>
      <xdr:rowOff>0</xdr:rowOff>
    </xdr:from>
    <xdr:to>
      <xdr:col>12</xdr:col>
      <xdr:colOff>9525</xdr:colOff>
      <xdr:row>150</xdr:row>
      <xdr:rowOff>161925</xdr:rowOff>
    </xdr:to>
    <xdr:sp macro="" textlink="">
      <xdr:nvSpPr>
        <xdr:cNvPr id="82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148</xdr:row>
      <xdr:rowOff>0</xdr:rowOff>
    </xdr:from>
    <xdr:to>
      <xdr:col>15</xdr:col>
      <xdr:colOff>28575</xdr:colOff>
      <xdr:row>151</xdr:row>
      <xdr:rowOff>0</xdr:rowOff>
    </xdr:to>
    <xdr:sp macro="" textlink="">
      <xdr:nvSpPr>
        <xdr:cNvPr id="82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148</xdr:row>
      <xdr:rowOff>9525</xdr:rowOff>
    </xdr:from>
    <xdr:to>
      <xdr:col>18</xdr:col>
      <xdr:colOff>28575</xdr:colOff>
      <xdr:row>151</xdr:row>
      <xdr:rowOff>0</xdr:rowOff>
    </xdr:to>
    <xdr:sp macro="" textlink="">
      <xdr:nvSpPr>
        <xdr:cNvPr id="82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148</xdr:row>
      <xdr:rowOff>0</xdr:rowOff>
    </xdr:from>
    <xdr:to>
      <xdr:col>18</xdr:col>
      <xdr:colOff>0</xdr:colOff>
      <xdr:row>151</xdr:row>
      <xdr:rowOff>0</xdr:rowOff>
    </xdr:to>
    <xdr:sp macro="" textlink="">
      <xdr:nvSpPr>
        <xdr:cNvPr id="82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148</xdr:row>
      <xdr:rowOff>28575</xdr:rowOff>
    </xdr:from>
    <xdr:to>
      <xdr:col>21</xdr:col>
      <xdr:colOff>28575</xdr:colOff>
      <xdr:row>151</xdr:row>
      <xdr:rowOff>0</xdr:rowOff>
    </xdr:to>
    <xdr:sp macro="" textlink="">
      <xdr:nvSpPr>
        <xdr:cNvPr id="82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148</xdr:row>
      <xdr:rowOff>9525</xdr:rowOff>
    </xdr:from>
    <xdr:to>
      <xdr:col>24</xdr:col>
      <xdr:colOff>9525</xdr:colOff>
      <xdr:row>151</xdr:row>
      <xdr:rowOff>0</xdr:rowOff>
    </xdr:to>
    <xdr:sp macro="" textlink="">
      <xdr:nvSpPr>
        <xdr:cNvPr id="82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148</xdr:row>
      <xdr:rowOff>28575</xdr:rowOff>
    </xdr:from>
    <xdr:to>
      <xdr:col>27</xdr:col>
      <xdr:colOff>28575</xdr:colOff>
      <xdr:row>151</xdr:row>
      <xdr:rowOff>0</xdr:rowOff>
    </xdr:to>
    <xdr:sp macro="" textlink="">
      <xdr:nvSpPr>
        <xdr:cNvPr id="82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148</xdr:row>
      <xdr:rowOff>9525</xdr:rowOff>
    </xdr:from>
    <xdr:to>
      <xdr:col>27</xdr:col>
      <xdr:colOff>9525</xdr:colOff>
      <xdr:row>151</xdr:row>
      <xdr:rowOff>0</xdr:rowOff>
    </xdr:to>
    <xdr:sp macro="" textlink="">
      <xdr:nvSpPr>
        <xdr:cNvPr id="82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148</xdr:row>
      <xdr:rowOff>28575</xdr:rowOff>
    </xdr:from>
    <xdr:to>
      <xdr:col>30</xdr:col>
      <xdr:colOff>28575</xdr:colOff>
      <xdr:row>151</xdr:row>
      <xdr:rowOff>0</xdr:rowOff>
    </xdr:to>
    <xdr:sp macro="" textlink="">
      <xdr:nvSpPr>
        <xdr:cNvPr id="82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148</xdr:row>
      <xdr:rowOff>28575</xdr:rowOff>
    </xdr:from>
    <xdr:to>
      <xdr:col>33</xdr:col>
      <xdr:colOff>28575</xdr:colOff>
      <xdr:row>151</xdr:row>
      <xdr:rowOff>0</xdr:rowOff>
    </xdr:to>
    <xdr:sp macro="" textlink="">
      <xdr:nvSpPr>
        <xdr:cNvPr id="82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148</xdr:row>
      <xdr:rowOff>28575</xdr:rowOff>
    </xdr:from>
    <xdr:to>
      <xdr:col>36</xdr:col>
      <xdr:colOff>28575</xdr:colOff>
      <xdr:row>151</xdr:row>
      <xdr:rowOff>0</xdr:rowOff>
    </xdr:to>
    <xdr:sp macro="" textlink="">
      <xdr:nvSpPr>
        <xdr:cNvPr id="83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148</xdr:row>
      <xdr:rowOff>0</xdr:rowOff>
    </xdr:from>
    <xdr:to>
      <xdr:col>39</xdr:col>
      <xdr:colOff>28575</xdr:colOff>
      <xdr:row>151</xdr:row>
      <xdr:rowOff>0</xdr:rowOff>
    </xdr:to>
    <xdr:sp macro="" textlink="">
      <xdr:nvSpPr>
        <xdr:cNvPr id="83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148</xdr:row>
      <xdr:rowOff>0</xdr:rowOff>
    </xdr:from>
    <xdr:to>
      <xdr:col>6</xdr:col>
      <xdr:colOff>0</xdr:colOff>
      <xdr:row>150</xdr:row>
      <xdr:rowOff>161925</xdr:rowOff>
    </xdr:to>
    <xdr:sp macro="" textlink="">
      <xdr:nvSpPr>
        <xdr:cNvPr id="83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148</xdr:row>
      <xdr:rowOff>0</xdr:rowOff>
    </xdr:from>
    <xdr:to>
      <xdr:col>15</xdr:col>
      <xdr:colOff>0</xdr:colOff>
      <xdr:row>151</xdr:row>
      <xdr:rowOff>0</xdr:rowOff>
    </xdr:to>
    <xdr:sp macro="" textlink="">
      <xdr:nvSpPr>
        <xdr:cNvPr id="83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148</xdr:row>
      <xdr:rowOff>0</xdr:rowOff>
    </xdr:from>
    <xdr:to>
      <xdr:col>33</xdr:col>
      <xdr:colOff>0</xdr:colOff>
      <xdr:row>151</xdr:row>
      <xdr:rowOff>0</xdr:rowOff>
    </xdr:to>
    <xdr:sp macro="" textlink="">
      <xdr:nvSpPr>
        <xdr:cNvPr id="83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148</xdr:row>
      <xdr:rowOff>0</xdr:rowOff>
    </xdr:from>
    <xdr:to>
      <xdr:col>36</xdr:col>
      <xdr:colOff>0</xdr:colOff>
      <xdr:row>151</xdr:row>
      <xdr:rowOff>0</xdr:rowOff>
    </xdr:to>
    <xdr:sp macro="" textlink="">
      <xdr:nvSpPr>
        <xdr:cNvPr id="83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148</xdr:row>
      <xdr:rowOff>9525</xdr:rowOff>
    </xdr:from>
    <xdr:to>
      <xdr:col>39</xdr:col>
      <xdr:colOff>0</xdr:colOff>
      <xdr:row>151</xdr:row>
      <xdr:rowOff>0</xdr:rowOff>
    </xdr:to>
    <xdr:sp macro="" textlink="">
      <xdr:nvSpPr>
        <xdr:cNvPr id="83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148</xdr:row>
      <xdr:rowOff>0</xdr:rowOff>
    </xdr:from>
    <xdr:to>
      <xdr:col>29</xdr:col>
      <xdr:colOff>333375</xdr:colOff>
      <xdr:row>151</xdr:row>
      <xdr:rowOff>0</xdr:rowOff>
    </xdr:to>
    <xdr:sp macro="" textlink="">
      <xdr:nvSpPr>
        <xdr:cNvPr id="83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148</xdr:row>
      <xdr:rowOff>0</xdr:rowOff>
    </xdr:from>
    <xdr:to>
      <xdr:col>24</xdr:col>
      <xdr:colOff>28575</xdr:colOff>
      <xdr:row>151</xdr:row>
      <xdr:rowOff>0</xdr:rowOff>
    </xdr:to>
    <xdr:sp macro="" textlink="">
      <xdr:nvSpPr>
        <xdr:cNvPr id="83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148</xdr:row>
      <xdr:rowOff>0</xdr:rowOff>
    </xdr:from>
    <xdr:to>
      <xdr:col>21</xdr:col>
      <xdr:colOff>28575</xdr:colOff>
      <xdr:row>151</xdr:row>
      <xdr:rowOff>0</xdr:rowOff>
    </xdr:to>
    <xdr:sp macro="" textlink="">
      <xdr:nvSpPr>
        <xdr:cNvPr id="83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148</xdr:row>
      <xdr:rowOff>19050</xdr:rowOff>
    </xdr:from>
    <xdr:to>
      <xdr:col>6</xdr:col>
      <xdr:colOff>9525</xdr:colOff>
      <xdr:row>151</xdr:row>
      <xdr:rowOff>0</xdr:rowOff>
    </xdr:to>
    <xdr:sp macro="" textlink="">
      <xdr:nvSpPr>
        <xdr:cNvPr id="84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148</xdr:row>
      <xdr:rowOff>9525</xdr:rowOff>
    </xdr:from>
    <xdr:to>
      <xdr:col>9</xdr:col>
      <xdr:colOff>9525</xdr:colOff>
      <xdr:row>151</xdr:row>
      <xdr:rowOff>0</xdr:rowOff>
    </xdr:to>
    <xdr:sp macro="" textlink="">
      <xdr:nvSpPr>
        <xdr:cNvPr id="84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9</xdr:col>
      <xdr:colOff>0</xdr:colOff>
      <xdr:row>155</xdr:row>
      <xdr:rowOff>0</xdr:rowOff>
    </xdr:to>
    <xdr:sp macro="" textlink="">
      <xdr:nvSpPr>
        <xdr:cNvPr id="84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152</xdr:row>
      <xdr:rowOff>28575</xdr:rowOff>
    </xdr:from>
    <xdr:to>
      <xdr:col>12</xdr:col>
      <xdr:colOff>28575</xdr:colOff>
      <xdr:row>155</xdr:row>
      <xdr:rowOff>0</xdr:rowOff>
    </xdr:to>
    <xdr:sp macro="" textlink="">
      <xdr:nvSpPr>
        <xdr:cNvPr id="84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152</xdr:row>
      <xdr:rowOff>0</xdr:rowOff>
    </xdr:from>
    <xdr:to>
      <xdr:col>12</xdr:col>
      <xdr:colOff>9525</xdr:colOff>
      <xdr:row>154</xdr:row>
      <xdr:rowOff>161925</xdr:rowOff>
    </xdr:to>
    <xdr:sp macro="" textlink="">
      <xdr:nvSpPr>
        <xdr:cNvPr id="84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152</xdr:row>
      <xdr:rowOff>0</xdr:rowOff>
    </xdr:from>
    <xdr:to>
      <xdr:col>15</xdr:col>
      <xdr:colOff>28575</xdr:colOff>
      <xdr:row>155</xdr:row>
      <xdr:rowOff>0</xdr:rowOff>
    </xdr:to>
    <xdr:sp macro="" textlink="">
      <xdr:nvSpPr>
        <xdr:cNvPr id="84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152</xdr:row>
      <xdr:rowOff>9525</xdr:rowOff>
    </xdr:from>
    <xdr:to>
      <xdr:col>18</xdr:col>
      <xdr:colOff>28575</xdr:colOff>
      <xdr:row>155</xdr:row>
      <xdr:rowOff>0</xdr:rowOff>
    </xdr:to>
    <xdr:sp macro="" textlink="">
      <xdr:nvSpPr>
        <xdr:cNvPr id="84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152</xdr:row>
      <xdr:rowOff>0</xdr:rowOff>
    </xdr:from>
    <xdr:to>
      <xdr:col>18</xdr:col>
      <xdr:colOff>0</xdr:colOff>
      <xdr:row>155</xdr:row>
      <xdr:rowOff>0</xdr:rowOff>
    </xdr:to>
    <xdr:sp macro="" textlink="">
      <xdr:nvSpPr>
        <xdr:cNvPr id="84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152</xdr:row>
      <xdr:rowOff>28575</xdr:rowOff>
    </xdr:from>
    <xdr:to>
      <xdr:col>21</xdr:col>
      <xdr:colOff>28575</xdr:colOff>
      <xdr:row>155</xdr:row>
      <xdr:rowOff>0</xdr:rowOff>
    </xdr:to>
    <xdr:sp macro="" textlink="">
      <xdr:nvSpPr>
        <xdr:cNvPr id="84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152</xdr:row>
      <xdr:rowOff>9525</xdr:rowOff>
    </xdr:from>
    <xdr:to>
      <xdr:col>24</xdr:col>
      <xdr:colOff>9525</xdr:colOff>
      <xdr:row>155</xdr:row>
      <xdr:rowOff>0</xdr:rowOff>
    </xdr:to>
    <xdr:sp macro="" textlink="">
      <xdr:nvSpPr>
        <xdr:cNvPr id="84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152</xdr:row>
      <xdr:rowOff>28575</xdr:rowOff>
    </xdr:from>
    <xdr:to>
      <xdr:col>27</xdr:col>
      <xdr:colOff>28575</xdr:colOff>
      <xdr:row>155</xdr:row>
      <xdr:rowOff>0</xdr:rowOff>
    </xdr:to>
    <xdr:sp macro="" textlink="">
      <xdr:nvSpPr>
        <xdr:cNvPr id="85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152</xdr:row>
      <xdr:rowOff>9525</xdr:rowOff>
    </xdr:from>
    <xdr:to>
      <xdr:col>27</xdr:col>
      <xdr:colOff>9525</xdr:colOff>
      <xdr:row>155</xdr:row>
      <xdr:rowOff>0</xdr:rowOff>
    </xdr:to>
    <xdr:sp macro="" textlink="">
      <xdr:nvSpPr>
        <xdr:cNvPr id="85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152</xdr:row>
      <xdr:rowOff>28575</xdr:rowOff>
    </xdr:from>
    <xdr:to>
      <xdr:col>30</xdr:col>
      <xdr:colOff>28575</xdr:colOff>
      <xdr:row>155</xdr:row>
      <xdr:rowOff>0</xdr:rowOff>
    </xdr:to>
    <xdr:sp macro="" textlink="">
      <xdr:nvSpPr>
        <xdr:cNvPr id="85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152</xdr:row>
      <xdr:rowOff>28575</xdr:rowOff>
    </xdr:from>
    <xdr:to>
      <xdr:col>33</xdr:col>
      <xdr:colOff>28575</xdr:colOff>
      <xdr:row>155</xdr:row>
      <xdr:rowOff>0</xdr:rowOff>
    </xdr:to>
    <xdr:sp macro="" textlink="">
      <xdr:nvSpPr>
        <xdr:cNvPr id="85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152</xdr:row>
      <xdr:rowOff>28575</xdr:rowOff>
    </xdr:from>
    <xdr:to>
      <xdr:col>36</xdr:col>
      <xdr:colOff>28575</xdr:colOff>
      <xdr:row>155</xdr:row>
      <xdr:rowOff>0</xdr:rowOff>
    </xdr:to>
    <xdr:sp macro="" textlink="">
      <xdr:nvSpPr>
        <xdr:cNvPr id="85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152</xdr:row>
      <xdr:rowOff>0</xdr:rowOff>
    </xdr:from>
    <xdr:to>
      <xdr:col>39</xdr:col>
      <xdr:colOff>28575</xdr:colOff>
      <xdr:row>155</xdr:row>
      <xdr:rowOff>0</xdr:rowOff>
    </xdr:to>
    <xdr:sp macro="" textlink="">
      <xdr:nvSpPr>
        <xdr:cNvPr id="85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152</xdr:row>
      <xdr:rowOff>0</xdr:rowOff>
    </xdr:from>
    <xdr:to>
      <xdr:col>6</xdr:col>
      <xdr:colOff>0</xdr:colOff>
      <xdr:row>154</xdr:row>
      <xdr:rowOff>161925</xdr:rowOff>
    </xdr:to>
    <xdr:sp macro="" textlink="">
      <xdr:nvSpPr>
        <xdr:cNvPr id="85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152</xdr:row>
      <xdr:rowOff>0</xdr:rowOff>
    </xdr:from>
    <xdr:to>
      <xdr:col>15</xdr:col>
      <xdr:colOff>0</xdr:colOff>
      <xdr:row>155</xdr:row>
      <xdr:rowOff>0</xdr:rowOff>
    </xdr:to>
    <xdr:sp macro="" textlink="">
      <xdr:nvSpPr>
        <xdr:cNvPr id="85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152</xdr:row>
      <xdr:rowOff>0</xdr:rowOff>
    </xdr:from>
    <xdr:to>
      <xdr:col>33</xdr:col>
      <xdr:colOff>0</xdr:colOff>
      <xdr:row>155</xdr:row>
      <xdr:rowOff>0</xdr:rowOff>
    </xdr:to>
    <xdr:sp macro="" textlink="">
      <xdr:nvSpPr>
        <xdr:cNvPr id="85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152</xdr:row>
      <xdr:rowOff>0</xdr:rowOff>
    </xdr:from>
    <xdr:to>
      <xdr:col>36</xdr:col>
      <xdr:colOff>0</xdr:colOff>
      <xdr:row>155</xdr:row>
      <xdr:rowOff>0</xdr:rowOff>
    </xdr:to>
    <xdr:sp macro="" textlink="">
      <xdr:nvSpPr>
        <xdr:cNvPr id="85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152</xdr:row>
      <xdr:rowOff>9525</xdr:rowOff>
    </xdr:from>
    <xdr:to>
      <xdr:col>39</xdr:col>
      <xdr:colOff>0</xdr:colOff>
      <xdr:row>155</xdr:row>
      <xdr:rowOff>0</xdr:rowOff>
    </xdr:to>
    <xdr:sp macro="" textlink="">
      <xdr:nvSpPr>
        <xdr:cNvPr id="86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152</xdr:row>
      <xdr:rowOff>0</xdr:rowOff>
    </xdr:from>
    <xdr:to>
      <xdr:col>29</xdr:col>
      <xdr:colOff>333375</xdr:colOff>
      <xdr:row>155</xdr:row>
      <xdr:rowOff>0</xdr:rowOff>
    </xdr:to>
    <xdr:sp macro="" textlink="">
      <xdr:nvSpPr>
        <xdr:cNvPr id="86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152</xdr:row>
      <xdr:rowOff>0</xdr:rowOff>
    </xdr:from>
    <xdr:to>
      <xdr:col>24</xdr:col>
      <xdr:colOff>28575</xdr:colOff>
      <xdr:row>155</xdr:row>
      <xdr:rowOff>0</xdr:rowOff>
    </xdr:to>
    <xdr:sp macro="" textlink="">
      <xdr:nvSpPr>
        <xdr:cNvPr id="86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152</xdr:row>
      <xdr:rowOff>0</xdr:rowOff>
    </xdr:from>
    <xdr:to>
      <xdr:col>21</xdr:col>
      <xdr:colOff>28575</xdr:colOff>
      <xdr:row>155</xdr:row>
      <xdr:rowOff>0</xdr:rowOff>
    </xdr:to>
    <xdr:sp macro="" textlink="">
      <xdr:nvSpPr>
        <xdr:cNvPr id="86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152</xdr:row>
      <xdr:rowOff>19050</xdr:rowOff>
    </xdr:from>
    <xdr:to>
      <xdr:col>6</xdr:col>
      <xdr:colOff>9525</xdr:colOff>
      <xdr:row>155</xdr:row>
      <xdr:rowOff>0</xdr:rowOff>
    </xdr:to>
    <xdr:sp macro="" textlink="">
      <xdr:nvSpPr>
        <xdr:cNvPr id="86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152</xdr:row>
      <xdr:rowOff>9525</xdr:rowOff>
    </xdr:from>
    <xdr:to>
      <xdr:col>9</xdr:col>
      <xdr:colOff>9525</xdr:colOff>
      <xdr:row>155</xdr:row>
      <xdr:rowOff>0</xdr:rowOff>
    </xdr:to>
    <xdr:sp macro="" textlink="">
      <xdr:nvSpPr>
        <xdr:cNvPr id="86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156</xdr:row>
      <xdr:rowOff>0</xdr:rowOff>
    </xdr:from>
    <xdr:to>
      <xdr:col>9</xdr:col>
      <xdr:colOff>0</xdr:colOff>
      <xdr:row>159</xdr:row>
      <xdr:rowOff>0</xdr:rowOff>
    </xdr:to>
    <xdr:sp macro="" textlink="">
      <xdr:nvSpPr>
        <xdr:cNvPr id="86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156</xdr:row>
      <xdr:rowOff>28575</xdr:rowOff>
    </xdr:from>
    <xdr:to>
      <xdr:col>12</xdr:col>
      <xdr:colOff>28575</xdr:colOff>
      <xdr:row>159</xdr:row>
      <xdr:rowOff>0</xdr:rowOff>
    </xdr:to>
    <xdr:sp macro="" textlink="">
      <xdr:nvSpPr>
        <xdr:cNvPr id="86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156</xdr:row>
      <xdr:rowOff>0</xdr:rowOff>
    </xdr:from>
    <xdr:to>
      <xdr:col>12</xdr:col>
      <xdr:colOff>9525</xdr:colOff>
      <xdr:row>158</xdr:row>
      <xdr:rowOff>161925</xdr:rowOff>
    </xdr:to>
    <xdr:sp macro="" textlink="">
      <xdr:nvSpPr>
        <xdr:cNvPr id="86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156</xdr:row>
      <xdr:rowOff>0</xdr:rowOff>
    </xdr:from>
    <xdr:to>
      <xdr:col>15</xdr:col>
      <xdr:colOff>28575</xdr:colOff>
      <xdr:row>159</xdr:row>
      <xdr:rowOff>0</xdr:rowOff>
    </xdr:to>
    <xdr:sp macro="" textlink="">
      <xdr:nvSpPr>
        <xdr:cNvPr id="86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156</xdr:row>
      <xdr:rowOff>9525</xdr:rowOff>
    </xdr:from>
    <xdr:to>
      <xdr:col>18</xdr:col>
      <xdr:colOff>28575</xdr:colOff>
      <xdr:row>159</xdr:row>
      <xdr:rowOff>0</xdr:rowOff>
    </xdr:to>
    <xdr:sp macro="" textlink="">
      <xdr:nvSpPr>
        <xdr:cNvPr id="87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156</xdr:row>
      <xdr:rowOff>0</xdr:rowOff>
    </xdr:from>
    <xdr:to>
      <xdr:col>18</xdr:col>
      <xdr:colOff>0</xdr:colOff>
      <xdr:row>159</xdr:row>
      <xdr:rowOff>0</xdr:rowOff>
    </xdr:to>
    <xdr:sp macro="" textlink="">
      <xdr:nvSpPr>
        <xdr:cNvPr id="87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156</xdr:row>
      <xdr:rowOff>28575</xdr:rowOff>
    </xdr:from>
    <xdr:to>
      <xdr:col>21</xdr:col>
      <xdr:colOff>28575</xdr:colOff>
      <xdr:row>159</xdr:row>
      <xdr:rowOff>0</xdr:rowOff>
    </xdr:to>
    <xdr:sp macro="" textlink="">
      <xdr:nvSpPr>
        <xdr:cNvPr id="87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156</xdr:row>
      <xdr:rowOff>9525</xdr:rowOff>
    </xdr:from>
    <xdr:to>
      <xdr:col>24</xdr:col>
      <xdr:colOff>9525</xdr:colOff>
      <xdr:row>159</xdr:row>
      <xdr:rowOff>0</xdr:rowOff>
    </xdr:to>
    <xdr:sp macro="" textlink="">
      <xdr:nvSpPr>
        <xdr:cNvPr id="87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156</xdr:row>
      <xdr:rowOff>28575</xdr:rowOff>
    </xdr:from>
    <xdr:to>
      <xdr:col>27</xdr:col>
      <xdr:colOff>28575</xdr:colOff>
      <xdr:row>159</xdr:row>
      <xdr:rowOff>0</xdr:rowOff>
    </xdr:to>
    <xdr:sp macro="" textlink="">
      <xdr:nvSpPr>
        <xdr:cNvPr id="87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156</xdr:row>
      <xdr:rowOff>9525</xdr:rowOff>
    </xdr:from>
    <xdr:to>
      <xdr:col>27</xdr:col>
      <xdr:colOff>9525</xdr:colOff>
      <xdr:row>159</xdr:row>
      <xdr:rowOff>0</xdr:rowOff>
    </xdr:to>
    <xdr:sp macro="" textlink="">
      <xdr:nvSpPr>
        <xdr:cNvPr id="87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156</xdr:row>
      <xdr:rowOff>28575</xdr:rowOff>
    </xdr:from>
    <xdr:to>
      <xdr:col>30</xdr:col>
      <xdr:colOff>28575</xdr:colOff>
      <xdr:row>159</xdr:row>
      <xdr:rowOff>0</xdr:rowOff>
    </xdr:to>
    <xdr:sp macro="" textlink="">
      <xdr:nvSpPr>
        <xdr:cNvPr id="87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156</xdr:row>
      <xdr:rowOff>28575</xdr:rowOff>
    </xdr:from>
    <xdr:to>
      <xdr:col>33</xdr:col>
      <xdr:colOff>28575</xdr:colOff>
      <xdr:row>159</xdr:row>
      <xdr:rowOff>0</xdr:rowOff>
    </xdr:to>
    <xdr:sp macro="" textlink="">
      <xdr:nvSpPr>
        <xdr:cNvPr id="87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156</xdr:row>
      <xdr:rowOff>28575</xdr:rowOff>
    </xdr:from>
    <xdr:to>
      <xdr:col>36</xdr:col>
      <xdr:colOff>28575</xdr:colOff>
      <xdr:row>159</xdr:row>
      <xdr:rowOff>0</xdr:rowOff>
    </xdr:to>
    <xdr:sp macro="" textlink="">
      <xdr:nvSpPr>
        <xdr:cNvPr id="87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156</xdr:row>
      <xdr:rowOff>0</xdr:rowOff>
    </xdr:from>
    <xdr:to>
      <xdr:col>39</xdr:col>
      <xdr:colOff>28575</xdr:colOff>
      <xdr:row>159</xdr:row>
      <xdr:rowOff>0</xdr:rowOff>
    </xdr:to>
    <xdr:sp macro="" textlink="">
      <xdr:nvSpPr>
        <xdr:cNvPr id="87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156</xdr:row>
      <xdr:rowOff>0</xdr:rowOff>
    </xdr:from>
    <xdr:to>
      <xdr:col>6</xdr:col>
      <xdr:colOff>0</xdr:colOff>
      <xdr:row>158</xdr:row>
      <xdr:rowOff>161925</xdr:rowOff>
    </xdr:to>
    <xdr:sp macro="" textlink="">
      <xdr:nvSpPr>
        <xdr:cNvPr id="88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156</xdr:row>
      <xdr:rowOff>0</xdr:rowOff>
    </xdr:from>
    <xdr:to>
      <xdr:col>15</xdr:col>
      <xdr:colOff>0</xdr:colOff>
      <xdr:row>159</xdr:row>
      <xdr:rowOff>0</xdr:rowOff>
    </xdr:to>
    <xdr:sp macro="" textlink="">
      <xdr:nvSpPr>
        <xdr:cNvPr id="88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156</xdr:row>
      <xdr:rowOff>0</xdr:rowOff>
    </xdr:from>
    <xdr:to>
      <xdr:col>33</xdr:col>
      <xdr:colOff>0</xdr:colOff>
      <xdr:row>159</xdr:row>
      <xdr:rowOff>0</xdr:rowOff>
    </xdr:to>
    <xdr:sp macro="" textlink="">
      <xdr:nvSpPr>
        <xdr:cNvPr id="88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156</xdr:row>
      <xdr:rowOff>0</xdr:rowOff>
    </xdr:from>
    <xdr:to>
      <xdr:col>36</xdr:col>
      <xdr:colOff>0</xdr:colOff>
      <xdr:row>159</xdr:row>
      <xdr:rowOff>0</xdr:rowOff>
    </xdr:to>
    <xdr:sp macro="" textlink="">
      <xdr:nvSpPr>
        <xdr:cNvPr id="88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156</xdr:row>
      <xdr:rowOff>9525</xdr:rowOff>
    </xdr:from>
    <xdr:to>
      <xdr:col>39</xdr:col>
      <xdr:colOff>0</xdr:colOff>
      <xdr:row>159</xdr:row>
      <xdr:rowOff>0</xdr:rowOff>
    </xdr:to>
    <xdr:sp macro="" textlink="">
      <xdr:nvSpPr>
        <xdr:cNvPr id="88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156</xdr:row>
      <xdr:rowOff>0</xdr:rowOff>
    </xdr:from>
    <xdr:to>
      <xdr:col>29</xdr:col>
      <xdr:colOff>333375</xdr:colOff>
      <xdr:row>159</xdr:row>
      <xdr:rowOff>0</xdr:rowOff>
    </xdr:to>
    <xdr:sp macro="" textlink="">
      <xdr:nvSpPr>
        <xdr:cNvPr id="88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156</xdr:row>
      <xdr:rowOff>0</xdr:rowOff>
    </xdr:from>
    <xdr:to>
      <xdr:col>24</xdr:col>
      <xdr:colOff>28575</xdr:colOff>
      <xdr:row>159</xdr:row>
      <xdr:rowOff>0</xdr:rowOff>
    </xdr:to>
    <xdr:sp macro="" textlink="">
      <xdr:nvSpPr>
        <xdr:cNvPr id="88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156</xdr:row>
      <xdr:rowOff>0</xdr:rowOff>
    </xdr:from>
    <xdr:to>
      <xdr:col>21</xdr:col>
      <xdr:colOff>28575</xdr:colOff>
      <xdr:row>159</xdr:row>
      <xdr:rowOff>0</xdr:rowOff>
    </xdr:to>
    <xdr:sp macro="" textlink="">
      <xdr:nvSpPr>
        <xdr:cNvPr id="88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156</xdr:row>
      <xdr:rowOff>19050</xdr:rowOff>
    </xdr:from>
    <xdr:to>
      <xdr:col>6</xdr:col>
      <xdr:colOff>9525</xdr:colOff>
      <xdr:row>159</xdr:row>
      <xdr:rowOff>0</xdr:rowOff>
    </xdr:to>
    <xdr:sp macro="" textlink="">
      <xdr:nvSpPr>
        <xdr:cNvPr id="88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156</xdr:row>
      <xdr:rowOff>9525</xdr:rowOff>
    </xdr:from>
    <xdr:to>
      <xdr:col>9</xdr:col>
      <xdr:colOff>9525</xdr:colOff>
      <xdr:row>159</xdr:row>
      <xdr:rowOff>0</xdr:rowOff>
    </xdr:to>
    <xdr:sp macro="" textlink="">
      <xdr:nvSpPr>
        <xdr:cNvPr id="88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160</xdr:row>
      <xdr:rowOff>0</xdr:rowOff>
    </xdr:from>
    <xdr:to>
      <xdr:col>9</xdr:col>
      <xdr:colOff>0</xdr:colOff>
      <xdr:row>163</xdr:row>
      <xdr:rowOff>0</xdr:rowOff>
    </xdr:to>
    <xdr:sp macro="" textlink="">
      <xdr:nvSpPr>
        <xdr:cNvPr id="89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160</xdr:row>
      <xdr:rowOff>28575</xdr:rowOff>
    </xdr:from>
    <xdr:to>
      <xdr:col>12</xdr:col>
      <xdr:colOff>28575</xdr:colOff>
      <xdr:row>163</xdr:row>
      <xdr:rowOff>0</xdr:rowOff>
    </xdr:to>
    <xdr:sp macro="" textlink="">
      <xdr:nvSpPr>
        <xdr:cNvPr id="89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160</xdr:row>
      <xdr:rowOff>0</xdr:rowOff>
    </xdr:from>
    <xdr:to>
      <xdr:col>12</xdr:col>
      <xdr:colOff>9525</xdr:colOff>
      <xdr:row>162</xdr:row>
      <xdr:rowOff>161925</xdr:rowOff>
    </xdr:to>
    <xdr:sp macro="" textlink="">
      <xdr:nvSpPr>
        <xdr:cNvPr id="89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160</xdr:row>
      <xdr:rowOff>0</xdr:rowOff>
    </xdr:from>
    <xdr:to>
      <xdr:col>15</xdr:col>
      <xdr:colOff>28575</xdr:colOff>
      <xdr:row>163</xdr:row>
      <xdr:rowOff>0</xdr:rowOff>
    </xdr:to>
    <xdr:sp macro="" textlink="">
      <xdr:nvSpPr>
        <xdr:cNvPr id="89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160</xdr:row>
      <xdr:rowOff>9525</xdr:rowOff>
    </xdr:from>
    <xdr:to>
      <xdr:col>18</xdr:col>
      <xdr:colOff>28575</xdr:colOff>
      <xdr:row>163</xdr:row>
      <xdr:rowOff>0</xdr:rowOff>
    </xdr:to>
    <xdr:sp macro="" textlink="">
      <xdr:nvSpPr>
        <xdr:cNvPr id="89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18</xdr:col>
      <xdr:colOff>0</xdr:colOff>
      <xdr:row>163</xdr:row>
      <xdr:rowOff>0</xdr:rowOff>
    </xdr:to>
    <xdr:sp macro="" textlink="">
      <xdr:nvSpPr>
        <xdr:cNvPr id="89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160</xdr:row>
      <xdr:rowOff>28575</xdr:rowOff>
    </xdr:from>
    <xdr:to>
      <xdr:col>21</xdr:col>
      <xdr:colOff>28575</xdr:colOff>
      <xdr:row>163</xdr:row>
      <xdr:rowOff>0</xdr:rowOff>
    </xdr:to>
    <xdr:sp macro="" textlink="">
      <xdr:nvSpPr>
        <xdr:cNvPr id="89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160</xdr:row>
      <xdr:rowOff>9525</xdr:rowOff>
    </xdr:from>
    <xdr:to>
      <xdr:col>24</xdr:col>
      <xdr:colOff>9525</xdr:colOff>
      <xdr:row>163</xdr:row>
      <xdr:rowOff>0</xdr:rowOff>
    </xdr:to>
    <xdr:sp macro="" textlink="">
      <xdr:nvSpPr>
        <xdr:cNvPr id="89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160</xdr:row>
      <xdr:rowOff>28575</xdr:rowOff>
    </xdr:from>
    <xdr:to>
      <xdr:col>27</xdr:col>
      <xdr:colOff>28575</xdr:colOff>
      <xdr:row>163</xdr:row>
      <xdr:rowOff>0</xdr:rowOff>
    </xdr:to>
    <xdr:sp macro="" textlink="">
      <xdr:nvSpPr>
        <xdr:cNvPr id="89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160</xdr:row>
      <xdr:rowOff>9525</xdr:rowOff>
    </xdr:from>
    <xdr:to>
      <xdr:col>27</xdr:col>
      <xdr:colOff>9525</xdr:colOff>
      <xdr:row>163</xdr:row>
      <xdr:rowOff>0</xdr:rowOff>
    </xdr:to>
    <xdr:sp macro="" textlink="">
      <xdr:nvSpPr>
        <xdr:cNvPr id="89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160</xdr:row>
      <xdr:rowOff>28575</xdr:rowOff>
    </xdr:from>
    <xdr:to>
      <xdr:col>30</xdr:col>
      <xdr:colOff>28575</xdr:colOff>
      <xdr:row>163</xdr:row>
      <xdr:rowOff>0</xdr:rowOff>
    </xdr:to>
    <xdr:sp macro="" textlink="">
      <xdr:nvSpPr>
        <xdr:cNvPr id="90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160</xdr:row>
      <xdr:rowOff>28575</xdr:rowOff>
    </xdr:from>
    <xdr:to>
      <xdr:col>33</xdr:col>
      <xdr:colOff>28575</xdr:colOff>
      <xdr:row>163</xdr:row>
      <xdr:rowOff>0</xdr:rowOff>
    </xdr:to>
    <xdr:sp macro="" textlink="">
      <xdr:nvSpPr>
        <xdr:cNvPr id="90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160</xdr:row>
      <xdr:rowOff>28575</xdr:rowOff>
    </xdr:from>
    <xdr:to>
      <xdr:col>36</xdr:col>
      <xdr:colOff>28575</xdr:colOff>
      <xdr:row>163</xdr:row>
      <xdr:rowOff>0</xdr:rowOff>
    </xdr:to>
    <xdr:sp macro="" textlink="">
      <xdr:nvSpPr>
        <xdr:cNvPr id="90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160</xdr:row>
      <xdr:rowOff>0</xdr:rowOff>
    </xdr:from>
    <xdr:to>
      <xdr:col>39</xdr:col>
      <xdr:colOff>28575</xdr:colOff>
      <xdr:row>163</xdr:row>
      <xdr:rowOff>0</xdr:rowOff>
    </xdr:to>
    <xdr:sp macro="" textlink="">
      <xdr:nvSpPr>
        <xdr:cNvPr id="90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160</xdr:row>
      <xdr:rowOff>0</xdr:rowOff>
    </xdr:from>
    <xdr:to>
      <xdr:col>6</xdr:col>
      <xdr:colOff>0</xdr:colOff>
      <xdr:row>162</xdr:row>
      <xdr:rowOff>161925</xdr:rowOff>
    </xdr:to>
    <xdr:sp macro="" textlink="">
      <xdr:nvSpPr>
        <xdr:cNvPr id="90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160</xdr:row>
      <xdr:rowOff>0</xdr:rowOff>
    </xdr:from>
    <xdr:to>
      <xdr:col>15</xdr:col>
      <xdr:colOff>0</xdr:colOff>
      <xdr:row>163</xdr:row>
      <xdr:rowOff>0</xdr:rowOff>
    </xdr:to>
    <xdr:sp macro="" textlink="">
      <xdr:nvSpPr>
        <xdr:cNvPr id="90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160</xdr:row>
      <xdr:rowOff>0</xdr:rowOff>
    </xdr:from>
    <xdr:to>
      <xdr:col>33</xdr:col>
      <xdr:colOff>0</xdr:colOff>
      <xdr:row>163</xdr:row>
      <xdr:rowOff>0</xdr:rowOff>
    </xdr:to>
    <xdr:sp macro="" textlink="">
      <xdr:nvSpPr>
        <xdr:cNvPr id="90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160</xdr:row>
      <xdr:rowOff>0</xdr:rowOff>
    </xdr:from>
    <xdr:to>
      <xdr:col>36</xdr:col>
      <xdr:colOff>0</xdr:colOff>
      <xdr:row>163</xdr:row>
      <xdr:rowOff>0</xdr:rowOff>
    </xdr:to>
    <xdr:sp macro="" textlink="">
      <xdr:nvSpPr>
        <xdr:cNvPr id="90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160</xdr:row>
      <xdr:rowOff>9525</xdr:rowOff>
    </xdr:from>
    <xdr:to>
      <xdr:col>39</xdr:col>
      <xdr:colOff>0</xdr:colOff>
      <xdr:row>163</xdr:row>
      <xdr:rowOff>0</xdr:rowOff>
    </xdr:to>
    <xdr:sp macro="" textlink="">
      <xdr:nvSpPr>
        <xdr:cNvPr id="90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160</xdr:row>
      <xdr:rowOff>0</xdr:rowOff>
    </xdr:from>
    <xdr:to>
      <xdr:col>29</xdr:col>
      <xdr:colOff>333375</xdr:colOff>
      <xdr:row>163</xdr:row>
      <xdr:rowOff>0</xdr:rowOff>
    </xdr:to>
    <xdr:sp macro="" textlink="">
      <xdr:nvSpPr>
        <xdr:cNvPr id="90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160</xdr:row>
      <xdr:rowOff>0</xdr:rowOff>
    </xdr:from>
    <xdr:to>
      <xdr:col>24</xdr:col>
      <xdr:colOff>28575</xdr:colOff>
      <xdr:row>163</xdr:row>
      <xdr:rowOff>0</xdr:rowOff>
    </xdr:to>
    <xdr:sp macro="" textlink="">
      <xdr:nvSpPr>
        <xdr:cNvPr id="91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160</xdr:row>
      <xdr:rowOff>0</xdr:rowOff>
    </xdr:from>
    <xdr:to>
      <xdr:col>21</xdr:col>
      <xdr:colOff>28575</xdr:colOff>
      <xdr:row>163</xdr:row>
      <xdr:rowOff>0</xdr:rowOff>
    </xdr:to>
    <xdr:sp macro="" textlink="">
      <xdr:nvSpPr>
        <xdr:cNvPr id="91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160</xdr:row>
      <xdr:rowOff>19050</xdr:rowOff>
    </xdr:from>
    <xdr:to>
      <xdr:col>6</xdr:col>
      <xdr:colOff>9525</xdr:colOff>
      <xdr:row>163</xdr:row>
      <xdr:rowOff>0</xdr:rowOff>
    </xdr:to>
    <xdr:sp macro="" textlink="">
      <xdr:nvSpPr>
        <xdr:cNvPr id="91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160</xdr:row>
      <xdr:rowOff>9525</xdr:rowOff>
    </xdr:from>
    <xdr:to>
      <xdr:col>9</xdr:col>
      <xdr:colOff>9525</xdr:colOff>
      <xdr:row>163</xdr:row>
      <xdr:rowOff>0</xdr:rowOff>
    </xdr:to>
    <xdr:sp macro="" textlink="">
      <xdr:nvSpPr>
        <xdr:cNvPr id="91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164</xdr:row>
      <xdr:rowOff>0</xdr:rowOff>
    </xdr:from>
    <xdr:to>
      <xdr:col>9</xdr:col>
      <xdr:colOff>0</xdr:colOff>
      <xdr:row>167</xdr:row>
      <xdr:rowOff>0</xdr:rowOff>
    </xdr:to>
    <xdr:sp macro="" textlink="">
      <xdr:nvSpPr>
        <xdr:cNvPr id="91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164</xdr:row>
      <xdr:rowOff>28575</xdr:rowOff>
    </xdr:from>
    <xdr:to>
      <xdr:col>12</xdr:col>
      <xdr:colOff>28575</xdr:colOff>
      <xdr:row>167</xdr:row>
      <xdr:rowOff>0</xdr:rowOff>
    </xdr:to>
    <xdr:sp macro="" textlink="">
      <xdr:nvSpPr>
        <xdr:cNvPr id="91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164</xdr:row>
      <xdr:rowOff>0</xdr:rowOff>
    </xdr:from>
    <xdr:to>
      <xdr:col>12</xdr:col>
      <xdr:colOff>9525</xdr:colOff>
      <xdr:row>166</xdr:row>
      <xdr:rowOff>161925</xdr:rowOff>
    </xdr:to>
    <xdr:sp macro="" textlink="">
      <xdr:nvSpPr>
        <xdr:cNvPr id="91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164</xdr:row>
      <xdr:rowOff>0</xdr:rowOff>
    </xdr:from>
    <xdr:to>
      <xdr:col>15</xdr:col>
      <xdr:colOff>28575</xdr:colOff>
      <xdr:row>167</xdr:row>
      <xdr:rowOff>0</xdr:rowOff>
    </xdr:to>
    <xdr:sp macro="" textlink="">
      <xdr:nvSpPr>
        <xdr:cNvPr id="91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164</xdr:row>
      <xdr:rowOff>9525</xdr:rowOff>
    </xdr:from>
    <xdr:to>
      <xdr:col>18</xdr:col>
      <xdr:colOff>28575</xdr:colOff>
      <xdr:row>167</xdr:row>
      <xdr:rowOff>0</xdr:rowOff>
    </xdr:to>
    <xdr:sp macro="" textlink="">
      <xdr:nvSpPr>
        <xdr:cNvPr id="91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164</xdr:row>
      <xdr:rowOff>0</xdr:rowOff>
    </xdr:from>
    <xdr:to>
      <xdr:col>18</xdr:col>
      <xdr:colOff>0</xdr:colOff>
      <xdr:row>167</xdr:row>
      <xdr:rowOff>0</xdr:rowOff>
    </xdr:to>
    <xdr:sp macro="" textlink="">
      <xdr:nvSpPr>
        <xdr:cNvPr id="91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164</xdr:row>
      <xdr:rowOff>28575</xdr:rowOff>
    </xdr:from>
    <xdr:to>
      <xdr:col>21</xdr:col>
      <xdr:colOff>28575</xdr:colOff>
      <xdr:row>167</xdr:row>
      <xdr:rowOff>0</xdr:rowOff>
    </xdr:to>
    <xdr:sp macro="" textlink="">
      <xdr:nvSpPr>
        <xdr:cNvPr id="92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164</xdr:row>
      <xdr:rowOff>9525</xdr:rowOff>
    </xdr:from>
    <xdr:to>
      <xdr:col>24</xdr:col>
      <xdr:colOff>9525</xdr:colOff>
      <xdr:row>167</xdr:row>
      <xdr:rowOff>0</xdr:rowOff>
    </xdr:to>
    <xdr:sp macro="" textlink="">
      <xdr:nvSpPr>
        <xdr:cNvPr id="92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164</xdr:row>
      <xdr:rowOff>28575</xdr:rowOff>
    </xdr:from>
    <xdr:to>
      <xdr:col>27</xdr:col>
      <xdr:colOff>28575</xdr:colOff>
      <xdr:row>167</xdr:row>
      <xdr:rowOff>0</xdr:rowOff>
    </xdr:to>
    <xdr:sp macro="" textlink="">
      <xdr:nvSpPr>
        <xdr:cNvPr id="92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164</xdr:row>
      <xdr:rowOff>9525</xdr:rowOff>
    </xdr:from>
    <xdr:to>
      <xdr:col>27</xdr:col>
      <xdr:colOff>9525</xdr:colOff>
      <xdr:row>167</xdr:row>
      <xdr:rowOff>0</xdr:rowOff>
    </xdr:to>
    <xdr:sp macro="" textlink="">
      <xdr:nvSpPr>
        <xdr:cNvPr id="92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164</xdr:row>
      <xdr:rowOff>28575</xdr:rowOff>
    </xdr:from>
    <xdr:to>
      <xdr:col>30</xdr:col>
      <xdr:colOff>28575</xdr:colOff>
      <xdr:row>167</xdr:row>
      <xdr:rowOff>0</xdr:rowOff>
    </xdr:to>
    <xdr:sp macro="" textlink="">
      <xdr:nvSpPr>
        <xdr:cNvPr id="92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164</xdr:row>
      <xdr:rowOff>28575</xdr:rowOff>
    </xdr:from>
    <xdr:to>
      <xdr:col>33</xdr:col>
      <xdr:colOff>28575</xdr:colOff>
      <xdr:row>167</xdr:row>
      <xdr:rowOff>0</xdr:rowOff>
    </xdr:to>
    <xdr:sp macro="" textlink="">
      <xdr:nvSpPr>
        <xdr:cNvPr id="92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164</xdr:row>
      <xdr:rowOff>28575</xdr:rowOff>
    </xdr:from>
    <xdr:to>
      <xdr:col>36</xdr:col>
      <xdr:colOff>28575</xdr:colOff>
      <xdr:row>167</xdr:row>
      <xdr:rowOff>0</xdr:rowOff>
    </xdr:to>
    <xdr:sp macro="" textlink="">
      <xdr:nvSpPr>
        <xdr:cNvPr id="92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164</xdr:row>
      <xdr:rowOff>0</xdr:rowOff>
    </xdr:from>
    <xdr:to>
      <xdr:col>39</xdr:col>
      <xdr:colOff>28575</xdr:colOff>
      <xdr:row>167</xdr:row>
      <xdr:rowOff>0</xdr:rowOff>
    </xdr:to>
    <xdr:sp macro="" textlink="">
      <xdr:nvSpPr>
        <xdr:cNvPr id="92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164</xdr:row>
      <xdr:rowOff>0</xdr:rowOff>
    </xdr:from>
    <xdr:to>
      <xdr:col>6</xdr:col>
      <xdr:colOff>0</xdr:colOff>
      <xdr:row>166</xdr:row>
      <xdr:rowOff>161925</xdr:rowOff>
    </xdr:to>
    <xdr:sp macro="" textlink="">
      <xdr:nvSpPr>
        <xdr:cNvPr id="92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164</xdr:row>
      <xdr:rowOff>0</xdr:rowOff>
    </xdr:from>
    <xdr:to>
      <xdr:col>15</xdr:col>
      <xdr:colOff>0</xdr:colOff>
      <xdr:row>167</xdr:row>
      <xdr:rowOff>0</xdr:rowOff>
    </xdr:to>
    <xdr:sp macro="" textlink="">
      <xdr:nvSpPr>
        <xdr:cNvPr id="92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164</xdr:row>
      <xdr:rowOff>0</xdr:rowOff>
    </xdr:from>
    <xdr:to>
      <xdr:col>33</xdr:col>
      <xdr:colOff>0</xdr:colOff>
      <xdr:row>167</xdr:row>
      <xdr:rowOff>0</xdr:rowOff>
    </xdr:to>
    <xdr:sp macro="" textlink="">
      <xdr:nvSpPr>
        <xdr:cNvPr id="93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164</xdr:row>
      <xdr:rowOff>0</xdr:rowOff>
    </xdr:from>
    <xdr:to>
      <xdr:col>36</xdr:col>
      <xdr:colOff>0</xdr:colOff>
      <xdr:row>167</xdr:row>
      <xdr:rowOff>0</xdr:rowOff>
    </xdr:to>
    <xdr:sp macro="" textlink="">
      <xdr:nvSpPr>
        <xdr:cNvPr id="93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164</xdr:row>
      <xdr:rowOff>9525</xdr:rowOff>
    </xdr:from>
    <xdr:to>
      <xdr:col>39</xdr:col>
      <xdr:colOff>0</xdr:colOff>
      <xdr:row>167</xdr:row>
      <xdr:rowOff>0</xdr:rowOff>
    </xdr:to>
    <xdr:sp macro="" textlink="">
      <xdr:nvSpPr>
        <xdr:cNvPr id="93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164</xdr:row>
      <xdr:rowOff>0</xdr:rowOff>
    </xdr:from>
    <xdr:to>
      <xdr:col>29</xdr:col>
      <xdr:colOff>333375</xdr:colOff>
      <xdr:row>167</xdr:row>
      <xdr:rowOff>0</xdr:rowOff>
    </xdr:to>
    <xdr:sp macro="" textlink="">
      <xdr:nvSpPr>
        <xdr:cNvPr id="93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164</xdr:row>
      <xdr:rowOff>0</xdr:rowOff>
    </xdr:from>
    <xdr:to>
      <xdr:col>24</xdr:col>
      <xdr:colOff>28575</xdr:colOff>
      <xdr:row>167</xdr:row>
      <xdr:rowOff>0</xdr:rowOff>
    </xdr:to>
    <xdr:sp macro="" textlink="">
      <xdr:nvSpPr>
        <xdr:cNvPr id="93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164</xdr:row>
      <xdr:rowOff>0</xdr:rowOff>
    </xdr:from>
    <xdr:to>
      <xdr:col>21</xdr:col>
      <xdr:colOff>28575</xdr:colOff>
      <xdr:row>167</xdr:row>
      <xdr:rowOff>0</xdr:rowOff>
    </xdr:to>
    <xdr:sp macro="" textlink="">
      <xdr:nvSpPr>
        <xdr:cNvPr id="93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164</xdr:row>
      <xdr:rowOff>19050</xdr:rowOff>
    </xdr:from>
    <xdr:to>
      <xdr:col>6</xdr:col>
      <xdr:colOff>9525</xdr:colOff>
      <xdr:row>167</xdr:row>
      <xdr:rowOff>0</xdr:rowOff>
    </xdr:to>
    <xdr:sp macro="" textlink="">
      <xdr:nvSpPr>
        <xdr:cNvPr id="93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164</xdr:row>
      <xdr:rowOff>9525</xdr:rowOff>
    </xdr:from>
    <xdr:to>
      <xdr:col>9</xdr:col>
      <xdr:colOff>9525</xdr:colOff>
      <xdr:row>167</xdr:row>
      <xdr:rowOff>0</xdr:rowOff>
    </xdr:to>
    <xdr:sp macro="" textlink="">
      <xdr:nvSpPr>
        <xdr:cNvPr id="93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170</xdr:row>
      <xdr:rowOff>0</xdr:rowOff>
    </xdr:from>
    <xdr:to>
      <xdr:col>9</xdr:col>
      <xdr:colOff>0</xdr:colOff>
      <xdr:row>173</xdr:row>
      <xdr:rowOff>0</xdr:rowOff>
    </xdr:to>
    <xdr:sp macro="" textlink="">
      <xdr:nvSpPr>
        <xdr:cNvPr id="93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170</xdr:row>
      <xdr:rowOff>28575</xdr:rowOff>
    </xdr:from>
    <xdr:to>
      <xdr:col>12</xdr:col>
      <xdr:colOff>28575</xdr:colOff>
      <xdr:row>173</xdr:row>
      <xdr:rowOff>0</xdr:rowOff>
    </xdr:to>
    <xdr:sp macro="" textlink="">
      <xdr:nvSpPr>
        <xdr:cNvPr id="93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170</xdr:row>
      <xdr:rowOff>0</xdr:rowOff>
    </xdr:from>
    <xdr:to>
      <xdr:col>12</xdr:col>
      <xdr:colOff>9525</xdr:colOff>
      <xdr:row>172</xdr:row>
      <xdr:rowOff>161925</xdr:rowOff>
    </xdr:to>
    <xdr:sp macro="" textlink="">
      <xdr:nvSpPr>
        <xdr:cNvPr id="94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170</xdr:row>
      <xdr:rowOff>0</xdr:rowOff>
    </xdr:from>
    <xdr:to>
      <xdr:col>15</xdr:col>
      <xdr:colOff>28575</xdr:colOff>
      <xdr:row>173</xdr:row>
      <xdr:rowOff>0</xdr:rowOff>
    </xdr:to>
    <xdr:sp macro="" textlink="">
      <xdr:nvSpPr>
        <xdr:cNvPr id="94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170</xdr:row>
      <xdr:rowOff>9525</xdr:rowOff>
    </xdr:from>
    <xdr:to>
      <xdr:col>18</xdr:col>
      <xdr:colOff>28575</xdr:colOff>
      <xdr:row>173</xdr:row>
      <xdr:rowOff>0</xdr:rowOff>
    </xdr:to>
    <xdr:sp macro="" textlink="">
      <xdr:nvSpPr>
        <xdr:cNvPr id="94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170</xdr:row>
      <xdr:rowOff>0</xdr:rowOff>
    </xdr:from>
    <xdr:to>
      <xdr:col>18</xdr:col>
      <xdr:colOff>0</xdr:colOff>
      <xdr:row>173</xdr:row>
      <xdr:rowOff>0</xdr:rowOff>
    </xdr:to>
    <xdr:sp macro="" textlink="">
      <xdr:nvSpPr>
        <xdr:cNvPr id="94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170</xdr:row>
      <xdr:rowOff>28575</xdr:rowOff>
    </xdr:from>
    <xdr:to>
      <xdr:col>21</xdr:col>
      <xdr:colOff>28575</xdr:colOff>
      <xdr:row>173</xdr:row>
      <xdr:rowOff>0</xdr:rowOff>
    </xdr:to>
    <xdr:sp macro="" textlink="">
      <xdr:nvSpPr>
        <xdr:cNvPr id="94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170</xdr:row>
      <xdr:rowOff>9525</xdr:rowOff>
    </xdr:from>
    <xdr:to>
      <xdr:col>24</xdr:col>
      <xdr:colOff>9525</xdr:colOff>
      <xdr:row>173</xdr:row>
      <xdr:rowOff>0</xdr:rowOff>
    </xdr:to>
    <xdr:sp macro="" textlink="">
      <xdr:nvSpPr>
        <xdr:cNvPr id="94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170</xdr:row>
      <xdr:rowOff>28575</xdr:rowOff>
    </xdr:from>
    <xdr:to>
      <xdr:col>27</xdr:col>
      <xdr:colOff>28575</xdr:colOff>
      <xdr:row>173</xdr:row>
      <xdr:rowOff>0</xdr:rowOff>
    </xdr:to>
    <xdr:sp macro="" textlink="">
      <xdr:nvSpPr>
        <xdr:cNvPr id="94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170</xdr:row>
      <xdr:rowOff>9525</xdr:rowOff>
    </xdr:from>
    <xdr:to>
      <xdr:col>27</xdr:col>
      <xdr:colOff>9525</xdr:colOff>
      <xdr:row>173</xdr:row>
      <xdr:rowOff>0</xdr:rowOff>
    </xdr:to>
    <xdr:sp macro="" textlink="">
      <xdr:nvSpPr>
        <xdr:cNvPr id="94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170</xdr:row>
      <xdr:rowOff>28575</xdr:rowOff>
    </xdr:from>
    <xdr:to>
      <xdr:col>30</xdr:col>
      <xdr:colOff>28575</xdr:colOff>
      <xdr:row>173</xdr:row>
      <xdr:rowOff>0</xdr:rowOff>
    </xdr:to>
    <xdr:sp macro="" textlink="">
      <xdr:nvSpPr>
        <xdr:cNvPr id="94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170</xdr:row>
      <xdr:rowOff>28575</xdr:rowOff>
    </xdr:from>
    <xdr:to>
      <xdr:col>33</xdr:col>
      <xdr:colOff>28575</xdr:colOff>
      <xdr:row>173</xdr:row>
      <xdr:rowOff>0</xdr:rowOff>
    </xdr:to>
    <xdr:sp macro="" textlink="">
      <xdr:nvSpPr>
        <xdr:cNvPr id="94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170</xdr:row>
      <xdr:rowOff>28575</xdr:rowOff>
    </xdr:from>
    <xdr:to>
      <xdr:col>36</xdr:col>
      <xdr:colOff>28575</xdr:colOff>
      <xdr:row>173</xdr:row>
      <xdr:rowOff>0</xdr:rowOff>
    </xdr:to>
    <xdr:sp macro="" textlink="">
      <xdr:nvSpPr>
        <xdr:cNvPr id="95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170</xdr:row>
      <xdr:rowOff>0</xdr:rowOff>
    </xdr:from>
    <xdr:to>
      <xdr:col>39</xdr:col>
      <xdr:colOff>28575</xdr:colOff>
      <xdr:row>173</xdr:row>
      <xdr:rowOff>0</xdr:rowOff>
    </xdr:to>
    <xdr:sp macro="" textlink="">
      <xdr:nvSpPr>
        <xdr:cNvPr id="95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170</xdr:row>
      <xdr:rowOff>0</xdr:rowOff>
    </xdr:from>
    <xdr:to>
      <xdr:col>6</xdr:col>
      <xdr:colOff>0</xdr:colOff>
      <xdr:row>172</xdr:row>
      <xdr:rowOff>161925</xdr:rowOff>
    </xdr:to>
    <xdr:sp macro="" textlink="">
      <xdr:nvSpPr>
        <xdr:cNvPr id="95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170</xdr:row>
      <xdr:rowOff>0</xdr:rowOff>
    </xdr:from>
    <xdr:to>
      <xdr:col>15</xdr:col>
      <xdr:colOff>0</xdr:colOff>
      <xdr:row>173</xdr:row>
      <xdr:rowOff>0</xdr:rowOff>
    </xdr:to>
    <xdr:sp macro="" textlink="">
      <xdr:nvSpPr>
        <xdr:cNvPr id="95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170</xdr:row>
      <xdr:rowOff>0</xdr:rowOff>
    </xdr:from>
    <xdr:to>
      <xdr:col>33</xdr:col>
      <xdr:colOff>0</xdr:colOff>
      <xdr:row>173</xdr:row>
      <xdr:rowOff>0</xdr:rowOff>
    </xdr:to>
    <xdr:sp macro="" textlink="">
      <xdr:nvSpPr>
        <xdr:cNvPr id="95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170</xdr:row>
      <xdr:rowOff>0</xdr:rowOff>
    </xdr:from>
    <xdr:to>
      <xdr:col>36</xdr:col>
      <xdr:colOff>0</xdr:colOff>
      <xdr:row>173</xdr:row>
      <xdr:rowOff>0</xdr:rowOff>
    </xdr:to>
    <xdr:sp macro="" textlink="">
      <xdr:nvSpPr>
        <xdr:cNvPr id="95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170</xdr:row>
      <xdr:rowOff>9525</xdr:rowOff>
    </xdr:from>
    <xdr:to>
      <xdr:col>39</xdr:col>
      <xdr:colOff>0</xdr:colOff>
      <xdr:row>173</xdr:row>
      <xdr:rowOff>0</xdr:rowOff>
    </xdr:to>
    <xdr:sp macro="" textlink="">
      <xdr:nvSpPr>
        <xdr:cNvPr id="95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170</xdr:row>
      <xdr:rowOff>0</xdr:rowOff>
    </xdr:from>
    <xdr:to>
      <xdr:col>29</xdr:col>
      <xdr:colOff>333375</xdr:colOff>
      <xdr:row>173</xdr:row>
      <xdr:rowOff>0</xdr:rowOff>
    </xdr:to>
    <xdr:sp macro="" textlink="">
      <xdr:nvSpPr>
        <xdr:cNvPr id="95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170</xdr:row>
      <xdr:rowOff>0</xdr:rowOff>
    </xdr:from>
    <xdr:to>
      <xdr:col>24</xdr:col>
      <xdr:colOff>28575</xdr:colOff>
      <xdr:row>173</xdr:row>
      <xdr:rowOff>0</xdr:rowOff>
    </xdr:to>
    <xdr:sp macro="" textlink="">
      <xdr:nvSpPr>
        <xdr:cNvPr id="95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170</xdr:row>
      <xdr:rowOff>0</xdr:rowOff>
    </xdr:from>
    <xdr:to>
      <xdr:col>21</xdr:col>
      <xdr:colOff>28575</xdr:colOff>
      <xdr:row>173</xdr:row>
      <xdr:rowOff>0</xdr:rowOff>
    </xdr:to>
    <xdr:sp macro="" textlink="">
      <xdr:nvSpPr>
        <xdr:cNvPr id="95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170</xdr:row>
      <xdr:rowOff>19050</xdr:rowOff>
    </xdr:from>
    <xdr:to>
      <xdr:col>6</xdr:col>
      <xdr:colOff>9525</xdr:colOff>
      <xdr:row>173</xdr:row>
      <xdr:rowOff>0</xdr:rowOff>
    </xdr:to>
    <xdr:sp macro="" textlink="">
      <xdr:nvSpPr>
        <xdr:cNvPr id="96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170</xdr:row>
      <xdr:rowOff>9525</xdr:rowOff>
    </xdr:from>
    <xdr:to>
      <xdr:col>9</xdr:col>
      <xdr:colOff>9525</xdr:colOff>
      <xdr:row>173</xdr:row>
      <xdr:rowOff>0</xdr:rowOff>
    </xdr:to>
    <xdr:sp macro="" textlink="">
      <xdr:nvSpPr>
        <xdr:cNvPr id="96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174</xdr:row>
      <xdr:rowOff>0</xdr:rowOff>
    </xdr:from>
    <xdr:to>
      <xdr:col>9</xdr:col>
      <xdr:colOff>0</xdr:colOff>
      <xdr:row>177</xdr:row>
      <xdr:rowOff>0</xdr:rowOff>
    </xdr:to>
    <xdr:sp macro="" textlink="">
      <xdr:nvSpPr>
        <xdr:cNvPr id="96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174</xdr:row>
      <xdr:rowOff>28575</xdr:rowOff>
    </xdr:from>
    <xdr:to>
      <xdr:col>12</xdr:col>
      <xdr:colOff>28575</xdr:colOff>
      <xdr:row>177</xdr:row>
      <xdr:rowOff>0</xdr:rowOff>
    </xdr:to>
    <xdr:sp macro="" textlink="">
      <xdr:nvSpPr>
        <xdr:cNvPr id="96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174</xdr:row>
      <xdr:rowOff>0</xdr:rowOff>
    </xdr:from>
    <xdr:to>
      <xdr:col>12</xdr:col>
      <xdr:colOff>9525</xdr:colOff>
      <xdr:row>176</xdr:row>
      <xdr:rowOff>161925</xdr:rowOff>
    </xdr:to>
    <xdr:sp macro="" textlink="">
      <xdr:nvSpPr>
        <xdr:cNvPr id="96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174</xdr:row>
      <xdr:rowOff>0</xdr:rowOff>
    </xdr:from>
    <xdr:to>
      <xdr:col>15</xdr:col>
      <xdr:colOff>28575</xdr:colOff>
      <xdr:row>177</xdr:row>
      <xdr:rowOff>0</xdr:rowOff>
    </xdr:to>
    <xdr:sp macro="" textlink="">
      <xdr:nvSpPr>
        <xdr:cNvPr id="96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174</xdr:row>
      <xdr:rowOff>9525</xdr:rowOff>
    </xdr:from>
    <xdr:to>
      <xdr:col>18</xdr:col>
      <xdr:colOff>28575</xdr:colOff>
      <xdr:row>177</xdr:row>
      <xdr:rowOff>0</xdr:rowOff>
    </xdr:to>
    <xdr:sp macro="" textlink="">
      <xdr:nvSpPr>
        <xdr:cNvPr id="96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174</xdr:row>
      <xdr:rowOff>0</xdr:rowOff>
    </xdr:from>
    <xdr:to>
      <xdr:col>18</xdr:col>
      <xdr:colOff>0</xdr:colOff>
      <xdr:row>177</xdr:row>
      <xdr:rowOff>0</xdr:rowOff>
    </xdr:to>
    <xdr:sp macro="" textlink="">
      <xdr:nvSpPr>
        <xdr:cNvPr id="96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174</xdr:row>
      <xdr:rowOff>28575</xdr:rowOff>
    </xdr:from>
    <xdr:to>
      <xdr:col>21</xdr:col>
      <xdr:colOff>28575</xdr:colOff>
      <xdr:row>177</xdr:row>
      <xdr:rowOff>0</xdr:rowOff>
    </xdr:to>
    <xdr:sp macro="" textlink="">
      <xdr:nvSpPr>
        <xdr:cNvPr id="96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174</xdr:row>
      <xdr:rowOff>9525</xdr:rowOff>
    </xdr:from>
    <xdr:to>
      <xdr:col>24</xdr:col>
      <xdr:colOff>9525</xdr:colOff>
      <xdr:row>177</xdr:row>
      <xdr:rowOff>0</xdr:rowOff>
    </xdr:to>
    <xdr:sp macro="" textlink="">
      <xdr:nvSpPr>
        <xdr:cNvPr id="96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174</xdr:row>
      <xdr:rowOff>28575</xdr:rowOff>
    </xdr:from>
    <xdr:to>
      <xdr:col>27</xdr:col>
      <xdr:colOff>28575</xdr:colOff>
      <xdr:row>177</xdr:row>
      <xdr:rowOff>0</xdr:rowOff>
    </xdr:to>
    <xdr:sp macro="" textlink="">
      <xdr:nvSpPr>
        <xdr:cNvPr id="97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174</xdr:row>
      <xdr:rowOff>9525</xdr:rowOff>
    </xdr:from>
    <xdr:to>
      <xdr:col>27</xdr:col>
      <xdr:colOff>9525</xdr:colOff>
      <xdr:row>177</xdr:row>
      <xdr:rowOff>0</xdr:rowOff>
    </xdr:to>
    <xdr:sp macro="" textlink="">
      <xdr:nvSpPr>
        <xdr:cNvPr id="97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174</xdr:row>
      <xdr:rowOff>28575</xdr:rowOff>
    </xdr:from>
    <xdr:to>
      <xdr:col>30</xdr:col>
      <xdr:colOff>28575</xdr:colOff>
      <xdr:row>177</xdr:row>
      <xdr:rowOff>0</xdr:rowOff>
    </xdr:to>
    <xdr:sp macro="" textlink="">
      <xdr:nvSpPr>
        <xdr:cNvPr id="97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174</xdr:row>
      <xdr:rowOff>28575</xdr:rowOff>
    </xdr:from>
    <xdr:to>
      <xdr:col>33</xdr:col>
      <xdr:colOff>28575</xdr:colOff>
      <xdr:row>177</xdr:row>
      <xdr:rowOff>0</xdr:rowOff>
    </xdr:to>
    <xdr:sp macro="" textlink="">
      <xdr:nvSpPr>
        <xdr:cNvPr id="97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174</xdr:row>
      <xdr:rowOff>28575</xdr:rowOff>
    </xdr:from>
    <xdr:to>
      <xdr:col>36</xdr:col>
      <xdr:colOff>28575</xdr:colOff>
      <xdr:row>177</xdr:row>
      <xdr:rowOff>0</xdr:rowOff>
    </xdr:to>
    <xdr:sp macro="" textlink="">
      <xdr:nvSpPr>
        <xdr:cNvPr id="97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174</xdr:row>
      <xdr:rowOff>0</xdr:rowOff>
    </xdr:from>
    <xdr:to>
      <xdr:col>39</xdr:col>
      <xdr:colOff>28575</xdr:colOff>
      <xdr:row>177</xdr:row>
      <xdr:rowOff>0</xdr:rowOff>
    </xdr:to>
    <xdr:sp macro="" textlink="">
      <xdr:nvSpPr>
        <xdr:cNvPr id="97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0</xdr:rowOff>
    </xdr:from>
    <xdr:to>
      <xdr:col>6</xdr:col>
      <xdr:colOff>0</xdr:colOff>
      <xdr:row>176</xdr:row>
      <xdr:rowOff>161925</xdr:rowOff>
    </xdr:to>
    <xdr:sp macro="" textlink="">
      <xdr:nvSpPr>
        <xdr:cNvPr id="97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174</xdr:row>
      <xdr:rowOff>0</xdr:rowOff>
    </xdr:from>
    <xdr:to>
      <xdr:col>15</xdr:col>
      <xdr:colOff>0</xdr:colOff>
      <xdr:row>177</xdr:row>
      <xdr:rowOff>0</xdr:rowOff>
    </xdr:to>
    <xdr:sp macro="" textlink="">
      <xdr:nvSpPr>
        <xdr:cNvPr id="97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174</xdr:row>
      <xdr:rowOff>0</xdr:rowOff>
    </xdr:from>
    <xdr:to>
      <xdr:col>33</xdr:col>
      <xdr:colOff>0</xdr:colOff>
      <xdr:row>177</xdr:row>
      <xdr:rowOff>0</xdr:rowOff>
    </xdr:to>
    <xdr:sp macro="" textlink="">
      <xdr:nvSpPr>
        <xdr:cNvPr id="97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174</xdr:row>
      <xdr:rowOff>0</xdr:rowOff>
    </xdr:from>
    <xdr:to>
      <xdr:col>36</xdr:col>
      <xdr:colOff>0</xdr:colOff>
      <xdr:row>177</xdr:row>
      <xdr:rowOff>0</xdr:rowOff>
    </xdr:to>
    <xdr:sp macro="" textlink="">
      <xdr:nvSpPr>
        <xdr:cNvPr id="97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174</xdr:row>
      <xdr:rowOff>9525</xdr:rowOff>
    </xdr:from>
    <xdr:to>
      <xdr:col>39</xdr:col>
      <xdr:colOff>0</xdr:colOff>
      <xdr:row>177</xdr:row>
      <xdr:rowOff>0</xdr:rowOff>
    </xdr:to>
    <xdr:sp macro="" textlink="">
      <xdr:nvSpPr>
        <xdr:cNvPr id="98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174</xdr:row>
      <xdr:rowOff>0</xdr:rowOff>
    </xdr:from>
    <xdr:to>
      <xdr:col>29</xdr:col>
      <xdr:colOff>333375</xdr:colOff>
      <xdr:row>177</xdr:row>
      <xdr:rowOff>0</xdr:rowOff>
    </xdr:to>
    <xdr:sp macro="" textlink="">
      <xdr:nvSpPr>
        <xdr:cNvPr id="98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174</xdr:row>
      <xdr:rowOff>0</xdr:rowOff>
    </xdr:from>
    <xdr:to>
      <xdr:col>24</xdr:col>
      <xdr:colOff>28575</xdr:colOff>
      <xdr:row>177</xdr:row>
      <xdr:rowOff>0</xdr:rowOff>
    </xdr:to>
    <xdr:sp macro="" textlink="">
      <xdr:nvSpPr>
        <xdr:cNvPr id="98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174</xdr:row>
      <xdr:rowOff>0</xdr:rowOff>
    </xdr:from>
    <xdr:to>
      <xdr:col>21</xdr:col>
      <xdr:colOff>28575</xdr:colOff>
      <xdr:row>177</xdr:row>
      <xdr:rowOff>0</xdr:rowOff>
    </xdr:to>
    <xdr:sp macro="" textlink="">
      <xdr:nvSpPr>
        <xdr:cNvPr id="98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174</xdr:row>
      <xdr:rowOff>19050</xdr:rowOff>
    </xdr:from>
    <xdr:to>
      <xdr:col>6</xdr:col>
      <xdr:colOff>9525</xdr:colOff>
      <xdr:row>177</xdr:row>
      <xdr:rowOff>0</xdr:rowOff>
    </xdr:to>
    <xdr:sp macro="" textlink="">
      <xdr:nvSpPr>
        <xdr:cNvPr id="98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174</xdr:row>
      <xdr:rowOff>9525</xdr:rowOff>
    </xdr:from>
    <xdr:to>
      <xdr:col>9</xdr:col>
      <xdr:colOff>9525</xdr:colOff>
      <xdr:row>177</xdr:row>
      <xdr:rowOff>0</xdr:rowOff>
    </xdr:to>
    <xdr:sp macro="" textlink="">
      <xdr:nvSpPr>
        <xdr:cNvPr id="98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178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8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178</xdr:row>
      <xdr:rowOff>28575</xdr:rowOff>
    </xdr:from>
    <xdr:to>
      <xdr:col>12</xdr:col>
      <xdr:colOff>28575</xdr:colOff>
      <xdr:row>181</xdr:row>
      <xdr:rowOff>0</xdr:rowOff>
    </xdr:to>
    <xdr:sp macro="" textlink="">
      <xdr:nvSpPr>
        <xdr:cNvPr id="98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178</xdr:row>
      <xdr:rowOff>0</xdr:rowOff>
    </xdr:from>
    <xdr:to>
      <xdr:col>12</xdr:col>
      <xdr:colOff>9525</xdr:colOff>
      <xdr:row>180</xdr:row>
      <xdr:rowOff>161925</xdr:rowOff>
    </xdr:to>
    <xdr:sp macro="" textlink="">
      <xdr:nvSpPr>
        <xdr:cNvPr id="98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178</xdr:row>
      <xdr:rowOff>0</xdr:rowOff>
    </xdr:from>
    <xdr:to>
      <xdr:col>15</xdr:col>
      <xdr:colOff>28575</xdr:colOff>
      <xdr:row>181</xdr:row>
      <xdr:rowOff>0</xdr:rowOff>
    </xdr:to>
    <xdr:sp macro="" textlink="">
      <xdr:nvSpPr>
        <xdr:cNvPr id="98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178</xdr:row>
      <xdr:rowOff>9525</xdr:rowOff>
    </xdr:from>
    <xdr:to>
      <xdr:col>18</xdr:col>
      <xdr:colOff>28575</xdr:colOff>
      <xdr:row>181</xdr:row>
      <xdr:rowOff>0</xdr:rowOff>
    </xdr:to>
    <xdr:sp macro="" textlink="">
      <xdr:nvSpPr>
        <xdr:cNvPr id="99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178</xdr:row>
      <xdr:rowOff>0</xdr:rowOff>
    </xdr:from>
    <xdr:to>
      <xdr:col>18</xdr:col>
      <xdr:colOff>0</xdr:colOff>
      <xdr:row>181</xdr:row>
      <xdr:rowOff>0</xdr:rowOff>
    </xdr:to>
    <xdr:sp macro="" textlink="">
      <xdr:nvSpPr>
        <xdr:cNvPr id="99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178</xdr:row>
      <xdr:rowOff>28575</xdr:rowOff>
    </xdr:from>
    <xdr:to>
      <xdr:col>21</xdr:col>
      <xdr:colOff>28575</xdr:colOff>
      <xdr:row>181</xdr:row>
      <xdr:rowOff>0</xdr:rowOff>
    </xdr:to>
    <xdr:sp macro="" textlink="">
      <xdr:nvSpPr>
        <xdr:cNvPr id="99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178</xdr:row>
      <xdr:rowOff>9525</xdr:rowOff>
    </xdr:from>
    <xdr:to>
      <xdr:col>24</xdr:col>
      <xdr:colOff>9525</xdr:colOff>
      <xdr:row>181</xdr:row>
      <xdr:rowOff>0</xdr:rowOff>
    </xdr:to>
    <xdr:sp macro="" textlink="">
      <xdr:nvSpPr>
        <xdr:cNvPr id="99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178</xdr:row>
      <xdr:rowOff>28575</xdr:rowOff>
    </xdr:from>
    <xdr:to>
      <xdr:col>27</xdr:col>
      <xdr:colOff>28575</xdr:colOff>
      <xdr:row>181</xdr:row>
      <xdr:rowOff>0</xdr:rowOff>
    </xdr:to>
    <xdr:sp macro="" textlink="">
      <xdr:nvSpPr>
        <xdr:cNvPr id="99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178</xdr:row>
      <xdr:rowOff>9525</xdr:rowOff>
    </xdr:from>
    <xdr:to>
      <xdr:col>27</xdr:col>
      <xdr:colOff>9525</xdr:colOff>
      <xdr:row>181</xdr:row>
      <xdr:rowOff>0</xdr:rowOff>
    </xdr:to>
    <xdr:sp macro="" textlink="">
      <xdr:nvSpPr>
        <xdr:cNvPr id="99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178</xdr:row>
      <xdr:rowOff>28575</xdr:rowOff>
    </xdr:from>
    <xdr:to>
      <xdr:col>30</xdr:col>
      <xdr:colOff>28575</xdr:colOff>
      <xdr:row>181</xdr:row>
      <xdr:rowOff>0</xdr:rowOff>
    </xdr:to>
    <xdr:sp macro="" textlink="">
      <xdr:nvSpPr>
        <xdr:cNvPr id="99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178</xdr:row>
      <xdr:rowOff>28575</xdr:rowOff>
    </xdr:from>
    <xdr:to>
      <xdr:col>33</xdr:col>
      <xdr:colOff>28575</xdr:colOff>
      <xdr:row>181</xdr:row>
      <xdr:rowOff>0</xdr:rowOff>
    </xdr:to>
    <xdr:sp macro="" textlink="">
      <xdr:nvSpPr>
        <xdr:cNvPr id="99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178</xdr:row>
      <xdr:rowOff>28575</xdr:rowOff>
    </xdr:from>
    <xdr:to>
      <xdr:col>36</xdr:col>
      <xdr:colOff>28575</xdr:colOff>
      <xdr:row>181</xdr:row>
      <xdr:rowOff>0</xdr:rowOff>
    </xdr:to>
    <xdr:sp macro="" textlink="">
      <xdr:nvSpPr>
        <xdr:cNvPr id="99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178</xdr:row>
      <xdr:rowOff>0</xdr:rowOff>
    </xdr:from>
    <xdr:to>
      <xdr:col>39</xdr:col>
      <xdr:colOff>28575</xdr:colOff>
      <xdr:row>181</xdr:row>
      <xdr:rowOff>0</xdr:rowOff>
    </xdr:to>
    <xdr:sp macro="" textlink="">
      <xdr:nvSpPr>
        <xdr:cNvPr id="99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0</xdr:rowOff>
    </xdr:from>
    <xdr:to>
      <xdr:col>6</xdr:col>
      <xdr:colOff>0</xdr:colOff>
      <xdr:row>180</xdr:row>
      <xdr:rowOff>161925</xdr:rowOff>
    </xdr:to>
    <xdr:sp macro="" textlink="">
      <xdr:nvSpPr>
        <xdr:cNvPr id="100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178</xdr:row>
      <xdr:rowOff>0</xdr:rowOff>
    </xdr:from>
    <xdr:to>
      <xdr:col>15</xdr:col>
      <xdr:colOff>0</xdr:colOff>
      <xdr:row>181</xdr:row>
      <xdr:rowOff>0</xdr:rowOff>
    </xdr:to>
    <xdr:sp macro="" textlink="">
      <xdr:nvSpPr>
        <xdr:cNvPr id="100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178</xdr:row>
      <xdr:rowOff>0</xdr:rowOff>
    </xdr:from>
    <xdr:to>
      <xdr:col>33</xdr:col>
      <xdr:colOff>0</xdr:colOff>
      <xdr:row>181</xdr:row>
      <xdr:rowOff>0</xdr:rowOff>
    </xdr:to>
    <xdr:sp macro="" textlink="">
      <xdr:nvSpPr>
        <xdr:cNvPr id="100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178</xdr:row>
      <xdr:rowOff>0</xdr:rowOff>
    </xdr:from>
    <xdr:to>
      <xdr:col>36</xdr:col>
      <xdr:colOff>0</xdr:colOff>
      <xdr:row>181</xdr:row>
      <xdr:rowOff>0</xdr:rowOff>
    </xdr:to>
    <xdr:sp macro="" textlink="">
      <xdr:nvSpPr>
        <xdr:cNvPr id="100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178</xdr:row>
      <xdr:rowOff>9525</xdr:rowOff>
    </xdr:from>
    <xdr:to>
      <xdr:col>39</xdr:col>
      <xdr:colOff>0</xdr:colOff>
      <xdr:row>181</xdr:row>
      <xdr:rowOff>0</xdr:rowOff>
    </xdr:to>
    <xdr:sp macro="" textlink="">
      <xdr:nvSpPr>
        <xdr:cNvPr id="100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178</xdr:row>
      <xdr:rowOff>0</xdr:rowOff>
    </xdr:from>
    <xdr:to>
      <xdr:col>29</xdr:col>
      <xdr:colOff>333375</xdr:colOff>
      <xdr:row>181</xdr:row>
      <xdr:rowOff>0</xdr:rowOff>
    </xdr:to>
    <xdr:sp macro="" textlink="">
      <xdr:nvSpPr>
        <xdr:cNvPr id="100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178</xdr:row>
      <xdr:rowOff>0</xdr:rowOff>
    </xdr:from>
    <xdr:to>
      <xdr:col>24</xdr:col>
      <xdr:colOff>28575</xdr:colOff>
      <xdr:row>181</xdr:row>
      <xdr:rowOff>0</xdr:rowOff>
    </xdr:to>
    <xdr:sp macro="" textlink="">
      <xdr:nvSpPr>
        <xdr:cNvPr id="100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178</xdr:row>
      <xdr:rowOff>0</xdr:rowOff>
    </xdr:from>
    <xdr:to>
      <xdr:col>21</xdr:col>
      <xdr:colOff>28575</xdr:colOff>
      <xdr:row>181</xdr:row>
      <xdr:rowOff>0</xdr:rowOff>
    </xdr:to>
    <xdr:sp macro="" textlink="">
      <xdr:nvSpPr>
        <xdr:cNvPr id="100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178</xdr:row>
      <xdr:rowOff>19050</xdr:rowOff>
    </xdr:from>
    <xdr:to>
      <xdr:col>6</xdr:col>
      <xdr:colOff>9525</xdr:colOff>
      <xdr:row>181</xdr:row>
      <xdr:rowOff>0</xdr:rowOff>
    </xdr:to>
    <xdr:sp macro="" textlink="">
      <xdr:nvSpPr>
        <xdr:cNvPr id="100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178</xdr:row>
      <xdr:rowOff>9525</xdr:rowOff>
    </xdr:from>
    <xdr:to>
      <xdr:col>9</xdr:col>
      <xdr:colOff>9525</xdr:colOff>
      <xdr:row>181</xdr:row>
      <xdr:rowOff>0</xdr:rowOff>
    </xdr:to>
    <xdr:sp macro="" textlink="">
      <xdr:nvSpPr>
        <xdr:cNvPr id="100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182</xdr:row>
      <xdr:rowOff>0</xdr:rowOff>
    </xdr:from>
    <xdr:to>
      <xdr:col>9</xdr:col>
      <xdr:colOff>0</xdr:colOff>
      <xdr:row>185</xdr:row>
      <xdr:rowOff>0</xdr:rowOff>
    </xdr:to>
    <xdr:sp macro="" textlink="">
      <xdr:nvSpPr>
        <xdr:cNvPr id="101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182</xdr:row>
      <xdr:rowOff>28575</xdr:rowOff>
    </xdr:from>
    <xdr:to>
      <xdr:col>12</xdr:col>
      <xdr:colOff>28575</xdr:colOff>
      <xdr:row>185</xdr:row>
      <xdr:rowOff>0</xdr:rowOff>
    </xdr:to>
    <xdr:sp macro="" textlink="">
      <xdr:nvSpPr>
        <xdr:cNvPr id="101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12</xdr:col>
      <xdr:colOff>9525</xdr:colOff>
      <xdr:row>184</xdr:row>
      <xdr:rowOff>161925</xdr:rowOff>
    </xdr:to>
    <xdr:sp macro="" textlink="">
      <xdr:nvSpPr>
        <xdr:cNvPr id="101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182</xdr:row>
      <xdr:rowOff>0</xdr:rowOff>
    </xdr:from>
    <xdr:to>
      <xdr:col>15</xdr:col>
      <xdr:colOff>28575</xdr:colOff>
      <xdr:row>185</xdr:row>
      <xdr:rowOff>0</xdr:rowOff>
    </xdr:to>
    <xdr:sp macro="" textlink="">
      <xdr:nvSpPr>
        <xdr:cNvPr id="101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182</xdr:row>
      <xdr:rowOff>9525</xdr:rowOff>
    </xdr:from>
    <xdr:to>
      <xdr:col>18</xdr:col>
      <xdr:colOff>28575</xdr:colOff>
      <xdr:row>185</xdr:row>
      <xdr:rowOff>0</xdr:rowOff>
    </xdr:to>
    <xdr:sp macro="" textlink="">
      <xdr:nvSpPr>
        <xdr:cNvPr id="101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182</xdr:row>
      <xdr:rowOff>0</xdr:rowOff>
    </xdr:from>
    <xdr:to>
      <xdr:col>18</xdr:col>
      <xdr:colOff>0</xdr:colOff>
      <xdr:row>185</xdr:row>
      <xdr:rowOff>0</xdr:rowOff>
    </xdr:to>
    <xdr:sp macro="" textlink="">
      <xdr:nvSpPr>
        <xdr:cNvPr id="101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182</xdr:row>
      <xdr:rowOff>28575</xdr:rowOff>
    </xdr:from>
    <xdr:to>
      <xdr:col>21</xdr:col>
      <xdr:colOff>28575</xdr:colOff>
      <xdr:row>185</xdr:row>
      <xdr:rowOff>0</xdr:rowOff>
    </xdr:to>
    <xdr:sp macro="" textlink="">
      <xdr:nvSpPr>
        <xdr:cNvPr id="101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182</xdr:row>
      <xdr:rowOff>9525</xdr:rowOff>
    </xdr:from>
    <xdr:to>
      <xdr:col>24</xdr:col>
      <xdr:colOff>9525</xdr:colOff>
      <xdr:row>185</xdr:row>
      <xdr:rowOff>0</xdr:rowOff>
    </xdr:to>
    <xdr:sp macro="" textlink="">
      <xdr:nvSpPr>
        <xdr:cNvPr id="101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182</xdr:row>
      <xdr:rowOff>28575</xdr:rowOff>
    </xdr:from>
    <xdr:to>
      <xdr:col>27</xdr:col>
      <xdr:colOff>28575</xdr:colOff>
      <xdr:row>185</xdr:row>
      <xdr:rowOff>0</xdr:rowOff>
    </xdr:to>
    <xdr:sp macro="" textlink="">
      <xdr:nvSpPr>
        <xdr:cNvPr id="101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182</xdr:row>
      <xdr:rowOff>9525</xdr:rowOff>
    </xdr:from>
    <xdr:to>
      <xdr:col>27</xdr:col>
      <xdr:colOff>9525</xdr:colOff>
      <xdr:row>185</xdr:row>
      <xdr:rowOff>0</xdr:rowOff>
    </xdr:to>
    <xdr:sp macro="" textlink="">
      <xdr:nvSpPr>
        <xdr:cNvPr id="101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182</xdr:row>
      <xdr:rowOff>28575</xdr:rowOff>
    </xdr:from>
    <xdr:to>
      <xdr:col>30</xdr:col>
      <xdr:colOff>28575</xdr:colOff>
      <xdr:row>185</xdr:row>
      <xdr:rowOff>0</xdr:rowOff>
    </xdr:to>
    <xdr:sp macro="" textlink="">
      <xdr:nvSpPr>
        <xdr:cNvPr id="102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182</xdr:row>
      <xdr:rowOff>28575</xdr:rowOff>
    </xdr:from>
    <xdr:to>
      <xdr:col>33</xdr:col>
      <xdr:colOff>28575</xdr:colOff>
      <xdr:row>185</xdr:row>
      <xdr:rowOff>0</xdr:rowOff>
    </xdr:to>
    <xdr:sp macro="" textlink="">
      <xdr:nvSpPr>
        <xdr:cNvPr id="102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182</xdr:row>
      <xdr:rowOff>28575</xdr:rowOff>
    </xdr:from>
    <xdr:to>
      <xdr:col>36</xdr:col>
      <xdr:colOff>28575</xdr:colOff>
      <xdr:row>185</xdr:row>
      <xdr:rowOff>0</xdr:rowOff>
    </xdr:to>
    <xdr:sp macro="" textlink="">
      <xdr:nvSpPr>
        <xdr:cNvPr id="102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182</xdr:row>
      <xdr:rowOff>0</xdr:rowOff>
    </xdr:from>
    <xdr:to>
      <xdr:col>39</xdr:col>
      <xdr:colOff>28575</xdr:colOff>
      <xdr:row>185</xdr:row>
      <xdr:rowOff>0</xdr:rowOff>
    </xdr:to>
    <xdr:sp macro="" textlink="">
      <xdr:nvSpPr>
        <xdr:cNvPr id="102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0</xdr:rowOff>
    </xdr:from>
    <xdr:to>
      <xdr:col>6</xdr:col>
      <xdr:colOff>0</xdr:colOff>
      <xdr:row>184</xdr:row>
      <xdr:rowOff>161925</xdr:rowOff>
    </xdr:to>
    <xdr:sp macro="" textlink="">
      <xdr:nvSpPr>
        <xdr:cNvPr id="102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182</xdr:row>
      <xdr:rowOff>0</xdr:rowOff>
    </xdr:from>
    <xdr:to>
      <xdr:col>15</xdr:col>
      <xdr:colOff>0</xdr:colOff>
      <xdr:row>185</xdr:row>
      <xdr:rowOff>0</xdr:rowOff>
    </xdr:to>
    <xdr:sp macro="" textlink="">
      <xdr:nvSpPr>
        <xdr:cNvPr id="102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182</xdr:row>
      <xdr:rowOff>0</xdr:rowOff>
    </xdr:from>
    <xdr:to>
      <xdr:col>33</xdr:col>
      <xdr:colOff>0</xdr:colOff>
      <xdr:row>185</xdr:row>
      <xdr:rowOff>0</xdr:rowOff>
    </xdr:to>
    <xdr:sp macro="" textlink="">
      <xdr:nvSpPr>
        <xdr:cNvPr id="102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182</xdr:row>
      <xdr:rowOff>0</xdr:rowOff>
    </xdr:from>
    <xdr:to>
      <xdr:col>36</xdr:col>
      <xdr:colOff>0</xdr:colOff>
      <xdr:row>185</xdr:row>
      <xdr:rowOff>0</xdr:rowOff>
    </xdr:to>
    <xdr:sp macro="" textlink="">
      <xdr:nvSpPr>
        <xdr:cNvPr id="102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182</xdr:row>
      <xdr:rowOff>9525</xdr:rowOff>
    </xdr:from>
    <xdr:to>
      <xdr:col>39</xdr:col>
      <xdr:colOff>0</xdr:colOff>
      <xdr:row>185</xdr:row>
      <xdr:rowOff>0</xdr:rowOff>
    </xdr:to>
    <xdr:sp macro="" textlink="">
      <xdr:nvSpPr>
        <xdr:cNvPr id="102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182</xdr:row>
      <xdr:rowOff>0</xdr:rowOff>
    </xdr:from>
    <xdr:to>
      <xdr:col>29</xdr:col>
      <xdr:colOff>333375</xdr:colOff>
      <xdr:row>185</xdr:row>
      <xdr:rowOff>0</xdr:rowOff>
    </xdr:to>
    <xdr:sp macro="" textlink="">
      <xdr:nvSpPr>
        <xdr:cNvPr id="102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182</xdr:row>
      <xdr:rowOff>0</xdr:rowOff>
    </xdr:from>
    <xdr:to>
      <xdr:col>24</xdr:col>
      <xdr:colOff>28575</xdr:colOff>
      <xdr:row>185</xdr:row>
      <xdr:rowOff>0</xdr:rowOff>
    </xdr:to>
    <xdr:sp macro="" textlink="">
      <xdr:nvSpPr>
        <xdr:cNvPr id="103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182</xdr:row>
      <xdr:rowOff>0</xdr:rowOff>
    </xdr:from>
    <xdr:to>
      <xdr:col>21</xdr:col>
      <xdr:colOff>28575</xdr:colOff>
      <xdr:row>185</xdr:row>
      <xdr:rowOff>0</xdr:rowOff>
    </xdr:to>
    <xdr:sp macro="" textlink="">
      <xdr:nvSpPr>
        <xdr:cNvPr id="103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182</xdr:row>
      <xdr:rowOff>19050</xdr:rowOff>
    </xdr:from>
    <xdr:to>
      <xdr:col>6</xdr:col>
      <xdr:colOff>9525</xdr:colOff>
      <xdr:row>185</xdr:row>
      <xdr:rowOff>0</xdr:rowOff>
    </xdr:to>
    <xdr:sp macro="" textlink="">
      <xdr:nvSpPr>
        <xdr:cNvPr id="103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182</xdr:row>
      <xdr:rowOff>9525</xdr:rowOff>
    </xdr:from>
    <xdr:to>
      <xdr:col>9</xdr:col>
      <xdr:colOff>9525</xdr:colOff>
      <xdr:row>185</xdr:row>
      <xdr:rowOff>0</xdr:rowOff>
    </xdr:to>
    <xdr:sp macro="" textlink="">
      <xdr:nvSpPr>
        <xdr:cNvPr id="103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186</xdr:row>
      <xdr:rowOff>0</xdr:rowOff>
    </xdr:from>
    <xdr:to>
      <xdr:col>9</xdr:col>
      <xdr:colOff>0</xdr:colOff>
      <xdr:row>189</xdr:row>
      <xdr:rowOff>0</xdr:rowOff>
    </xdr:to>
    <xdr:sp macro="" textlink="">
      <xdr:nvSpPr>
        <xdr:cNvPr id="103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186</xdr:row>
      <xdr:rowOff>28575</xdr:rowOff>
    </xdr:from>
    <xdr:to>
      <xdr:col>12</xdr:col>
      <xdr:colOff>28575</xdr:colOff>
      <xdr:row>189</xdr:row>
      <xdr:rowOff>0</xdr:rowOff>
    </xdr:to>
    <xdr:sp macro="" textlink="">
      <xdr:nvSpPr>
        <xdr:cNvPr id="103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186</xdr:row>
      <xdr:rowOff>0</xdr:rowOff>
    </xdr:from>
    <xdr:to>
      <xdr:col>12</xdr:col>
      <xdr:colOff>9525</xdr:colOff>
      <xdr:row>188</xdr:row>
      <xdr:rowOff>161925</xdr:rowOff>
    </xdr:to>
    <xdr:sp macro="" textlink="">
      <xdr:nvSpPr>
        <xdr:cNvPr id="103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186</xdr:row>
      <xdr:rowOff>0</xdr:rowOff>
    </xdr:from>
    <xdr:to>
      <xdr:col>15</xdr:col>
      <xdr:colOff>28575</xdr:colOff>
      <xdr:row>189</xdr:row>
      <xdr:rowOff>0</xdr:rowOff>
    </xdr:to>
    <xdr:sp macro="" textlink="">
      <xdr:nvSpPr>
        <xdr:cNvPr id="103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186</xdr:row>
      <xdr:rowOff>9525</xdr:rowOff>
    </xdr:from>
    <xdr:to>
      <xdr:col>18</xdr:col>
      <xdr:colOff>28575</xdr:colOff>
      <xdr:row>189</xdr:row>
      <xdr:rowOff>0</xdr:rowOff>
    </xdr:to>
    <xdr:sp macro="" textlink="">
      <xdr:nvSpPr>
        <xdr:cNvPr id="103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186</xdr:row>
      <xdr:rowOff>0</xdr:rowOff>
    </xdr:from>
    <xdr:to>
      <xdr:col>18</xdr:col>
      <xdr:colOff>0</xdr:colOff>
      <xdr:row>189</xdr:row>
      <xdr:rowOff>0</xdr:rowOff>
    </xdr:to>
    <xdr:sp macro="" textlink="">
      <xdr:nvSpPr>
        <xdr:cNvPr id="103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186</xdr:row>
      <xdr:rowOff>28575</xdr:rowOff>
    </xdr:from>
    <xdr:to>
      <xdr:col>21</xdr:col>
      <xdr:colOff>28575</xdr:colOff>
      <xdr:row>189</xdr:row>
      <xdr:rowOff>0</xdr:rowOff>
    </xdr:to>
    <xdr:sp macro="" textlink="">
      <xdr:nvSpPr>
        <xdr:cNvPr id="104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186</xdr:row>
      <xdr:rowOff>9525</xdr:rowOff>
    </xdr:from>
    <xdr:to>
      <xdr:col>24</xdr:col>
      <xdr:colOff>9525</xdr:colOff>
      <xdr:row>189</xdr:row>
      <xdr:rowOff>0</xdr:rowOff>
    </xdr:to>
    <xdr:sp macro="" textlink="">
      <xdr:nvSpPr>
        <xdr:cNvPr id="104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186</xdr:row>
      <xdr:rowOff>28575</xdr:rowOff>
    </xdr:from>
    <xdr:to>
      <xdr:col>27</xdr:col>
      <xdr:colOff>28575</xdr:colOff>
      <xdr:row>189</xdr:row>
      <xdr:rowOff>0</xdr:rowOff>
    </xdr:to>
    <xdr:sp macro="" textlink="">
      <xdr:nvSpPr>
        <xdr:cNvPr id="104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186</xdr:row>
      <xdr:rowOff>9525</xdr:rowOff>
    </xdr:from>
    <xdr:to>
      <xdr:col>27</xdr:col>
      <xdr:colOff>9525</xdr:colOff>
      <xdr:row>189</xdr:row>
      <xdr:rowOff>0</xdr:rowOff>
    </xdr:to>
    <xdr:sp macro="" textlink="">
      <xdr:nvSpPr>
        <xdr:cNvPr id="104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186</xdr:row>
      <xdr:rowOff>28575</xdr:rowOff>
    </xdr:from>
    <xdr:to>
      <xdr:col>30</xdr:col>
      <xdr:colOff>28575</xdr:colOff>
      <xdr:row>189</xdr:row>
      <xdr:rowOff>0</xdr:rowOff>
    </xdr:to>
    <xdr:sp macro="" textlink="">
      <xdr:nvSpPr>
        <xdr:cNvPr id="104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186</xdr:row>
      <xdr:rowOff>28575</xdr:rowOff>
    </xdr:from>
    <xdr:to>
      <xdr:col>33</xdr:col>
      <xdr:colOff>28575</xdr:colOff>
      <xdr:row>189</xdr:row>
      <xdr:rowOff>0</xdr:rowOff>
    </xdr:to>
    <xdr:sp macro="" textlink="">
      <xdr:nvSpPr>
        <xdr:cNvPr id="104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186</xdr:row>
      <xdr:rowOff>28575</xdr:rowOff>
    </xdr:from>
    <xdr:to>
      <xdr:col>36</xdr:col>
      <xdr:colOff>28575</xdr:colOff>
      <xdr:row>189</xdr:row>
      <xdr:rowOff>0</xdr:rowOff>
    </xdr:to>
    <xdr:sp macro="" textlink="">
      <xdr:nvSpPr>
        <xdr:cNvPr id="104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186</xdr:row>
      <xdr:rowOff>0</xdr:rowOff>
    </xdr:from>
    <xdr:to>
      <xdr:col>39</xdr:col>
      <xdr:colOff>28575</xdr:colOff>
      <xdr:row>189</xdr:row>
      <xdr:rowOff>0</xdr:rowOff>
    </xdr:to>
    <xdr:sp macro="" textlink="">
      <xdr:nvSpPr>
        <xdr:cNvPr id="104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0</xdr:rowOff>
    </xdr:from>
    <xdr:to>
      <xdr:col>6</xdr:col>
      <xdr:colOff>0</xdr:colOff>
      <xdr:row>188</xdr:row>
      <xdr:rowOff>161925</xdr:rowOff>
    </xdr:to>
    <xdr:sp macro="" textlink="">
      <xdr:nvSpPr>
        <xdr:cNvPr id="104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186</xdr:row>
      <xdr:rowOff>0</xdr:rowOff>
    </xdr:from>
    <xdr:to>
      <xdr:col>15</xdr:col>
      <xdr:colOff>0</xdr:colOff>
      <xdr:row>189</xdr:row>
      <xdr:rowOff>0</xdr:rowOff>
    </xdr:to>
    <xdr:sp macro="" textlink="">
      <xdr:nvSpPr>
        <xdr:cNvPr id="104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186</xdr:row>
      <xdr:rowOff>0</xdr:rowOff>
    </xdr:from>
    <xdr:to>
      <xdr:col>33</xdr:col>
      <xdr:colOff>0</xdr:colOff>
      <xdr:row>189</xdr:row>
      <xdr:rowOff>0</xdr:rowOff>
    </xdr:to>
    <xdr:sp macro="" textlink="">
      <xdr:nvSpPr>
        <xdr:cNvPr id="105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186</xdr:row>
      <xdr:rowOff>0</xdr:rowOff>
    </xdr:from>
    <xdr:to>
      <xdr:col>36</xdr:col>
      <xdr:colOff>0</xdr:colOff>
      <xdr:row>189</xdr:row>
      <xdr:rowOff>0</xdr:rowOff>
    </xdr:to>
    <xdr:sp macro="" textlink="">
      <xdr:nvSpPr>
        <xdr:cNvPr id="105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186</xdr:row>
      <xdr:rowOff>9525</xdr:rowOff>
    </xdr:from>
    <xdr:to>
      <xdr:col>39</xdr:col>
      <xdr:colOff>0</xdr:colOff>
      <xdr:row>189</xdr:row>
      <xdr:rowOff>0</xdr:rowOff>
    </xdr:to>
    <xdr:sp macro="" textlink="">
      <xdr:nvSpPr>
        <xdr:cNvPr id="105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186</xdr:row>
      <xdr:rowOff>0</xdr:rowOff>
    </xdr:from>
    <xdr:to>
      <xdr:col>29</xdr:col>
      <xdr:colOff>333375</xdr:colOff>
      <xdr:row>189</xdr:row>
      <xdr:rowOff>0</xdr:rowOff>
    </xdr:to>
    <xdr:sp macro="" textlink="">
      <xdr:nvSpPr>
        <xdr:cNvPr id="105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186</xdr:row>
      <xdr:rowOff>0</xdr:rowOff>
    </xdr:from>
    <xdr:to>
      <xdr:col>24</xdr:col>
      <xdr:colOff>28575</xdr:colOff>
      <xdr:row>189</xdr:row>
      <xdr:rowOff>0</xdr:rowOff>
    </xdr:to>
    <xdr:sp macro="" textlink="">
      <xdr:nvSpPr>
        <xdr:cNvPr id="105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186</xdr:row>
      <xdr:rowOff>0</xdr:rowOff>
    </xdr:from>
    <xdr:to>
      <xdr:col>21</xdr:col>
      <xdr:colOff>28575</xdr:colOff>
      <xdr:row>189</xdr:row>
      <xdr:rowOff>0</xdr:rowOff>
    </xdr:to>
    <xdr:sp macro="" textlink="">
      <xdr:nvSpPr>
        <xdr:cNvPr id="105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186</xdr:row>
      <xdr:rowOff>19050</xdr:rowOff>
    </xdr:from>
    <xdr:to>
      <xdr:col>6</xdr:col>
      <xdr:colOff>9525</xdr:colOff>
      <xdr:row>189</xdr:row>
      <xdr:rowOff>0</xdr:rowOff>
    </xdr:to>
    <xdr:sp macro="" textlink="">
      <xdr:nvSpPr>
        <xdr:cNvPr id="105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186</xdr:row>
      <xdr:rowOff>9525</xdr:rowOff>
    </xdr:from>
    <xdr:to>
      <xdr:col>9</xdr:col>
      <xdr:colOff>9525</xdr:colOff>
      <xdr:row>189</xdr:row>
      <xdr:rowOff>0</xdr:rowOff>
    </xdr:to>
    <xdr:sp macro="" textlink="">
      <xdr:nvSpPr>
        <xdr:cNvPr id="105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190</xdr:row>
      <xdr:rowOff>0</xdr:rowOff>
    </xdr:from>
    <xdr:to>
      <xdr:col>9</xdr:col>
      <xdr:colOff>0</xdr:colOff>
      <xdr:row>193</xdr:row>
      <xdr:rowOff>0</xdr:rowOff>
    </xdr:to>
    <xdr:sp macro="" textlink="">
      <xdr:nvSpPr>
        <xdr:cNvPr id="105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190</xdr:row>
      <xdr:rowOff>28575</xdr:rowOff>
    </xdr:from>
    <xdr:to>
      <xdr:col>12</xdr:col>
      <xdr:colOff>28575</xdr:colOff>
      <xdr:row>193</xdr:row>
      <xdr:rowOff>0</xdr:rowOff>
    </xdr:to>
    <xdr:sp macro="" textlink="">
      <xdr:nvSpPr>
        <xdr:cNvPr id="105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190</xdr:row>
      <xdr:rowOff>0</xdr:rowOff>
    </xdr:from>
    <xdr:to>
      <xdr:col>12</xdr:col>
      <xdr:colOff>9525</xdr:colOff>
      <xdr:row>192</xdr:row>
      <xdr:rowOff>161925</xdr:rowOff>
    </xdr:to>
    <xdr:sp macro="" textlink="">
      <xdr:nvSpPr>
        <xdr:cNvPr id="106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190</xdr:row>
      <xdr:rowOff>0</xdr:rowOff>
    </xdr:from>
    <xdr:to>
      <xdr:col>15</xdr:col>
      <xdr:colOff>28575</xdr:colOff>
      <xdr:row>193</xdr:row>
      <xdr:rowOff>0</xdr:rowOff>
    </xdr:to>
    <xdr:sp macro="" textlink="">
      <xdr:nvSpPr>
        <xdr:cNvPr id="106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190</xdr:row>
      <xdr:rowOff>9525</xdr:rowOff>
    </xdr:from>
    <xdr:to>
      <xdr:col>18</xdr:col>
      <xdr:colOff>28575</xdr:colOff>
      <xdr:row>193</xdr:row>
      <xdr:rowOff>0</xdr:rowOff>
    </xdr:to>
    <xdr:sp macro="" textlink="">
      <xdr:nvSpPr>
        <xdr:cNvPr id="106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190</xdr:row>
      <xdr:rowOff>0</xdr:rowOff>
    </xdr:from>
    <xdr:to>
      <xdr:col>18</xdr:col>
      <xdr:colOff>0</xdr:colOff>
      <xdr:row>193</xdr:row>
      <xdr:rowOff>0</xdr:rowOff>
    </xdr:to>
    <xdr:sp macro="" textlink="">
      <xdr:nvSpPr>
        <xdr:cNvPr id="106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190</xdr:row>
      <xdr:rowOff>28575</xdr:rowOff>
    </xdr:from>
    <xdr:to>
      <xdr:col>21</xdr:col>
      <xdr:colOff>28575</xdr:colOff>
      <xdr:row>193</xdr:row>
      <xdr:rowOff>0</xdr:rowOff>
    </xdr:to>
    <xdr:sp macro="" textlink="">
      <xdr:nvSpPr>
        <xdr:cNvPr id="106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190</xdr:row>
      <xdr:rowOff>9525</xdr:rowOff>
    </xdr:from>
    <xdr:to>
      <xdr:col>24</xdr:col>
      <xdr:colOff>9525</xdr:colOff>
      <xdr:row>193</xdr:row>
      <xdr:rowOff>0</xdr:rowOff>
    </xdr:to>
    <xdr:sp macro="" textlink="">
      <xdr:nvSpPr>
        <xdr:cNvPr id="106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190</xdr:row>
      <xdr:rowOff>28575</xdr:rowOff>
    </xdr:from>
    <xdr:to>
      <xdr:col>27</xdr:col>
      <xdr:colOff>28575</xdr:colOff>
      <xdr:row>193</xdr:row>
      <xdr:rowOff>0</xdr:rowOff>
    </xdr:to>
    <xdr:sp macro="" textlink="">
      <xdr:nvSpPr>
        <xdr:cNvPr id="106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190</xdr:row>
      <xdr:rowOff>9525</xdr:rowOff>
    </xdr:from>
    <xdr:to>
      <xdr:col>27</xdr:col>
      <xdr:colOff>9525</xdr:colOff>
      <xdr:row>193</xdr:row>
      <xdr:rowOff>0</xdr:rowOff>
    </xdr:to>
    <xdr:sp macro="" textlink="">
      <xdr:nvSpPr>
        <xdr:cNvPr id="106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190</xdr:row>
      <xdr:rowOff>28575</xdr:rowOff>
    </xdr:from>
    <xdr:to>
      <xdr:col>30</xdr:col>
      <xdr:colOff>28575</xdr:colOff>
      <xdr:row>193</xdr:row>
      <xdr:rowOff>0</xdr:rowOff>
    </xdr:to>
    <xdr:sp macro="" textlink="">
      <xdr:nvSpPr>
        <xdr:cNvPr id="106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190</xdr:row>
      <xdr:rowOff>28575</xdr:rowOff>
    </xdr:from>
    <xdr:to>
      <xdr:col>33</xdr:col>
      <xdr:colOff>28575</xdr:colOff>
      <xdr:row>193</xdr:row>
      <xdr:rowOff>0</xdr:rowOff>
    </xdr:to>
    <xdr:sp macro="" textlink="">
      <xdr:nvSpPr>
        <xdr:cNvPr id="106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190</xdr:row>
      <xdr:rowOff>28575</xdr:rowOff>
    </xdr:from>
    <xdr:to>
      <xdr:col>36</xdr:col>
      <xdr:colOff>28575</xdr:colOff>
      <xdr:row>193</xdr:row>
      <xdr:rowOff>0</xdr:rowOff>
    </xdr:to>
    <xdr:sp macro="" textlink="">
      <xdr:nvSpPr>
        <xdr:cNvPr id="107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190</xdr:row>
      <xdr:rowOff>0</xdr:rowOff>
    </xdr:from>
    <xdr:to>
      <xdr:col>39</xdr:col>
      <xdr:colOff>28575</xdr:colOff>
      <xdr:row>193</xdr:row>
      <xdr:rowOff>0</xdr:rowOff>
    </xdr:to>
    <xdr:sp macro="" textlink="">
      <xdr:nvSpPr>
        <xdr:cNvPr id="107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0</xdr:rowOff>
    </xdr:from>
    <xdr:to>
      <xdr:col>6</xdr:col>
      <xdr:colOff>0</xdr:colOff>
      <xdr:row>192</xdr:row>
      <xdr:rowOff>161925</xdr:rowOff>
    </xdr:to>
    <xdr:sp macro="" textlink="">
      <xdr:nvSpPr>
        <xdr:cNvPr id="107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190</xdr:row>
      <xdr:rowOff>0</xdr:rowOff>
    </xdr:from>
    <xdr:to>
      <xdr:col>15</xdr:col>
      <xdr:colOff>0</xdr:colOff>
      <xdr:row>193</xdr:row>
      <xdr:rowOff>0</xdr:rowOff>
    </xdr:to>
    <xdr:sp macro="" textlink="">
      <xdr:nvSpPr>
        <xdr:cNvPr id="107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190</xdr:row>
      <xdr:rowOff>0</xdr:rowOff>
    </xdr:from>
    <xdr:to>
      <xdr:col>33</xdr:col>
      <xdr:colOff>0</xdr:colOff>
      <xdr:row>193</xdr:row>
      <xdr:rowOff>0</xdr:rowOff>
    </xdr:to>
    <xdr:sp macro="" textlink="">
      <xdr:nvSpPr>
        <xdr:cNvPr id="107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190</xdr:row>
      <xdr:rowOff>0</xdr:rowOff>
    </xdr:from>
    <xdr:to>
      <xdr:col>36</xdr:col>
      <xdr:colOff>0</xdr:colOff>
      <xdr:row>193</xdr:row>
      <xdr:rowOff>0</xdr:rowOff>
    </xdr:to>
    <xdr:sp macro="" textlink="">
      <xdr:nvSpPr>
        <xdr:cNvPr id="107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190</xdr:row>
      <xdr:rowOff>9525</xdr:rowOff>
    </xdr:from>
    <xdr:to>
      <xdr:col>39</xdr:col>
      <xdr:colOff>0</xdr:colOff>
      <xdr:row>193</xdr:row>
      <xdr:rowOff>0</xdr:rowOff>
    </xdr:to>
    <xdr:sp macro="" textlink="">
      <xdr:nvSpPr>
        <xdr:cNvPr id="107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190</xdr:row>
      <xdr:rowOff>0</xdr:rowOff>
    </xdr:from>
    <xdr:to>
      <xdr:col>29</xdr:col>
      <xdr:colOff>333375</xdr:colOff>
      <xdr:row>193</xdr:row>
      <xdr:rowOff>0</xdr:rowOff>
    </xdr:to>
    <xdr:sp macro="" textlink="">
      <xdr:nvSpPr>
        <xdr:cNvPr id="107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190</xdr:row>
      <xdr:rowOff>0</xdr:rowOff>
    </xdr:from>
    <xdr:to>
      <xdr:col>24</xdr:col>
      <xdr:colOff>28575</xdr:colOff>
      <xdr:row>193</xdr:row>
      <xdr:rowOff>0</xdr:rowOff>
    </xdr:to>
    <xdr:sp macro="" textlink="">
      <xdr:nvSpPr>
        <xdr:cNvPr id="107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190</xdr:row>
      <xdr:rowOff>0</xdr:rowOff>
    </xdr:from>
    <xdr:to>
      <xdr:col>21</xdr:col>
      <xdr:colOff>28575</xdr:colOff>
      <xdr:row>193</xdr:row>
      <xdr:rowOff>0</xdr:rowOff>
    </xdr:to>
    <xdr:sp macro="" textlink="">
      <xdr:nvSpPr>
        <xdr:cNvPr id="107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190</xdr:row>
      <xdr:rowOff>19050</xdr:rowOff>
    </xdr:from>
    <xdr:to>
      <xdr:col>6</xdr:col>
      <xdr:colOff>9525</xdr:colOff>
      <xdr:row>193</xdr:row>
      <xdr:rowOff>0</xdr:rowOff>
    </xdr:to>
    <xdr:sp macro="" textlink="">
      <xdr:nvSpPr>
        <xdr:cNvPr id="108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190</xdr:row>
      <xdr:rowOff>9525</xdr:rowOff>
    </xdr:from>
    <xdr:to>
      <xdr:col>9</xdr:col>
      <xdr:colOff>9525</xdr:colOff>
      <xdr:row>193</xdr:row>
      <xdr:rowOff>0</xdr:rowOff>
    </xdr:to>
    <xdr:sp macro="" textlink="">
      <xdr:nvSpPr>
        <xdr:cNvPr id="108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202</xdr:row>
      <xdr:rowOff>0</xdr:rowOff>
    </xdr:from>
    <xdr:to>
      <xdr:col>9</xdr:col>
      <xdr:colOff>0</xdr:colOff>
      <xdr:row>205</xdr:row>
      <xdr:rowOff>0</xdr:rowOff>
    </xdr:to>
    <xdr:sp macro="" textlink="">
      <xdr:nvSpPr>
        <xdr:cNvPr id="108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202</xdr:row>
      <xdr:rowOff>28575</xdr:rowOff>
    </xdr:from>
    <xdr:to>
      <xdr:col>12</xdr:col>
      <xdr:colOff>28575</xdr:colOff>
      <xdr:row>205</xdr:row>
      <xdr:rowOff>0</xdr:rowOff>
    </xdr:to>
    <xdr:sp macro="" textlink="">
      <xdr:nvSpPr>
        <xdr:cNvPr id="108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202</xdr:row>
      <xdr:rowOff>0</xdr:rowOff>
    </xdr:from>
    <xdr:to>
      <xdr:col>12</xdr:col>
      <xdr:colOff>9525</xdr:colOff>
      <xdr:row>204</xdr:row>
      <xdr:rowOff>161925</xdr:rowOff>
    </xdr:to>
    <xdr:sp macro="" textlink="">
      <xdr:nvSpPr>
        <xdr:cNvPr id="108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202</xdr:row>
      <xdr:rowOff>0</xdr:rowOff>
    </xdr:from>
    <xdr:to>
      <xdr:col>15</xdr:col>
      <xdr:colOff>28575</xdr:colOff>
      <xdr:row>205</xdr:row>
      <xdr:rowOff>0</xdr:rowOff>
    </xdr:to>
    <xdr:sp macro="" textlink="">
      <xdr:nvSpPr>
        <xdr:cNvPr id="108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202</xdr:row>
      <xdr:rowOff>9525</xdr:rowOff>
    </xdr:from>
    <xdr:to>
      <xdr:col>18</xdr:col>
      <xdr:colOff>28575</xdr:colOff>
      <xdr:row>205</xdr:row>
      <xdr:rowOff>0</xdr:rowOff>
    </xdr:to>
    <xdr:sp macro="" textlink="">
      <xdr:nvSpPr>
        <xdr:cNvPr id="108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202</xdr:row>
      <xdr:rowOff>0</xdr:rowOff>
    </xdr:from>
    <xdr:to>
      <xdr:col>18</xdr:col>
      <xdr:colOff>0</xdr:colOff>
      <xdr:row>205</xdr:row>
      <xdr:rowOff>0</xdr:rowOff>
    </xdr:to>
    <xdr:sp macro="" textlink="">
      <xdr:nvSpPr>
        <xdr:cNvPr id="108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202</xdr:row>
      <xdr:rowOff>28575</xdr:rowOff>
    </xdr:from>
    <xdr:to>
      <xdr:col>21</xdr:col>
      <xdr:colOff>28575</xdr:colOff>
      <xdr:row>205</xdr:row>
      <xdr:rowOff>0</xdr:rowOff>
    </xdr:to>
    <xdr:sp macro="" textlink="">
      <xdr:nvSpPr>
        <xdr:cNvPr id="108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202</xdr:row>
      <xdr:rowOff>9525</xdr:rowOff>
    </xdr:from>
    <xdr:to>
      <xdr:col>24</xdr:col>
      <xdr:colOff>9525</xdr:colOff>
      <xdr:row>205</xdr:row>
      <xdr:rowOff>0</xdr:rowOff>
    </xdr:to>
    <xdr:sp macro="" textlink="">
      <xdr:nvSpPr>
        <xdr:cNvPr id="108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202</xdr:row>
      <xdr:rowOff>28575</xdr:rowOff>
    </xdr:from>
    <xdr:to>
      <xdr:col>27</xdr:col>
      <xdr:colOff>28575</xdr:colOff>
      <xdr:row>205</xdr:row>
      <xdr:rowOff>0</xdr:rowOff>
    </xdr:to>
    <xdr:sp macro="" textlink="">
      <xdr:nvSpPr>
        <xdr:cNvPr id="109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202</xdr:row>
      <xdr:rowOff>9525</xdr:rowOff>
    </xdr:from>
    <xdr:to>
      <xdr:col>27</xdr:col>
      <xdr:colOff>9525</xdr:colOff>
      <xdr:row>205</xdr:row>
      <xdr:rowOff>0</xdr:rowOff>
    </xdr:to>
    <xdr:sp macro="" textlink="">
      <xdr:nvSpPr>
        <xdr:cNvPr id="109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202</xdr:row>
      <xdr:rowOff>28575</xdr:rowOff>
    </xdr:from>
    <xdr:to>
      <xdr:col>30</xdr:col>
      <xdr:colOff>28575</xdr:colOff>
      <xdr:row>205</xdr:row>
      <xdr:rowOff>0</xdr:rowOff>
    </xdr:to>
    <xdr:sp macro="" textlink="">
      <xdr:nvSpPr>
        <xdr:cNvPr id="109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202</xdr:row>
      <xdr:rowOff>28575</xdr:rowOff>
    </xdr:from>
    <xdr:to>
      <xdr:col>33</xdr:col>
      <xdr:colOff>28575</xdr:colOff>
      <xdr:row>205</xdr:row>
      <xdr:rowOff>0</xdr:rowOff>
    </xdr:to>
    <xdr:sp macro="" textlink="">
      <xdr:nvSpPr>
        <xdr:cNvPr id="109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202</xdr:row>
      <xdr:rowOff>28575</xdr:rowOff>
    </xdr:from>
    <xdr:to>
      <xdr:col>36</xdr:col>
      <xdr:colOff>28575</xdr:colOff>
      <xdr:row>205</xdr:row>
      <xdr:rowOff>0</xdr:rowOff>
    </xdr:to>
    <xdr:sp macro="" textlink="">
      <xdr:nvSpPr>
        <xdr:cNvPr id="109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202</xdr:row>
      <xdr:rowOff>0</xdr:rowOff>
    </xdr:from>
    <xdr:to>
      <xdr:col>39</xdr:col>
      <xdr:colOff>28575</xdr:colOff>
      <xdr:row>205</xdr:row>
      <xdr:rowOff>0</xdr:rowOff>
    </xdr:to>
    <xdr:sp macro="" textlink="">
      <xdr:nvSpPr>
        <xdr:cNvPr id="109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202</xdr:row>
      <xdr:rowOff>0</xdr:rowOff>
    </xdr:from>
    <xdr:to>
      <xdr:col>6</xdr:col>
      <xdr:colOff>0</xdr:colOff>
      <xdr:row>204</xdr:row>
      <xdr:rowOff>161925</xdr:rowOff>
    </xdr:to>
    <xdr:sp macro="" textlink="">
      <xdr:nvSpPr>
        <xdr:cNvPr id="109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202</xdr:row>
      <xdr:rowOff>0</xdr:rowOff>
    </xdr:from>
    <xdr:to>
      <xdr:col>15</xdr:col>
      <xdr:colOff>0</xdr:colOff>
      <xdr:row>205</xdr:row>
      <xdr:rowOff>0</xdr:rowOff>
    </xdr:to>
    <xdr:sp macro="" textlink="">
      <xdr:nvSpPr>
        <xdr:cNvPr id="109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202</xdr:row>
      <xdr:rowOff>0</xdr:rowOff>
    </xdr:from>
    <xdr:to>
      <xdr:col>33</xdr:col>
      <xdr:colOff>0</xdr:colOff>
      <xdr:row>205</xdr:row>
      <xdr:rowOff>0</xdr:rowOff>
    </xdr:to>
    <xdr:sp macro="" textlink="">
      <xdr:nvSpPr>
        <xdr:cNvPr id="109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202</xdr:row>
      <xdr:rowOff>0</xdr:rowOff>
    </xdr:from>
    <xdr:to>
      <xdr:col>36</xdr:col>
      <xdr:colOff>0</xdr:colOff>
      <xdr:row>205</xdr:row>
      <xdr:rowOff>0</xdr:rowOff>
    </xdr:to>
    <xdr:sp macro="" textlink="">
      <xdr:nvSpPr>
        <xdr:cNvPr id="109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202</xdr:row>
      <xdr:rowOff>9525</xdr:rowOff>
    </xdr:from>
    <xdr:to>
      <xdr:col>39</xdr:col>
      <xdr:colOff>0</xdr:colOff>
      <xdr:row>205</xdr:row>
      <xdr:rowOff>0</xdr:rowOff>
    </xdr:to>
    <xdr:sp macro="" textlink="">
      <xdr:nvSpPr>
        <xdr:cNvPr id="110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202</xdr:row>
      <xdr:rowOff>0</xdr:rowOff>
    </xdr:from>
    <xdr:to>
      <xdr:col>29</xdr:col>
      <xdr:colOff>333375</xdr:colOff>
      <xdr:row>205</xdr:row>
      <xdr:rowOff>0</xdr:rowOff>
    </xdr:to>
    <xdr:sp macro="" textlink="">
      <xdr:nvSpPr>
        <xdr:cNvPr id="110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202</xdr:row>
      <xdr:rowOff>0</xdr:rowOff>
    </xdr:from>
    <xdr:to>
      <xdr:col>24</xdr:col>
      <xdr:colOff>28575</xdr:colOff>
      <xdr:row>205</xdr:row>
      <xdr:rowOff>0</xdr:rowOff>
    </xdr:to>
    <xdr:sp macro="" textlink="">
      <xdr:nvSpPr>
        <xdr:cNvPr id="110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202</xdr:row>
      <xdr:rowOff>0</xdr:rowOff>
    </xdr:from>
    <xdr:to>
      <xdr:col>21</xdr:col>
      <xdr:colOff>28575</xdr:colOff>
      <xdr:row>205</xdr:row>
      <xdr:rowOff>0</xdr:rowOff>
    </xdr:to>
    <xdr:sp macro="" textlink="">
      <xdr:nvSpPr>
        <xdr:cNvPr id="110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202</xdr:row>
      <xdr:rowOff>19050</xdr:rowOff>
    </xdr:from>
    <xdr:to>
      <xdr:col>6</xdr:col>
      <xdr:colOff>9525</xdr:colOff>
      <xdr:row>205</xdr:row>
      <xdr:rowOff>0</xdr:rowOff>
    </xdr:to>
    <xdr:sp macro="" textlink="">
      <xdr:nvSpPr>
        <xdr:cNvPr id="110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202</xdr:row>
      <xdr:rowOff>9525</xdr:rowOff>
    </xdr:from>
    <xdr:to>
      <xdr:col>9</xdr:col>
      <xdr:colOff>9525</xdr:colOff>
      <xdr:row>205</xdr:row>
      <xdr:rowOff>0</xdr:rowOff>
    </xdr:to>
    <xdr:sp macro="" textlink="">
      <xdr:nvSpPr>
        <xdr:cNvPr id="110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206</xdr:row>
      <xdr:rowOff>0</xdr:rowOff>
    </xdr:from>
    <xdr:to>
      <xdr:col>9</xdr:col>
      <xdr:colOff>0</xdr:colOff>
      <xdr:row>209</xdr:row>
      <xdr:rowOff>0</xdr:rowOff>
    </xdr:to>
    <xdr:sp macro="" textlink="">
      <xdr:nvSpPr>
        <xdr:cNvPr id="110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206</xdr:row>
      <xdr:rowOff>28575</xdr:rowOff>
    </xdr:from>
    <xdr:to>
      <xdr:col>12</xdr:col>
      <xdr:colOff>28575</xdr:colOff>
      <xdr:row>209</xdr:row>
      <xdr:rowOff>0</xdr:rowOff>
    </xdr:to>
    <xdr:sp macro="" textlink="">
      <xdr:nvSpPr>
        <xdr:cNvPr id="110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206</xdr:row>
      <xdr:rowOff>0</xdr:rowOff>
    </xdr:from>
    <xdr:to>
      <xdr:col>12</xdr:col>
      <xdr:colOff>9525</xdr:colOff>
      <xdr:row>208</xdr:row>
      <xdr:rowOff>161925</xdr:rowOff>
    </xdr:to>
    <xdr:sp macro="" textlink="">
      <xdr:nvSpPr>
        <xdr:cNvPr id="110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206</xdr:row>
      <xdr:rowOff>0</xdr:rowOff>
    </xdr:from>
    <xdr:to>
      <xdr:col>15</xdr:col>
      <xdr:colOff>28575</xdr:colOff>
      <xdr:row>209</xdr:row>
      <xdr:rowOff>0</xdr:rowOff>
    </xdr:to>
    <xdr:sp macro="" textlink="">
      <xdr:nvSpPr>
        <xdr:cNvPr id="110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206</xdr:row>
      <xdr:rowOff>9525</xdr:rowOff>
    </xdr:from>
    <xdr:to>
      <xdr:col>18</xdr:col>
      <xdr:colOff>28575</xdr:colOff>
      <xdr:row>209</xdr:row>
      <xdr:rowOff>0</xdr:rowOff>
    </xdr:to>
    <xdr:sp macro="" textlink="">
      <xdr:nvSpPr>
        <xdr:cNvPr id="111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206</xdr:row>
      <xdr:rowOff>0</xdr:rowOff>
    </xdr:from>
    <xdr:to>
      <xdr:col>18</xdr:col>
      <xdr:colOff>0</xdr:colOff>
      <xdr:row>209</xdr:row>
      <xdr:rowOff>0</xdr:rowOff>
    </xdr:to>
    <xdr:sp macro="" textlink="">
      <xdr:nvSpPr>
        <xdr:cNvPr id="111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206</xdr:row>
      <xdr:rowOff>28575</xdr:rowOff>
    </xdr:from>
    <xdr:to>
      <xdr:col>21</xdr:col>
      <xdr:colOff>28575</xdr:colOff>
      <xdr:row>209</xdr:row>
      <xdr:rowOff>0</xdr:rowOff>
    </xdr:to>
    <xdr:sp macro="" textlink="">
      <xdr:nvSpPr>
        <xdr:cNvPr id="111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206</xdr:row>
      <xdr:rowOff>9525</xdr:rowOff>
    </xdr:from>
    <xdr:to>
      <xdr:col>24</xdr:col>
      <xdr:colOff>9525</xdr:colOff>
      <xdr:row>209</xdr:row>
      <xdr:rowOff>0</xdr:rowOff>
    </xdr:to>
    <xdr:sp macro="" textlink="">
      <xdr:nvSpPr>
        <xdr:cNvPr id="111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206</xdr:row>
      <xdr:rowOff>28575</xdr:rowOff>
    </xdr:from>
    <xdr:to>
      <xdr:col>27</xdr:col>
      <xdr:colOff>28575</xdr:colOff>
      <xdr:row>209</xdr:row>
      <xdr:rowOff>0</xdr:rowOff>
    </xdr:to>
    <xdr:sp macro="" textlink="">
      <xdr:nvSpPr>
        <xdr:cNvPr id="111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206</xdr:row>
      <xdr:rowOff>9525</xdr:rowOff>
    </xdr:from>
    <xdr:to>
      <xdr:col>27</xdr:col>
      <xdr:colOff>9525</xdr:colOff>
      <xdr:row>209</xdr:row>
      <xdr:rowOff>0</xdr:rowOff>
    </xdr:to>
    <xdr:sp macro="" textlink="">
      <xdr:nvSpPr>
        <xdr:cNvPr id="111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206</xdr:row>
      <xdr:rowOff>28575</xdr:rowOff>
    </xdr:from>
    <xdr:to>
      <xdr:col>30</xdr:col>
      <xdr:colOff>28575</xdr:colOff>
      <xdr:row>209</xdr:row>
      <xdr:rowOff>0</xdr:rowOff>
    </xdr:to>
    <xdr:sp macro="" textlink="">
      <xdr:nvSpPr>
        <xdr:cNvPr id="111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206</xdr:row>
      <xdr:rowOff>28575</xdr:rowOff>
    </xdr:from>
    <xdr:to>
      <xdr:col>33</xdr:col>
      <xdr:colOff>28575</xdr:colOff>
      <xdr:row>209</xdr:row>
      <xdr:rowOff>0</xdr:rowOff>
    </xdr:to>
    <xdr:sp macro="" textlink="">
      <xdr:nvSpPr>
        <xdr:cNvPr id="111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206</xdr:row>
      <xdr:rowOff>28575</xdr:rowOff>
    </xdr:from>
    <xdr:to>
      <xdr:col>36</xdr:col>
      <xdr:colOff>28575</xdr:colOff>
      <xdr:row>209</xdr:row>
      <xdr:rowOff>0</xdr:rowOff>
    </xdr:to>
    <xdr:sp macro="" textlink="">
      <xdr:nvSpPr>
        <xdr:cNvPr id="111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206</xdr:row>
      <xdr:rowOff>0</xdr:rowOff>
    </xdr:from>
    <xdr:to>
      <xdr:col>39</xdr:col>
      <xdr:colOff>28575</xdr:colOff>
      <xdr:row>209</xdr:row>
      <xdr:rowOff>0</xdr:rowOff>
    </xdr:to>
    <xdr:sp macro="" textlink="">
      <xdr:nvSpPr>
        <xdr:cNvPr id="111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0</xdr:rowOff>
    </xdr:from>
    <xdr:to>
      <xdr:col>6</xdr:col>
      <xdr:colOff>0</xdr:colOff>
      <xdr:row>208</xdr:row>
      <xdr:rowOff>161925</xdr:rowOff>
    </xdr:to>
    <xdr:sp macro="" textlink="">
      <xdr:nvSpPr>
        <xdr:cNvPr id="112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206</xdr:row>
      <xdr:rowOff>0</xdr:rowOff>
    </xdr:from>
    <xdr:to>
      <xdr:col>15</xdr:col>
      <xdr:colOff>0</xdr:colOff>
      <xdr:row>209</xdr:row>
      <xdr:rowOff>0</xdr:rowOff>
    </xdr:to>
    <xdr:sp macro="" textlink="">
      <xdr:nvSpPr>
        <xdr:cNvPr id="112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206</xdr:row>
      <xdr:rowOff>0</xdr:rowOff>
    </xdr:from>
    <xdr:to>
      <xdr:col>33</xdr:col>
      <xdr:colOff>0</xdr:colOff>
      <xdr:row>209</xdr:row>
      <xdr:rowOff>0</xdr:rowOff>
    </xdr:to>
    <xdr:sp macro="" textlink="">
      <xdr:nvSpPr>
        <xdr:cNvPr id="112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206</xdr:row>
      <xdr:rowOff>0</xdr:rowOff>
    </xdr:from>
    <xdr:to>
      <xdr:col>36</xdr:col>
      <xdr:colOff>0</xdr:colOff>
      <xdr:row>209</xdr:row>
      <xdr:rowOff>0</xdr:rowOff>
    </xdr:to>
    <xdr:sp macro="" textlink="">
      <xdr:nvSpPr>
        <xdr:cNvPr id="112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206</xdr:row>
      <xdr:rowOff>9525</xdr:rowOff>
    </xdr:from>
    <xdr:to>
      <xdr:col>39</xdr:col>
      <xdr:colOff>0</xdr:colOff>
      <xdr:row>209</xdr:row>
      <xdr:rowOff>0</xdr:rowOff>
    </xdr:to>
    <xdr:sp macro="" textlink="">
      <xdr:nvSpPr>
        <xdr:cNvPr id="112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206</xdr:row>
      <xdr:rowOff>0</xdr:rowOff>
    </xdr:from>
    <xdr:to>
      <xdr:col>29</xdr:col>
      <xdr:colOff>333375</xdr:colOff>
      <xdr:row>209</xdr:row>
      <xdr:rowOff>0</xdr:rowOff>
    </xdr:to>
    <xdr:sp macro="" textlink="">
      <xdr:nvSpPr>
        <xdr:cNvPr id="112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206</xdr:row>
      <xdr:rowOff>0</xdr:rowOff>
    </xdr:from>
    <xdr:to>
      <xdr:col>24</xdr:col>
      <xdr:colOff>28575</xdr:colOff>
      <xdr:row>209</xdr:row>
      <xdr:rowOff>0</xdr:rowOff>
    </xdr:to>
    <xdr:sp macro="" textlink="">
      <xdr:nvSpPr>
        <xdr:cNvPr id="112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206</xdr:row>
      <xdr:rowOff>0</xdr:rowOff>
    </xdr:from>
    <xdr:to>
      <xdr:col>21</xdr:col>
      <xdr:colOff>28575</xdr:colOff>
      <xdr:row>209</xdr:row>
      <xdr:rowOff>0</xdr:rowOff>
    </xdr:to>
    <xdr:sp macro="" textlink="">
      <xdr:nvSpPr>
        <xdr:cNvPr id="112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206</xdr:row>
      <xdr:rowOff>19050</xdr:rowOff>
    </xdr:from>
    <xdr:to>
      <xdr:col>6</xdr:col>
      <xdr:colOff>9525</xdr:colOff>
      <xdr:row>209</xdr:row>
      <xdr:rowOff>0</xdr:rowOff>
    </xdr:to>
    <xdr:sp macro="" textlink="">
      <xdr:nvSpPr>
        <xdr:cNvPr id="112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206</xdr:row>
      <xdr:rowOff>9525</xdr:rowOff>
    </xdr:from>
    <xdr:to>
      <xdr:col>9</xdr:col>
      <xdr:colOff>9525</xdr:colOff>
      <xdr:row>209</xdr:row>
      <xdr:rowOff>0</xdr:rowOff>
    </xdr:to>
    <xdr:sp macro="" textlink="">
      <xdr:nvSpPr>
        <xdr:cNvPr id="112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210</xdr:row>
      <xdr:rowOff>0</xdr:rowOff>
    </xdr:from>
    <xdr:to>
      <xdr:col>9</xdr:col>
      <xdr:colOff>0</xdr:colOff>
      <xdr:row>213</xdr:row>
      <xdr:rowOff>0</xdr:rowOff>
    </xdr:to>
    <xdr:sp macro="" textlink="">
      <xdr:nvSpPr>
        <xdr:cNvPr id="113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210</xdr:row>
      <xdr:rowOff>28575</xdr:rowOff>
    </xdr:from>
    <xdr:to>
      <xdr:col>12</xdr:col>
      <xdr:colOff>28575</xdr:colOff>
      <xdr:row>213</xdr:row>
      <xdr:rowOff>0</xdr:rowOff>
    </xdr:to>
    <xdr:sp macro="" textlink="">
      <xdr:nvSpPr>
        <xdr:cNvPr id="113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210</xdr:row>
      <xdr:rowOff>0</xdr:rowOff>
    </xdr:from>
    <xdr:to>
      <xdr:col>12</xdr:col>
      <xdr:colOff>9525</xdr:colOff>
      <xdr:row>212</xdr:row>
      <xdr:rowOff>161925</xdr:rowOff>
    </xdr:to>
    <xdr:sp macro="" textlink="">
      <xdr:nvSpPr>
        <xdr:cNvPr id="113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210</xdr:row>
      <xdr:rowOff>0</xdr:rowOff>
    </xdr:from>
    <xdr:to>
      <xdr:col>15</xdr:col>
      <xdr:colOff>28575</xdr:colOff>
      <xdr:row>213</xdr:row>
      <xdr:rowOff>0</xdr:rowOff>
    </xdr:to>
    <xdr:sp macro="" textlink="">
      <xdr:nvSpPr>
        <xdr:cNvPr id="113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210</xdr:row>
      <xdr:rowOff>9525</xdr:rowOff>
    </xdr:from>
    <xdr:to>
      <xdr:col>18</xdr:col>
      <xdr:colOff>28575</xdr:colOff>
      <xdr:row>213</xdr:row>
      <xdr:rowOff>0</xdr:rowOff>
    </xdr:to>
    <xdr:sp macro="" textlink="">
      <xdr:nvSpPr>
        <xdr:cNvPr id="113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210</xdr:row>
      <xdr:rowOff>0</xdr:rowOff>
    </xdr:from>
    <xdr:to>
      <xdr:col>18</xdr:col>
      <xdr:colOff>0</xdr:colOff>
      <xdr:row>213</xdr:row>
      <xdr:rowOff>0</xdr:rowOff>
    </xdr:to>
    <xdr:sp macro="" textlink="">
      <xdr:nvSpPr>
        <xdr:cNvPr id="113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210</xdr:row>
      <xdr:rowOff>28575</xdr:rowOff>
    </xdr:from>
    <xdr:to>
      <xdr:col>21</xdr:col>
      <xdr:colOff>28575</xdr:colOff>
      <xdr:row>213</xdr:row>
      <xdr:rowOff>0</xdr:rowOff>
    </xdr:to>
    <xdr:sp macro="" textlink="">
      <xdr:nvSpPr>
        <xdr:cNvPr id="113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210</xdr:row>
      <xdr:rowOff>9525</xdr:rowOff>
    </xdr:from>
    <xdr:to>
      <xdr:col>24</xdr:col>
      <xdr:colOff>9525</xdr:colOff>
      <xdr:row>213</xdr:row>
      <xdr:rowOff>0</xdr:rowOff>
    </xdr:to>
    <xdr:sp macro="" textlink="">
      <xdr:nvSpPr>
        <xdr:cNvPr id="113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210</xdr:row>
      <xdr:rowOff>28575</xdr:rowOff>
    </xdr:from>
    <xdr:to>
      <xdr:col>27</xdr:col>
      <xdr:colOff>28575</xdr:colOff>
      <xdr:row>213</xdr:row>
      <xdr:rowOff>0</xdr:rowOff>
    </xdr:to>
    <xdr:sp macro="" textlink="">
      <xdr:nvSpPr>
        <xdr:cNvPr id="113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210</xdr:row>
      <xdr:rowOff>9525</xdr:rowOff>
    </xdr:from>
    <xdr:to>
      <xdr:col>27</xdr:col>
      <xdr:colOff>9525</xdr:colOff>
      <xdr:row>213</xdr:row>
      <xdr:rowOff>0</xdr:rowOff>
    </xdr:to>
    <xdr:sp macro="" textlink="">
      <xdr:nvSpPr>
        <xdr:cNvPr id="113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210</xdr:row>
      <xdr:rowOff>28575</xdr:rowOff>
    </xdr:from>
    <xdr:to>
      <xdr:col>30</xdr:col>
      <xdr:colOff>28575</xdr:colOff>
      <xdr:row>213</xdr:row>
      <xdr:rowOff>0</xdr:rowOff>
    </xdr:to>
    <xdr:sp macro="" textlink="">
      <xdr:nvSpPr>
        <xdr:cNvPr id="114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210</xdr:row>
      <xdr:rowOff>28575</xdr:rowOff>
    </xdr:from>
    <xdr:to>
      <xdr:col>33</xdr:col>
      <xdr:colOff>28575</xdr:colOff>
      <xdr:row>213</xdr:row>
      <xdr:rowOff>0</xdr:rowOff>
    </xdr:to>
    <xdr:sp macro="" textlink="">
      <xdr:nvSpPr>
        <xdr:cNvPr id="114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210</xdr:row>
      <xdr:rowOff>28575</xdr:rowOff>
    </xdr:from>
    <xdr:to>
      <xdr:col>36</xdr:col>
      <xdr:colOff>28575</xdr:colOff>
      <xdr:row>213</xdr:row>
      <xdr:rowOff>0</xdr:rowOff>
    </xdr:to>
    <xdr:sp macro="" textlink="">
      <xdr:nvSpPr>
        <xdr:cNvPr id="114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210</xdr:row>
      <xdr:rowOff>0</xdr:rowOff>
    </xdr:from>
    <xdr:to>
      <xdr:col>39</xdr:col>
      <xdr:colOff>28575</xdr:colOff>
      <xdr:row>213</xdr:row>
      <xdr:rowOff>0</xdr:rowOff>
    </xdr:to>
    <xdr:sp macro="" textlink="">
      <xdr:nvSpPr>
        <xdr:cNvPr id="114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210</xdr:row>
      <xdr:rowOff>0</xdr:rowOff>
    </xdr:from>
    <xdr:to>
      <xdr:col>6</xdr:col>
      <xdr:colOff>0</xdr:colOff>
      <xdr:row>212</xdr:row>
      <xdr:rowOff>161925</xdr:rowOff>
    </xdr:to>
    <xdr:sp macro="" textlink="">
      <xdr:nvSpPr>
        <xdr:cNvPr id="114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210</xdr:row>
      <xdr:rowOff>0</xdr:rowOff>
    </xdr:from>
    <xdr:to>
      <xdr:col>15</xdr:col>
      <xdr:colOff>0</xdr:colOff>
      <xdr:row>213</xdr:row>
      <xdr:rowOff>0</xdr:rowOff>
    </xdr:to>
    <xdr:sp macro="" textlink="">
      <xdr:nvSpPr>
        <xdr:cNvPr id="114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210</xdr:row>
      <xdr:rowOff>0</xdr:rowOff>
    </xdr:from>
    <xdr:to>
      <xdr:col>33</xdr:col>
      <xdr:colOff>0</xdr:colOff>
      <xdr:row>213</xdr:row>
      <xdr:rowOff>0</xdr:rowOff>
    </xdr:to>
    <xdr:sp macro="" textlink="">
      <xdr:nvSpPr>
        <xdr:cNvPr id="114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210</xdr:row>
      <xdr:rowOff>0</xdr:rowOff>
    </xdr:from>
    <xdr:to>
      <xdr:col>36</xdr:col>
      <xdr:colOff>0</xdr:colOff>
      <xdr:row>213</xdr:row>
      <xdr:rowOff>0</xdr:rowOff>
    </xdr:to>
    <xdr:sp macro="" textlink="">
      <xdr:nvSpPr>
        <xdr:cNvPr id="114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210</xdr:row>
      <xdr:rowOff>9525</xdr:rowOff>
    </xdr:from>
    <xdr:to>
      <xdr:col>39</xdr:col>
      <xdr:colOff>0</xdr:colOff>
      <xdr:row>213</xdr:row>
      <xdr:rowOff>0</xdr:rowOff>
    </xdr:to>
    <xdr:sp macro="" textlink="">
      <xdr:nvSpPr>
        <xdr:cNvPr id="114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210</xdr:row>
      <xdr:rowOff>0</xdr:rowOff>
    </xdr:from>
    <xdr:to>
      <xdr:col>29</xdr:col>
      <xdr:colOff>333375</xdr:colOff>
      <xdr:row>213</xdr:row>
      <xdr:rowOff>0</xdr:rowOff>
    </xdr:to>
    <xdr:sp macro="" textlink="">
      <xdr:nvSpPr>
        <xdr:cNvPr id="114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210</xdr:row>
      <xdr:rowOff>0</xdr:rowOff>
    </xdr:from>
    <xdr:to>
      <xdr:col>24</xdr:col>
      <xdr:colOff>28575</xdr:colOff>
      <xdr:row>213</xdr:row>
      <xdr:rowOff>0</xdr:rowOff>
    </xdr:to>
    <xdr:sp macro="" textlink="">
      <xdr:nvSpPr>
        <xdr:cNvPr id="115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210</xdr:row>
      <xdr:rowOff>0</xdr:rowOff>
    </xdr:from>
    <xdr:to>
      <xdr:col>21</xdr:col>
      <xdr:colOff>28575</xdr:colOff>
      <xdr:row>213</xdr:row>
      <xdr:rowOff>0</xdr:rowOff>
    </xdr:to>
    <xdr:sp macro="" textlink="">
      <xdr:nvSpPr>
        <xdr:cNvPr id="115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210</xdr:row>
      <xdr:rowOff>19050</xdr:rowOff>
    </xdr:from>
    <xdr:to>
      <xdr:col>6</xdr:col>
      <xdr:colOff>9525</xdr:colOff>
      <xdr:row>213</xdr:row>
      <xdr:rowOff>0</xdr:rowOff>
    </xdr:to>
    <xdr:sp macro="" textlink="">
      <xdr:nvSpPr>
        <xdr:cNvPr id="115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210</xdr:row>
      <xdr:rowOff>9525</xdr:rowOff>
    </xdr:from>
    <xdr:to>
      <xdr:col>9</xdr:col>
      <xdr:colOff>9525</xdr:colOff>
      <xdr:row>213</xdr:row>
      <xdr:rowOff>0</xdr:rowOff>
    </xdr:to>
    <xdr:sp macro="" textlink="">
      <xdr:nvSpPr>
        <xdr:cNvPr id="115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214</xdr:row>
      <xdr:rowOff>0</xdr:rowOff>
    </xdr:from>
    <xdr:to>
      <xdr:col>9</xdr:col>
      <xdr:colOff>0</xdr:colOff>
      <xdr:row>217</xdr:row>
      <xdr:rowOff>0</xdr:rowOff>
    </xdr:to>
    <xdr:sp macro="" textlink="">
      <xdr:nvSpPr>
        <xdr:cNvPr id="115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214</xdr:row>
      <xdr:rowOff>28575</xdr:rowOff>
    </xdr:from>
    <xdr:to>
      <xdr:col>12</xdr:col>
      <xdr:colOff>28575</xdr:colOff>
      <xdr:row>217</xdr:row>
      <xdr:rowOff>0</xdr:rowOff>
    </xdr:to>
    <xdr:sp macro="" textlink="">
      <xdr:nvSpPr>
        <xdr:cNvPr id="115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214</xdr:row>
      <xdr:rowOff>0</xdr:rowOff>
    </xdr:from>
    <xdr:to>
      <xdr:col>12</xdr:col>
      <xdr:colOff>9525</xdr:colOff>
      <xdr:row>216</xdr:row>
      <xdr:rowOff>161925</xdr:rowOff>
    </xdr:to>
    <xdr:sp macro="" textlink="">
      <xdr:nvSpPr>
        <xdr:cNvPr id="115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214</xdr:row>
      <xdr:rowOff>0</xdr:rowOff>
    </xdr:from>
    <xdr:to>
      <xdr:col>15</xdr:col>
      <xdr:colOff>28575</xdr:colOff>
      <xdr:row>217</xdr:row>
      <xdr:rowOff>0</xdr:rowOff>
    </xdr:to>
    <xdr:sp macro="" textlink="">
      <xdr:nvSpPr>
        <xdr:cNvPr id="115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214</xdr:row>
      <xdr:rowOff>9525</xdr:rowOff>
    </xdr:from>
    <xdr:to>
      <xdr:col>18</xdr:col>
      <xdr:colOff>28575</xdr:colOff>
      <xdr:row>217</xdr:row>
      <xdr:rowOff>0</xdr:rowOff>
    </xdr:to>
    <xdr:sp macro="" textlink="">
      <xdr:nvSpPr>
        <xdr:cNvPr id="115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214</xdr:row>
      <xdr:rowOff>0</xdr:rowOff>
    </xdr:from>
    <xdr:to>
      <xdr:col>18</xdr:col>
      <xdr:colOff>0</xdr:colOff>
      <xdr:row>217</xdr:row>
      <xdr:rowOff>0</xdr:rowOff>
    </xdr:to>
    <xdr:sp macro="" textlink="">
      <xdr:nvSpPr>
        <xdr:cNvPr id="115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214</xdr:row>
      <xdr:rowOff>28575</xdr:rowOff>
    </xdr:from>
    <xdr:to>
      <xdr:col>21</xdr:col>
      <xdr:colOff>28575</xdr:colOff>
      <xdr:row>217</xdr:row>
      <xdr:rowOff>0</xdr:rowOff>
    </xdr:to>
    <xdr:sp macro="" textlink="">
      <xdr:nvSpPr>
        <xdr:cNvPr id="116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214</xdr:row>
      <xdr:rowOff>9525</xdr:rowOff>
    </xdr:from>
    <xdr:to>
      <xdr:col>24</xdr:col>
      <xdr:colOff>9525</xdr:colOff>
      <xdr:row>217</xdr:row>
      <xdr:rowOff>0</xdr:rowOff>
    </xdr:to>
    <xdr:sp macro="" textlink="">
      <xdr:nvSpPr>
        <xdr:cNvPr id="116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214</xdr:row>
      <xdr:rowOff>28575</xdr:rowOff>
    </xdr:from>
    <xdr:to>
      <xdr:col>27</xdr:col>
      <xdr:colOff>28575</xdr:colOff>
      <xdr:row>217</xdr:row>
      <xdr:rowOff>0</xdr:rowOff>
    </xdr:to>
    <xdr:sp macro="" textlink="">
      <xdr:nvSpPr>
        <xdr:cNvPr id="116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214</xdr:row>
      <xdr:rowOff>9525</xdr:rowOff>
    </xdr:from>
    <xdr:to>
      <xdr:col>27</xdr:col>
      <xdr:colOff>9525</xdr:colOff>
      <xdr:row>217</xdr:row>
      <xdr:rowOff>0</xdr:rowOff>
    </xdr:to>
    <xdr:sp macro="" textlink="">
      <xdr:nvSpPr>
        <xdr:cNvPr id="116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214</xdr:row>
      <xdr:rowOff>28575</xdr:rowOff>
    </xdr:from>
    <xdr:to>
      <xdr:col>30</xdr:col>
      <xdr:colOff>28575</xdr:colOff>
      <xdr:row>217</xdr:row>
      <xdr:rowOff>0</xdr:rowOff>
    </xdr:to>
    <xdr:sp macro="" textlink="">
      <xdr:nvSpPr>
        <xdr:cNvPr id="116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214</xdr:row>
      <xdr:rowOff>28575</xdr:rowOff>
    </xdr:from>
    <xdr:to>
      <xdr:col>33</xdr:col>
      <xdr:colOff>28575</xdr:colOff>
      <xdr:row>217</xdr:row>
      <xdr:rowOff>0</xdr:rowOff>
    </xdr:to>
    <xdr:sp macro="" textlink="">
      <xdr:nvSpPr>
        <xdr:cNvPr id="116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214</xdr:row>
      <xdr:rowOff>28575</xdr:rowOff>
    </xdr:from>
    <xdr:to>
      <xdr:col>36</xdr:col>
      <xdr:colOff>28575</xdr:colOff>
      <xdr:row>217</xdr:row>
      <xdr:rowOff>0</xdr:rowOff>
    </xdr:to>
    <xdr:sp macro="" textlink="">
      <xdr:nvSpPr>
        <xdr:cNvPr id="116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214</xdr:row>
      <xdr:rowOff>0</xdr:rowOff>
    </xdr:from>
    <xdr:to>
      <xdr:col>39</xdr:col>
      <xdr:colOff>28575</xdr:colOff>
      <xdr:row>217</xdr:row>
      <xdr:rowOff>0</xdr:rowOff>
    </xdr:to>
    <xdr:sp macro="" textlink="">
      <xdr:nvSpPr>
        <xdr:cNvPr id="116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0</xdr:rowOff>
    </xdr:from>
    <xdr:to>
      <xdr:col>6</xdr:col>
      <xdr:colOff>0</xdr:colOff>
      <xdr:row>216</xdr:row>
      <xdr:rowOff>161925</xdr:rowOff>
    </xdr:to>
    <xdr:sp macro="" textlink="">
      <xdr:nvSpPr>
        <xdr:cNvPr id="116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214</xdr:row>
      <xdr:rowOff>0</xdr:rowOff>
    </xdr:from>
    <xdr:to>
      <xdr:col>15</xdr:col>
      <xdr:colOff>0</xdr:colOff>
      <xdr:row>217</xdr:row>
      <xdr:rowOff>0</xdr:rowOff>
    </xdr:to>
    <xdr:sp macro="" textlink="">
      <xdr:nvSpPr>
        <xdr:cNvPr id="116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214</xdr:row>
      <xdr:rowOff>0</xdr:rowOff>
    </xdr:from>
    <xdr:to>
      <xdr:col>33</xdr:col>
      <xdr:colOff>0</xdr:colOff>
      <xdr:row>217</xdr:row>
      <xdr:rowOff>0</xdr:rowOff>
    </xdr:to>
    <xdr:sp macro="" textlink="">
      <xdr:nvSpPr>
        <xdr:cNvPr id="117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214</xdr:row>
      <xdr:rowOff>0</xdr:rowOff>
    </xdr:from>
    <xdr:to>
      <xdr:col>36</xdr:col>
      <xdr:colOff>0</xdr:colOff>
      <xdr:row>217</xdr:row>
      <xdr:rowOff>0</xdr:rowOff>
    </xdr:to>
    <xdr:sp macro="" textlink="">
      <xdr:nvSpPr>
        <xdr:cNvPr id="117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214</xdr:row>
      <xdr:rowOff>9525</xdr:rowOff>
    </xdr:from>
    <xdr:to>
      <xdr:col>39</xdr:col>
      <xdr:colOff>0</xdr:colOff>
      <xdr:row>217</xdr:row>
      <xdr:rowOff>0</xdr:rowOff>
    </xdr:to>
    <xdr:sp macro="" textlink="">
      <xdr:nvSpPr>
        <xdr:cNvPr id="117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214</xdr:row>
      <xdr:rowOff>0</xdr:rowOff>
    </xdr:from>
    <xdr:to>
      <xdr:col>29</xdr:col>
      <xdr:colOff>333375</xdr:colOff>
      <xdr:row>217</xdr:row>
      <xdr:rowOff>0</xdr:rowOff>
    </xdr:to>
    <xdr:sp macro="" textlink="">
      <xdr:nvSpPr>
        <xdr:cNvPr id="117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214</xdr:row>
      <xdr:rowOff>0</xdr:rowOff>
    </xdr:from>
    <xdr:to>
      <xdr:col>24</xdr:col>
      <xdr:colOff>28575</xdr:colOff>
      <xdr:row>217</xdr:row>
      <xdr:rowOff>0</xdr:rowOff>
    </xdr:to>
    <xdr:sp macro="" textlink="">
      <xdr:nvSpPr>
        <xdr:cNvPr id="117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214</xdr:row>
      <xdr:rowOff>0</xdr:rowOff>
    </xdr:from>
    <xdr:to>
      <xdr:col>21</xdr:col>
      <xdr:colOff>28575</xdr:colOff>
      <xdr:row>217</xdr:row>
      <xdr:rowOff>0</xdr:rowOff>
    </xdr:to>
    <xdr:sp macro="" textlink="">
      <xdr:nvSpPr>
        <xdr:cNvPr id="117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214</xdr:row>
      <xdr:rowOff>19050</xdr:rowOff>
    </xdr:from>
    <xdr:to>
      <xdr:col>6</xdr:col>
      <xdr:colOff>9525</xdr:colOff>
      <xdr:row>217</xdr:row>
      <xdr:rowOff>0</xdr:rowOff>
    </xdr:to>
    <xdr:sp macro="" textlink="">
      <xdr:nvSpPr>
        <xdr:cNvPr id="117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214</xdr:row>
      <xdr:rowOff>9525</xdr:rowOff>
    </xdr:from>
    <xdr:to>
      <xdr:col>9</xdr:col>
      <xdr:colOff>9525</xdr:colOff>
      <xdr:row>217</xdr:row>
      <xdr:rowOff>0</xdr:rowOff>
    </xdr:to>
    <xdr:sp macro="" textlink="">
      <xdr:nvSpPr>
        <xdr:cNvPr id="117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219</xdr:row>
      <xdr:rowOff>0</xdr:rowOff>
    </xdr:from>
    <xdr:to>
      <xdr:col>9</xdr:col>
      <xdr:colOff>0</xdr:colOff>
      <xdr:row>222</xdr:row>
      <xdr:rowOff>0</xdr:rowOff>
    </xdr:to>
    <xdr:sp macro="" textlink="">
      <xdr:nvSpPr>
        <xdr:cNvPr id="117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219</xdr:row>
      <xdr:rowOff>28575</xdr:rowOff>
    </xdr:from>
    <xdr:to>
      <xdr:col>12</xdr:col>
      <xdr:colOff>28575</xdr:colOff>
      <xdr:row>222</xdr:row>
      <xdr:rowOff>0</xdr:rowOff>
    </xdr:to>
    <xdr:sp macro="" textlink="">
      <xdr:nvSpPr>
        <xdr:cNvPr id="117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219</xdr:row>
      <xdr:rowOff>0</xdr:rowOff>
    </xdr:from>
    <xdr:to>
      <xdr:col>12</xdr:col>
      <xdr:colOff>9525</xdr:colOff>
      <xdr:row>221</xdr:row>
      <xdr:rowOff>161925</xdr:rowOff>
    </xdr:to>
    <xdr:sp macro="" textlink="">
      <xdr:nvSpPr>
        <xdr:cNvPr id="118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219</xdr:row>
      <xdr:rowOff>0</xdr:rowOff>
    </xdr:from>
    <xdr:to>
      <xdr:col>15</xdr:col>
      <xdr:colOff>28575</xdr:colOff>
      <xdr:row>222</xdr:row>
      <xdr:rowOff>0</xdr:rowOff>
    </xdr:to>
    <xdr:sp macro="" textlink="">
      <xdr:nvSpPr>
        <xdr:cNvPr id="118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219</xdr:row>
      <xdr:rowOff>9525</xdr:rowOff>
    </xdr:from>
    <xdr:to>
      <xdr:col>18</xdr:col>
      <xdr:colOff>28575</xdr:colOff>
      <xdr:row>222</xdr:row>
      <xdr:rowOff>0</xdr:rowOff>
    </xdr:to>
    <xdr:sp macro="" textlink="">
      <xdr:nvSpPr>
        <xdr:cNvPr id="118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219</xdr:row>
      <xdr:rowOff>0</xdr:rowOff>
    </xdr:from>
    <xdr:to>
      <xdr:col>18</xdr:col>
      <xdr:colOff>0</xdr:colOff>
      <xdr:row>222</xdr:row>
      <xdr:rowOff>0</xdr:rowOff>
    </xdr:to>
    <xdr:sp macro="" textlink="">
      <xdr:nvSpPr>
        <xdr:cNvPr id="118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219</xdr:row>
      <xdr:rowOff>28575</xdr:rowOff>
    </xdr:from>
    <xdr:to>
      <xdr:col>21</xdr:col>
      <xdr:colOff>28575</xdr:colOff>
      <xdr:row>222</xdr:row>
      <xdr:rowOff>0</xdr:rowOff>
    </xdr:to>
    <xdr:sp macro="" textlink="">
      <xdr:nvSpPr>
        <xdr:cNvPr id="118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219</xdr:row>
      <xdr:rowOff>9525</xdr:rowOff>
    </xdr:from>
    <xdr:to>
      <xdr:col>24</xdr:col>
      <xdr:colOff>9525</xdr:colOff>
      <xdr:row>222</xdr:row>
      <xdr:rowOff>0</xdr:rowOff>
    </xdr:to>
    <xdr:sp macro="" textlink="">
      <xdr:nvSpPr>
        <xdr:cNvPr id="118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219</xdr:row>
      <xdr:rowOff>28575</xdr:rowOff>
    </xdr:from>
    <xdr:to>
      <xdr:col>27</xdr:col>
      <xdr:colOff>28575</xdr:colOff>
      <xdr:row>222</xdr:row>
      <xdr:rowOff>0</xdr:rowOff>
    </xdr:to>
    <xdr:sp macro="" textlink="">
      <xdr:nvSpPr>
        <xdr:cNvPr id="118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219</xdr:row>
      <xdr:rowOff>9525</xdr:rowOff>
    </xdr:from>
    <xdr:to>
      <xdr:col>27</xdr:col>
      <xdr:colOff>9525</xdr:colOff>
      <xdr:row>222</xdr:row>
      <xdr:rowOff>0</xdr:rowOff>
    </xdr:to>
    <xdr:sp macro="" textlink="">
      <xdr:nvSpPr>
        <xdr:cNvPr id="118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219</xdr:row>
      <xdr:rowOff>28575</xdr:rowOff>
    </xdr:from>
    <xdr:to>
      <xdr:col>30</xdr:col>
      <xdr:colOff>28575</xdr:colOff>
      <xdr:row>222</xdr:row>
      <xdr:rowOff>0</xdr:rowOff>
    </xdr:to>
    <xdr:sp macro="" textlink="">
      <xdr:nvSpPr>
        <xdr:cNvPr id="118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219</xdr:row>
      <xdr:rowOff>28575</xdr:rowOff>
    </xdr:from>
    <xdr:to>
      <xdr:col>33</xdr:col>
      <xdr:colOff>28575</xdr:colOff>
      <xdr:row>222</xdr:row>
      <xdr:rowOff>0</xdr:rowOff>
    </xdr:to>
    <xdr:sp macro="" textlink="">
      <xdr:nvSpPr>
        <xdr:cNvPr id="118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219</xdr:row>
      <xdr:rowOff>28575</xdr:rowOff>
    </xdr:from>
    <xdr:to>
      <xdr:col>36</xdr:col>
      <xdr:colOff>28575</xdr:colOff>
      <xdr:row>222</xdr:row>
      <xdr:rowOff>0</xdr:rowOff>
    </xdr:to>
    <xdr:sp macro="" textlink="">
      <xdr:nvSpPr>
        <xdr:cNvPr id="119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219</xdr:row>
      <xdr:rowOff>0</xdr:rowOff>
    </xdr:from>
    <xdr:to>
      <xdr:col>39</xdr:col>
      <xdr:colOff>28575</xdr:colOff>
      <xdr:row>222</xdr:row>
      <xdr:rowOff>0</xdr:rowOff>
    </xdr:to>
    <xdr:sp macro="" textlink="">
      <xdr:nvSpPr>
        <xdr:cNvPr id="119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219</xdr:row>
      <xdr:rowOff>0</xdr:rowOff>
    </xdr:from>
    <xdr:to>
      <xdr:col>6</xdr:col>
      <xdr:colOff>0</xdr:colOff>
      <xdr:row>221</xdr:row>
      <xdr:rowOff>161925</xdr:rowOff>
    </xdr:to>
    <xdr:sp macro="" textlink="">
      <xdr:nvSpPr>
        <xdr:cNvPr id="119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219</xdr:row>
      <xdr:rowOff>0</xdr:rowOff>
    </xdr:from>
    <xdr:to>
      <xdr:col>15</xdr:col>
      <xdr:colOff>0</xdr:colOff>
      <xdr:row>222</xdr:row>
      <xdr:rowOff>0</xdr:rowOff>
    </xdr:to>
    <xdr:sp macro="" textlink="">
      <xdr:nvSpPr>
        <xdr:cNvPr id="119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219</xdr:row>
      <xdr:rowOff>0</xdr:rowOff>
    </xdr:from>
    <xdr:to>
      <xdr:col>33</xdr:col>
      <xdr:colOff>0</xdr:colOff>
      <xdr:row>222</xdr:row>
      <xdr:rowOff>0</xdr:rowOff>
    </xdr:to>
    <xdr:sp macro="" textlink="">
      <xdr:nvSpPr>
        <xdr:cNvPr id="119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219</xdr:row>
      <xdr:rowOff>0</xdr:rowOff>
    </xdr:from>
    <xdr:to>
      <xdr:col>36</xdr:col>
      <xdr:colOff>0</xdr:colOff>
      <xdr:row>222</xdr:row>
      <xdr:rowOff>0</xdr:rowOff>
    </xdr:to>
    <xdr:sp macro="" textlink="">
      <xdr:nvSpPr>
        <xdr:cNvPr id="119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219</xdr:row>
      <xdr:rowOff>9525</xdr:rowOff>
    </xdr:from>
    <xdr:to>
      <xdr:col>39</xdr:col>
      <xdr:colOff>0</xdr:colOff>
      <xdr:row>222</xdr:row>
      <xdr:rowOff>0</xdr:rowOff>
    </xdr:to>
    <xdr:sp macro="" textlink="">
      <xdr:nvSpPr>
        <xdr:cNvPr id="119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219</xdr:row>
      <xdr:rowOff>0</xdr:rowOff>
    </xdr:from>
    <xdr:to>
      <xdr:col>29</xdr:col>
      <xdr:colOff>333375</xdr:colOff>
      <xdr:row>222</xdr:row>
      <xdr:rowOff>0</xdr:rowOff>
    </xdr:to>
    <xdr:sp macro="" textlink="">
      <xdr:nvSpPr>
        <xdr:cNvPr id="119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219</xdr:row>
      <xdr:rowOff>0</xdr:rowOff>
    </xdr:from>
    <xdr:to>
      <xdr:col>24</xdr:col>
      <xdr:colOff>28575</xdr:colOff>
      <xdr:row>222</xdr:row>
      <xdr:rowOff>0</xdr:rowOff>
    </xdr:to>
    <xdr:sp macro="" textlink="">
      <xdr:nvSpPr>
        <xdr:cNvPr id="119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219</xdr:row>
      <xdr:rowOff>0</xdr:rowOff>
    </xdr:from>
    <xdr:to>
      <xdr:col>21</xdr:col>
      <xdr:colOff>28575</xdr:colOff>
      <xdr:row>222</xdr:row>
      <xdr:rowOff>0</xdr:rowOff>
    </xdr:to>
    <xdr:sp macro="" textlink="">
      <xdr:nvSpPr>
        <xdr:cNvPr id="119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219</xdr:row>
      <xdr:rowOff>19050</xdr:rowOff>
    </xdr:from>
    <xdr:to>
      <xdr:col>6</xdr:col>
      <xdr:colOff>9525</xdr:colOff>
      <xdr:row>222</xdr:row>
      <xdr:rowOff>0</xdr:rowOff>
    </xdr:to>
    <xdr:sp macro="" textlink="">
      <xdr:nvSpPr>
        <xdr:cNvPr id="120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219</xdr:row>
      <xdr:rowOff>9525</xdr:rowOff>
    </xdr:from>
    <xdr:to>
      <xdr:col>9</xdr:col>
      <xdr:colOff>9525</xdr:colOff>
      <xdr:row>222</xdr:row>
      <xdr:rowOff>0</xdr:rowOff>
    </xdr:to>
    <xdr:sp macro="" textlink="">
      <xdr:nvSpPr>
        <xdr:cNvPr id="120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227</xdr:row>
      <xdr:rowOff>0</xdr:rowOff>
    </xdr:from>
    <xdr:to>
      <xdr:col>9</xdr:col>
      <xdr:colOff>0</xdr:colOff>
      <xdr:row>230</xdr:row>
      <xdr:rowOff>0</xdr:rowOff>
    </xdr:to>
    <xdr:sp macro="" textlink="">
      <xdr:nvSpPr>
        <xdr:cNvPr id="120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227</xdr:row>
      <xdr:rowOff>28575</xdr:rowOff>
    </xdr:from>
    <xdr:to>
      <xdr:col>12</xdr:col>
      <xdr:colOff>28575</xdr:colOff>
      <xdr:row>230</xdr:row>
      <xdr:rowOff>0</xdr:rowOff>
    </xdr:to>
    <xdr:sp macro="" textlink="">
      <xdr:nvSpPr>
        <xdr:cNvPr id="120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227</xdr:row>
      <xdr:rowOff>0</xdr:rowOff>
    </xdr:from>
    <xdr:to>
      <xdr:col>12</xdr:col>
      <xdr:colOff>9525</xdr:colOff>
      <xdr:row>229</xdr:row>
      <xdr:rowOff>161925</xdr:rowOff>
    </xdr:to>
    <xdr:sp macro="" textlink="">
      <xdr:nvSpPr>
        <xdr:cNvPr id="120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227</xdr:row>
      <xdr:rowOff>0</xdr:rowOff>
    </xdr:from>
    <xdr:to>
      <xdr:col>15</xdr:col>
      <xdr:colOff>28575</xdr:colOff>
      <xdr:row>230</xdr:row>
      <xdr:rowOff>0</xdr:rowOff>
    </xdr:to>
    <xdr:sp macro="" textlink="">
      <xdr:nvSpPr>
        <xdr:cNvPr id="120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227</xdr:row>
      <xdr:rowOff>9525</xdr:rowOff>
    </xdr:from>
    <xdr:to>
      <xdr:col>18</xdr:col>
      <xdr:colOff>28575</xdr:colOff>
      <xdr:row>230</xdr:row>
      <xdr:rowOff>0</xdr:rowOff>
    </xdr:to>
    <xdr:sp macro="" textlink="">
      <xdr:nvSpPr>
        <xdr:cNvPr id="120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227</xdr:row>
      <xdr:rowOff>0</xdr:rowOff>
    </xdr:from>
    <xdr:to>
      <xdr:col>18</xdr:col>
      <xdr:colOff>0</xdr:colOff>
      <xdr:row>230</xdr:row>
      <xdr:rowOff>0</xdr:rowOff>
    </xdr:to>
    <xdr:sp macro="" textlink="">
      <xdr:nvSpPr>
        <xdr:cNvPr id="120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227</xdr:row>
      <xdr:rowOff>28575</xdr:rowOff>
    </xdr:from>
    <xdr:to>
      <xdr:col>21</xdr:col>
      <xdr:colOff>28575</xdr:colOff>
      <xdr:row>230</xdr:row>
      <xdr:rowOff>0</xdr:rowOff>
    </xdr:to>
    <xdr:sp macro="" textlink="">
      <xdr:nvSpPr>
        <xdr:cNvPr id="120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227</xdr:row>
      <xdr:rowOff>9525</xdr:rowOff>
    </xdr:from>
    <xdr:to>
      <xdr:col>24</xdr:col>
      <xdr:colOff>9525</xdr:colOff>
      <xdr:row>230</xdr:row>
      <xdr:rowOff>0</xdr:rowOff>
    </xdr:to>
    <xdr:sp macro="" textlink="">
      <xdr:nvSpPr>
        <xdr:cNvPr id="120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227</xdr:row>
      <xdr:rowOff>28575</xdr:rowOff>
    </xdr:from>
    <xdr:to>
      <xdr:col>27</xdr:col>
      <xdr:colOff>28575</xdr:colOff>
      <xdr:row>230</xdr:row>
      <xdr:rowOff>0</xdr:rowOff>
    </xdr:to>
    <xdr:sp macro="" textlink="">
      <xdr:nvSpPr>
        <xdr:cNvPr id="121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227</xdr:row>
      <xdr:rowOff>9525</xdr:rowOff>
    </xdr:from>
    <xdr:to>
      <xdr:col>27</xdr:col>
      <xdr:colOff>9525</xdr:colOff>
      <xdr:row>230</xdr:row>
      <xdr:rowOff>0</xdr:rowOff>
    </xdr:to>
    <xdr:sp macro="" textlink="">
      <xdr:nvSpPr>
        <xdr:cNvPr id="121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227</xdr:row>
      <xdr:rowOff>28575</xdr:rowOff>
    </xdr:from>
    <xdr:to>
      <xdr:col>30</xdr:col>
      <xdr:colOff>28575</xdr:colOff>
      <xdr:row>230</xdr:row>
      <xdr:rowOff>0</xdr:rowOff>
    </xdr:to>
    <xdr:sp macro="" textlink="">
      <xdr:nvSpPr>
        <xdr:cNvPr id="121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227</xdr:row>
      <xdr:rowOff>28575</xdr:rowOff>
    </xdr:from>
    <xdr:to>
      <xdr:col>33</xdr:col>
      <xdr:colOff>28575</xdr:colOff>
      <xdr:row>230</xdr:row>
      <xdr:rowOff>0</xdr:rowOff>
    </xdr:to>
    <xdr:sp macro="" textlink="">
      <xdr:nvSpPr>
        <xdr:cNvPr id="121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227</xdr:row>
      <xdr:rowOff>28575</xdr:rowOff>
    </xdr:from>
    <xdr:to>
      <xdr:col>36</xdr:col>
      <xdr:colOff>28575</xdr:colOff>
      <xdr:row>230</xdr:row>
      <xdr:rowOff>0</xdr:rowOff>
    </xdr:to>
    <xdr:sp macro="" textlink="">
      <xdr:nvSpPr>
        <xdr:cNvPr id="121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227</xdr:row>
      <xdr:rowOff>0</xdr:rowOff>
    </xdr:from>
    <xdr:to>
      <xdr:col>39</xdr:col>
      <xdr:colOff>28575</xdr:colOff>
      <xdr:row>230</xdr:row>
      <xdr:rowOff>0</xdr:rowOff>
    </xdr:to>
    <xdr:sp macro="" textlink="">
      <xdr:nvSpPr>
        <xdr:cNvPr id="121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0</xdr:rowOff>
    </xdr:from>
    <xdr:to>
      <xdr:col>6</xdr:col>
      <xdr:colOff>0</xdr:colOff>
      <xdr:row>229</xdr:row>
      <xdr:rowOff>161925</xdr:rowOff>
    </xdr:to>
    <xdr:sp macro="" textlink="">
      <xdr:nvSpPr>
        <xdr:cNvPr id="121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227</xdr:row>
      <xdr:rowOff>0</xdr:rowOff>
    </xdr:from>
    <xdr:to>
      <xdr:col>15</xdr:col>
      <xdr:colOff>0</xdr:colOff>
      <xdr:row>230</xdr:row>
      <xdr:rowOff>0</xdr:rowOff>
    </xdr:to>
    <xdr:sp macro="" textlink="">
      <xdr:nvSpPr>
        <xdr:cNvPr id="121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227</xdr:row>
      <xdr:rowOff>0</xdr:rowOff>
    </xdr:from>
    <xdr:to>
      <xdr:col>33</xdr:col>
      <xdr:colOff>0</xdr:colOff>
      <xdr:row>230</xdr:row>
      <xdr:rowOff>0</xdr:rowOff>
    </xdr:to>
    <xdr:sp macro="" textlink="">
      <xdr:nvSpPr>
        <xdr:cNvPr id="121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227</xdr:row>
      <xdr:rowOff>0</xdr:rowOff>
    </xdr:from>
    <xdr:to>
      <xdr:col>36</xdr:col>
      <xdr:colOff>0</xdr:colOff>
      <xdr:row>230</xdr:row>
      <xdr:rowOff>0</xdr:rowOff>
    </xdr:to>
    <xdr:sp macro="" textlink="">
      <xdr:nvSpPr>
        <xdr:cNvPr id="121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227</xdr:row>
      <xdr:rowOff>9525</xdr:rowOff>
    </xdr:from>
    <xdr:to>
      <xdr:col>39</xdr:col>
      <xdr:colOff>0</xdr:colOff>
      <xdr:row>230</xdr:row>
      <xdr:rowOff>0</xdr:rowOff>
    </xdr:to>
    <xdr:sp macro="" textlink="">
      <xdr:nvSpPr>
        <xdr:cNvPr id="122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227</xdr:row>
      <xdr:rowOff>0</xdr:rowOff>
    </xdr:from>
    <xdr:to>
      <xdr:col>29</xdr:col>
      <xdr:colOff>333375</xdr:colOff>
      <xdr:row>230</xdr:row>
      <xdr:rowOff>0</xdr:rowOff>
    </xdr:to>
    <xdr:sp macro="" textlink="">
      <xdr:nvSpPr>
        <xdr:cNvPr id="122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227</xdr:row>
      <xdr:rowOff>0</xdr:rowOff>
    </xdr:from>
    <xdr:to>
      <xdr:col>24</xdr:col>
      <xdr:colOff>28575</xdr:colOff>
      <xdr:row>230</xdr:row>
      <xdr:rowOff>0</xdr:rowOff>
    </xdr:to>
    <xdr:sp macro="" textlink="">
      <xdr:nvSpPr>
        <xdr:cNvPr id="122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227</xdr:row>
      <xdr:rowOff>0</xdr:rowOff>
    </xdr:from>
    <xdr:to>
      <xdr:col>21</xdr:col>
      <xdr:colOff>28575</xdr:colOff>
      <xdr:row>230</xdr:row>
      <xdr:rowOff>0</xdr:rowOff>
    </xdr:to>
    <xdr:sp macro="" textlink="">
      <xdr:nvSpPr>
        <xdr:cNvPr id="122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227</xdr:row>
      <xdr:rowOff>19050</xdr:rowOff>
    </xdr:from>
    <xdr:to>
      <xdr:col>6</xdr:col>
      <xdr:colOff>9525</xdr:colOff>
      <xdr:row>230</xdr:row>
      <xdr:rowOff>0</xdr:rowOff>
    </xdr:to>
    <xdr:sp macro="" textlink="">
      <xdr:nvSpPr>
        <xdr:cNvPr id="122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227</xdr:row>
      <xdr:rowOff>9525</xdr:rowOff>
    </xdr:from>
    <xdr:to>
      <xdr:col>9</xdr:col>
      <xdr:colOff>9525</xdr:colOff>
      <xdr:row>230</xdr:row>
      <xdr:rowOff>0</xdr:rowOff>
    </xdr:to>
    <xdr:sp macro="" textlink="">
      <xdr:nvSpPr>
        <xdr:cNvPr id="122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231</xdr:row>
      <xdr:rowOff>0</xdr:rowOff>
    </xdr:from>
    <xdr:to>
      <xdr:col>9</xdr:col>
      <xdr:colOff>0</xdr:colOff>
      <xdr:row>234</xdr:row>
      <xdr:rowOff>0</xdr:rowOff>
    </xdr:to>
    <xdr:sp macro="" textlink="">
      <xdr:nvSpPr>
        <xdr:cNvPr id="122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231</xdr:row>
      <xdr:rowOff>28575</xdr:rowOff>
    </xdr:from>
    <xdr:to>
      <xdr:col>12</xdr:col>
      <xdr:colOff>28575</xdr:colOff>
      <xdr:row>234</xdr:row>
      <xdr:rowOff>0</xdr:rowOff>
    </xdr:to>
    <xdr:sp macro="" textlink="">
      <xdr:nvSpPr>
        <xdr:cNvPr id="122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231</xdr:row>
      <xdr:rowOff>0</xdr:rowOff>
    </xdr:from>
    <xdr:to>
      <xdr:col>12</xdr:col>
      <xdr:colOff>9525</xdr:colOff>
      <xdr:row>233</xdr:row>
      <xdr:rowOff>161925</xdr:rowOff>
    </xdr:to>
    <xdr:sp macro="" textlink="">
      <xdr:nvSpPr>
        <xdr:cNvPr id="122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231</xdr:row>
      <xdr:rowOff>0</xdr:rowOff>
    </xdr:from>
    <xdr:to>
      <xdr:col>15</xdr:col>
      <xdr:colOff>28575</xdr:colOff>
      <xdr:row>234</xdr:row>
      <xdr:rowOff>0</xdr:rowOff>
    </xdr:to>
    <xdr:sp macro="" textlink="">
      <xdr:nvSpPr>
        <xdr:cNvPr id="122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231</xdr:row>
      <xdr:rowOff>9525</xdr:rowOff>
    </xdr:from>
    <xdr:to>
      <xdr:col>18</xdr:col>
      <xdr:colOff>28575</xdr:colOff>
      <xdr:row>234</xdr:row>
      <xdr:rowOff>0</xdr:rowOff>
    </xdr:to>
    <xdr:sp macro="" textlink="">
      <xdr:nvSpPr>
        <xdr:cNvPr id="123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231</xdr:row>
      <xdr:rowOff>0</xdr:rowOff>
    </xdr:from>
    <xdr:to>
      <xdr:col>18</xdr:col>
      <xdr:colOff>0</xdr:colOff>
      <xdr:row>234</xdr:row>
      <xdr:rowOff>0</xdr:rowOff>
    </xdr:to>
    <xdr:sp macro="" textlink="">
      <xdr:nvSpPr>
        <xdr:cNvPr id="123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231</xdr:row>
      <xdr:rowOff>28575</xdr:rowOff>
    </xdr:from>
    <xdr:to>
      <xdr:col>21</xdr:col>
      <xdr:colOff>28575</xdr:colOff>
      <xdr:row>234</xdr:row>
      <xdr:rowOff>0</xdr:rowOff>
    </xdr:to>
    <xdr:sp macro="" textlink="">
      <xdr:nvSpPr>
        <xdr:cNvPr id="123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231</xdr:row>
      <xdr:rowOff>9525</xdr:rowOff>
    </xdr:from>
    <xdr:to>
      <xdr:col>24</xdr:col>
      <xdr:colOff>9525</xdr:colOff>
      <xdr:row>234</xdr:row>
      <xdr:rowOff>0</xdr:rowOff>
    </xdr:to>
    <xdr:sp macro="" textlink="">
      <xdr:nvSpPr>
        <xdr:cNvPr id="123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231</xdr:row>
      <xdr:rowOff>28575</xdr:rowOff>
    </xdr:from>
    <xdr:to>
      <xdr:col>27</xdr:col>
      <xdr:colOff>28575</xdr:colOff>
      <xdr:row>234</xdr:row>
      <xdr:rowOff>0</xdr:rowOff>
    </xdr:to>
    <xdr:sp macro="" textlink="">
      <xdr:nvSpPr>
        <xdr:cNvPr id="123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231</xdr:row>
      <xdr:rowOff>9525</xdr:rowOff>
    </xdr:from>
    <xdr:to>
      <xdr:col>27</xdr:col>
      <xdr:colOff>9525</xdr:colOff>
      <xdr:row>234</xdr:row>
      <xdr:rowOff>0</xdr:rowOff>
    </xdr:to>
    <xdr:sp macro="" textlink="">
      <xdr:nvSpPr>
        <xdr:cNvPr id="123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231</xdr:row>
      <xdr:rowOff>28575</xdr:rowOff>
    </xdr:from>
    <xdr:to>
      <xdr:col>30</xdr:col>
      <xdr:colOff>28575</xdr:colOff>
      <xdr:row>234</xdr:row>
      <xdr:rowOff>0</xdr:rowOff>
    </xdr:to>
    <xdr:sp macro="" textlink="">
      <xdr:nvSpPr>
        <xdr:cNvPr id="123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231</xdr:row>
      <xdr:rowOff>28575</xdr:rowOff>
    </xdr:from>
    <xdr:to>
      <xdr:col>33</xdr:col>
      <xdr:colOff>28575</xdr:colOff>
      <xdr:row>234</xdr:row>
      <xdr:rowOff>0</xdr:rowOff>
    </xdr:to>
    <xdr:sp macro="" textlink="">
      <xdr:nvSpPr>
        <xdr:cNvPr id="123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231</xdr:row>
      <xdr:rowOff>28575</xdr:rowOff>
    </xdr:from>
    <xdr:to>
      <xdr:col>36</xdr:col>
      <xdr:colOff>28575</xdr:colOff>
      <xdr:row>234</xdr:row>
      <xdr:rowOff>0</xdr:rowOff>
    </xdr:to>
    <xdr:sp macro="" textlink="">
      <xdr:nvSpPr>
        <xdr:cNvPr id="123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231</xdr:row>
      <xdr:rowOff>0</xdr:rowOff>
    </xdr:from>
    <xdr:to>
      <xdr:col>39</xdr:col>
      <xdr:colOff>28575</xdr:colOff>
      <xdr:row>234</xdr:row>
      <xdr:rowOff>0</xdr:rowOff>
    </xdr:to>
    <xdr:sp macro="" textlink="">
      <xdr:nvSpPr>
        <xdr:cNvPr id="123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231</xdr:row>
      <xdr:rowOff>0</xdr:rowOff>
    </xdr:from>
    <xdr:to>
      <xdr:col>6</xdr:col>
      <xdr:colOff>0</xdr:colOff>
      <xdr:row>233</xdr:row>
      <xdr:rowOff>161925</xdr:rowOff>
    </xdr:to>
    <xdr:sp macro="" textlink="">
      <xdr:nvSpPr>
        <xdr:cNvPr id="124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231</xdr:row>
      <xdr:rowOff>0</xdr:rowOff>
    </xdr:from>
    <xdr:to>
      <xdr:col>15</xdr:col>
      <xdr:colOff>0</xdr:colOff>
      <xdr:row>234</xdr:row>
      <xdr:rowOff>0</xdr:rowOff>
    </xdr:to>
    <xdr:sp macro="" textlink="">
      <xdr:nvSpPr>
        <xdr:cNvPr id="124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231</xdr:row>
      <xdr:rowOff>0</xdr:rowOff>
    </xdr:from>
    <xdr:to>
      <xdr:col>33</xdr:col>
      <xdr:colOff>0</xdr:colOff>
      <xdr:row>234</xdr:row>
      <xdr:rowOff>0</xdr:rowOff>
    </xdr:to>
    <xdr:sp macro="" textlink="">
      <xdr:nvSpPr>
        <xdr:cNvPr id="124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231</xdr:row>
      <xdr:rowOff>0</xdr:rowOff>
    </xdr:from>
    <xdr:to>
      <xdr:col>36</xdr:col>
      <xdr:colOff>0</xdr:colOff>
      <xdr:row>234</xdr:row>
      <xdr:rowOff>0</xdr:rowOff>
    </xdr:to>
    <xdr:sp macro="" textlink="">
      <xdr:nvSpPr>
        <xdr:cNvPr id="124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231</xdr:row>
      <xdr:rowOff>9525</xdr:rowOff>
    </xdr:from>
    <xdr:to>
      <xdr:col>39</xdr:col>
      <xdr:colOff>0</xdr:colOff>
      <xdr:row>234</xdr:row>
      <xdr:rowOff>0</xdr:rowOff>
    </xdr:to>
    <xdr:sp macro="" textlink="">
      <xdr:nvSpPr>
        <xdr:cNvPr id="124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231</xdr:row>
      <xdr:rowOff>0</xdr:rowOff>
    </xdr:from>
    <xdr:to>
      <xdr:col>29</xdr:col>
      <xdr:colOff>333375</xdr:colOff>
      <xdr:row>234</xdr:row>
      <xdr:rowOff>0</xdr:rowOff>
    </xdr:to>
    <xdr:sp macro="" textlink="">
      <xdr:nvSpPr>
        <xdr:cNvPr id="124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231</xdr:row>
      <xdr:rowOff>0</xdr:rowOff>
    </xdr:from>
    <xdr:to>
      <xdr:col>24</xdr:col>
      <xdr:colOff>28575</xdr:colOff>
      <xdr:row>234</xdr:row>
      <xdr:rowOff>0</xdr:rowOff>
    </xdr:to>
    <xdr:sp macro="" textlink="">
      <xdr:nvSpPr>
        <xdr:cNvPr id="124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231</xdr:row>
      <xdr:rowOff>0</xdr:rowOff>
    </xdr:from>
    <xdr:to>
      <xdr:col>21</xdr:col>
      <xdr:colOff>28575</xdr:colOff>
      <xdr:row>234</xdr:row>
      <xdr:rowOff>0</xdr:rowOff>
    </xdr:to>
    <xdr:sp macro="" textlink="">
      <xdr:nvSpPr>
        <xdr:cNvPr id="124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231</xdr:row>
      <xdr:rowOff>19050</xdr:rowOff>
    </xdr:from>
    <xdr:to>
      <xdr:col>6</xdr:col>
      <xdr:colOff>9525</xdr:colOff>
      <xdr:row>234</xdr:row>
      <xdr:rowOff>0</xdr:rowOff>
    </xdr:to>
    <xdr:sp macro="" textlink="">
      <xdr:nvSpPr>
        <xdr:cNvPr id="124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231</xdr:row>
      <xdr:rowOff>9525</xdr:rowOff>
    </xdr:from>
    <xdr:to>
      <xdr:col>9</xdr:col>
      <xdr:colOff>9525</xdr:colOff>
      <xdr:row>234</xdr:row>
      <xdr:rowOff>0</xdr:rowOff>
    </xdr:to>
    <xdr:sp macro="" textlink="">
      <xdr:nvSpPr>
        <xdr:cNvPr id="124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235</xdr:row>
      <xdr:rowOff>0</xdr:rowOff>
    </xdr:from>
    <xdr:to>
      <xdr:col>9</xdr:col>
      <xdr:colOff>0</xdr:colOff>
      <xdr:row>238</xdr:row>
      <xdr:rowOff>0</xdr:rowOff>
    </xdr:to>
    <xdr:sp macro="" textlink="">
      <xdr:nvSpPr>
        <xdr:cNvPr id="125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235</xdr:row>
      <xdr:rowOff>28575</xdr:rowOff>
    </xdr:from>
    <xdr:to>
      <xdr:col>12</xdr:col>
      <xdr:colOff>28575</xdr:colOff>
      <xdr:row>238</xdr:row>
      <xdr:rowOff>0</xdr:rowOff>
    </xdr:to>
    <xdr:sp macro="" textlink="">
      <xdr:nvSpPr>
        <xdr:cNvPr id="125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235</xdr:row>
      <xdr:rowOff>0</xdr:rowOff>
    </xdr:from>
    <xdr:to>
      <xdr:col>12</xdr:col>
      <xdr:colOff>9525</xdr:colOff>
      <xdr:row>237</xdr:row>
      <xdr:rowOff>161925</xdr:rowOff>
    </xdr:to>
    <xdr:sp macro="" textlink="">
      <xdr:nvSpPr>
        <xdr:cNvPr id="125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235</xdr:row>
      <xdr:rowOff>0</xdr:rowOff>
    </xdr:from>
    <xdr:to>
      <xdr:col>15</xdr:col>
      <xdr:colOff>28575</xdr:colOff>
      <xdr:row>238</xdr:row>
      <xdr:rowOff>0</xdr:rowOff>
    </xdr:to>
    <xdr:sp macro="" textlink="">
      <xdr:nvSpPr>
        <xdr:cNvPr id="125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235</xdr:row>
      <xdr:rowOff>9525</xdr:rowOff>
    </xdr:from>
    <xdr:to>
      <xdr:col>18</xdr:col>
      <xdr:colOff>28575</xdr:colOff>
      <xdr:row>238</xdr:row>
      <xdr:rowOff>0</xdr:rowOff>
    </xdr:to>
    <xdr:sp macro="" textlink="">
      <xdr:nvSpPr>
        <xdr:cNvPr id="125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235</xdr:row>
      <xdr:rowOff>0</xdr:rowOff>
    </xdr:from>
    <xdr:to>
      <xdr:col>18</xdr:col>
      <xdr:colOff>0</xdr:colOff>
      <xdr:row>238</xdr:row>
      <xdr:rowOff>0</xdr:rowOff>
    </xdr:to>
    <xdr:sp macro="" textlink="">
      <xdr:nvSpPr>
        <xdr:cNvPr id="125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235</xdr:row>
      <xdr:rowOff>28575</xdr:rowOff>
    </xdr:from>
    <xdr:to>
      <xdr:col>21</xdr:col>
      <xdr:colOff>28575</xdr:colOff>
      <xdr:row>238</xdr:row>
      <xdr:rowOff>0</xdr:rowOff>
    </xdr:to>
    <xdr:sp macro="" textlink="">
      <xdr:nvSpPr>
        <xdr:cNvPr id="125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235</xdr:row>
      <xdr:rowOff>9525</xdr:rowOff>
    </xdr:from>
    <xdr:to>
      <xdr:col>24</xdr:col>
      <xdr:colOff>9525</xdr:colOff>
      <xdr:row>238</xdr:row>
      <xdr:rowOff>0</xdr:rowOff>
    </xdr:to>
    <xdr:sp macro="" textlink="">
      <xdr:nvSpPr>
        <xdr:cNvPr id="125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235</xdr:row>
      <xdr:rowOff>28575</xdr:rowOff>
    </xdr:from>
    <xdr:to>
      <xdr:col>27</xdr:col>
      <xdr:colOff>28575</xdr:colOff>
      <xdr:row>238</xdr:row>
      <xdr:rowOff>0</xdr:rowOff>
    </xdr:to>
    <xdr:sp macro="" textlink="">
      <xdr:nvSpPr>
        <xdr:cNvPr id="125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235</xdr:row>
      <xdr:rowOff>9525</xdr:rowOff>
    </xdr:from>
    <xdr:to>
      <xdr:col>27</xdr:col>
      <xdr:colOff>9525</xdr:colOff>
      <xdr:row>238</xdr:row>
      <xdr:rowOff>0</xdr:rowOff>
    </xdr:to>
    <xdr:sp macro="" textlink="">
      <xdr:nvSpPr>
        <xdr:cNvPr id="125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235</xdr:row>
      <xdr:rowOff>28575</xdr:rowOff>
    </xdr:from>
    <xdr:to>
      <xdr:col>30</xdr:col>
      <xdr:colOff>28575</xdr:colOff>
      <xdr:row>238</xdr:row>
      <xdr:rowOff>0</xdr:rowOff>
    </xdr:to>
    <xdr:sp macro="" textlink="">
      <xdr:nvSpPr>
        <xdr:cNvPr id="126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235</xdr:row>
      <xdr:rowOff>28575</xdr:rowOff>
    </xdr:from>
    <xdr:to>
      <xdr:col>33</xdr:col>
      <xdr:colOff>28575</xdr:colOff>
      <xdr:row>238</xdr:row>
      <xdr:rowOff>0</xdr:rowOff>
    </xdr:to>
    <xdr:sp macro="" textlink="">
      <xdr:nvSpPr>
        <xdr:cNvPr id="126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235</xdr:row>
      <xdr:rowOff>28575</xdr:rowOff>
    </xdr:from>
    <xdr:to>
      <xdr:col>36</xdr:col>
      <xdr:colOff>28575</xdr:colOff>
      <xdr:row>238</xdr:row>
      <xdr:rowOff>0</xdr:rowOff>
    </xdr:to>
    <xdr:sp macro="" textlink="">
      <xdr:nvSpPr>
        <xdr:cNvPr id="126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235</xdr:row>
      <xdr:rowOff>0</xdr:rowOff>
    </xdr:from>
    <xdr:to>
      <xdr:col>39</xdr:col>
      <xdr:colOff>28575</xdr:colOff>
      <xdr:row>238</xdr:row>
      <xdr:rowOff>0</xdr:rowOff>
    </xdr:to>
    <xdr:sp macro="" textlink="">
      <xdr:nvSpPr>
        <xdr:cNvPr id="126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0</xdr:rowOff>
    </xdr:from>
    <xdr:to>
      <xdr:col>6</xdr:col>
      <xdr:colOff>0</xdr:colOff>
      <xdr:row>237</xdr:row>
      <xdr:rowOff>161925</xdr:rowOff>
    </xdr:to>
    <xdr:sp macro="" textlink="">
      <xdr:nvSpPr>
        <xdr:cNvPr id="126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235</xdr:row>
      <xdr:rowOff>0</xdr:rowOff>
    </xdr:from>
    <xdr:to>
      <xdr:col>15</xdr:col>
      <xdr:colOff>0</xdr:colOff>
      <xdr:row>238</xdr:row>
      <xdr:rowOff>0</xdr:rowOff>
    </xdr:to>
    <xdr:sp macro="" textlink="">
      <xdr:nvSpPr>
        <xdr:cNvPr id="126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235</xdr:row>
      <xdr:rowOff>0</xdr:rowOff>
    </xdr:from>
    <xdr:to>
      <xdr:col>33</xdr:col>
      <xdr:colOff>0</xdr:colOff>
      <xdr:row>238</xdr:row>
      <xdr:rowOff>0</xdr:rowOff>
    </xdr:to>
    <xdr:sp macro="" textlink="">
      <xdr:nvSpPr>
        <xdr:cNvPr id="126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235</xdr:row>
      <xdr:rowOff>0</xdr:rowOff>
    </xdr:from>
    <xdr:to>
      <xdr:col>36</xdr:col>
      <xdr:colOff>0</xdr:colOff>
      <xdr:row>238</xdr:row>
      <xdr:rowOff>0</xdr:rowOff>
    </xdr:to>
    <xdr:sp macro="" textlink="">
      <xdr:nvSpPr>
        <xdr:cNvPr id="126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235</xdr:row>
      <xdr:rowOff>9525</xdr:rowOff>
    </xdr:from>
    <xdr:to>
      <xdr:col>39</xdr:col>
      <xdr:colOff>0</xdr:colOff>
      <xdr:row>238</xdr:row>
      <xdr:rowOff>0</xdr:rowOff>
    </xdr:to>
    <xdr:sp macro="" textlink="">
      <xdr:nvSpPr>
        <xdr:cNvPr id="126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235</xdr:row>
      <xdr:rowOff>0</xdr:rowOff>
    </xdr:from>
    <xdr:to>
      <xdr:col>29</xdr:col>
      <xdr:colOff>333375</xdr:colOff>
      <xdr:row>238</xdr:row>
      <xdr:rowOff>0</xdr:rowOff>
    </xdr:to>
    <xdr:sp macro="" textlink="">
      <xdr:nvSpPr>
        <xdr:cNvPr id="126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235</xdr:row>
      <xdr:rowOff>0</xdr:rowOff>
    </xdr:from>
    <xdr:to>
      <xdr:col>24</xdr:col>
      <xdr:colOff>28575</xdr:colOff>
      <xdr:row>238</xdr:row>
      <xdr:rowOff>0</xdr:rowOff>
    </xdr:to>
    <xdr:sp macro="" textlink="">
      <xdr:nvSpPr>
        <xdr:cNvPr id="127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235</xdr:row>
      <xdr:rowOff>0</xdr:rowOff>
    </xdr:from>
    <xdr:to>
      <xdr:col>21</xdr:col>
      <xdr:colOff>28575</xdr:colOff>
      <xdr:row>238</xdr:row>
      <xdr:rowOff>0</xdr:rowOff>
    </xdr:to>
    <xdr:sp macro="" textlink="">
      <xdr:nvSpPr>
        <xdr:cNvPr id="127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235</xdr:row>
      <xdr:rowOff>19050</xdr:rowOff>
    </xdr:from>
    <xdr:to>
      <xdr:col>6</xdr:col>
      <xdr:colOff>9525</xdr:colOff>
      <xdr:row>238</xdr:row>
      <xdr:rowOff>0</xdr:rowOff>
    </xdr:to>
    <xdr:sp macro="" textlink="">
      <xdr:nvSpPr>
        <xdr:cNvPr id="127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235</xdr:row>
      <xdr:rowOff>47625</xdr:rowOff>
    </xdr:from>
    <xdr:to>
      <xdr:col>9</xdr:col>
      <xdr:colOff>28575</xdr:colOff>
      <xdr:row>238</xdr:row>
      <xdr:rowOff>38100</xdr:rowOff>
    </xdr:to>
    <xdr:sp macro="" textlink="">
      <xdr:nvSpPr>
        <xdr:cNvPr id="1273" name="Line 26"/>
        <xdr:cNvSpPr>
          <a:spLocks noChangeShapeType="1"/>
        </xdr:cNvSpPr>
      </xdr:nvSpPr>
      <xdr:spPr bwMode="auto">
        <a:xfrm>
          <a:off x="4581525" y="38557200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239</xdr:row>
      <xdr:rowOff>0</xdr:rowOff>
    </xdr:from>
    <xdr:to>
      <xdr:col>9</xdr:col>
      <xdr:colOff>0</xdr:colOff>
      <xdr:row>242</xdr:row>
      <xdr:rowOff>0</xdr:rowOff>
    </xdr:to>
    <xdr:sp macro="" textlink="">
      <xdr:nvSpPr>
        <xdr:cNvPr id="127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239</xdr:row>
      <xdr:rowOff>28575</xdr:rowOff>
    </xdr:from>
    <xdr:to>
      <xdr:col>12</xdr:col>
      <xdr:colOff>28575</xdr:colOff>
      <xdr:row>242</xdr:row>
      <xdr:rowOff>0</xdr:rowOff>
    </xdr:to>
    <xdr:sp macro="" textlink="">
      <xdr:nvSpPr>
        <xdr:cNvPr id="127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239</xdr:row>
      <xdr:rowOff>0</xdr:rowOff>
    </xdr:from>
    <xdr:to>
      <xdr:col>12</xdr:col>
      <xdr:colOff>9525</xdr:colOff>
      <xdr:row>241</xdr:row>
      <xdr:rowOff>161925</xdr:rowOff>
    </xdr:to>
    <xdr:sp macro="" textlink="">
      <xdr:nvSpPr>
        <xdr:cNvPr id="127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239</xdr:row>
      <xdr:rowOff>0</xdr:rowOff>
    </xdr:from>
    <xdr:to>
      <xdr:col>15</xdr:col>
      <xdr:colOff>28575</xdr:colOff>
      <xdr:row>242</xdr:row>
      <xdr:rowOff>0</xdr:rowOff>
    </xdr:to>
    <xdr:sp macro="" textlink="">
      <xdr:nvSpPr>
        <xdr:cNvPr id="127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239</xdr:row>
      <xdr:rowOff>9525</xdr:rowOff>
    </xdr:from>
    <xdr:to>
      <xdr:col>18</xdr:col>
      <xdr:colOff>28575</xdr:colOff>
      <xdr:row>242</xdr:row>
      <xdr:rowOff>0</xdr:rowOff>
    </xdr:to>
    <xdr:sp macro="" textlink="">
      <xdr:nvSpPr>
        <xdr:cNvPr id="127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239</xdr:row>
      <xdr:rowOff>0</xdr:rowOff>
    </xdr:from>
    <xdr:to>
      <xdr:col>18</xdr:col>
      <xdr:colOff>0</xdr:colOff>
      <xdr:row>242</xdr:row>
      <xdr:rowOff>0</xdr:rowOff>
    </xdr:to>
    <xdr:sp macro="" textlink="">
      <xdr:nvSpPr>
        <xdr:cNvPr id="127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239</xdr:row>
      <xdr:rowOff>28575</xdr:rowOff>
    </xdr:from>
    <xdr:to>
      <xdr:col>21</xdr:col>
      <xdr:colOff>28575</xdr:colOff>
      <xdr:row>242</xdr:row>
      <xdr:rowOff>0</xdr:rowOff>
    </xdr:to>
    <xdr:sp macro="" textlink="">
      <xdr:nvSpPr>
        <xdr:cNvPr id="128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239</xdr:row>
      <xdr:rowOff>9525</xdr:rowOff>
    </xdr:from>
    <xdr:to>
      <xdr:col>24</xdr:col>
      <xdr:colOff>9525</xdr:colOff>
      <xdr:row>242</xdr:row>
      <xdr:rowOff>0</xdr:rowOff>
    </xdr:to>
    <xdr:sp macro="" textlink="">
      <xdr:nvSpPr>
        <xdr:cNvPr id="128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239</xdr:row>
      <xdr:rowOff>28575</xdr:rowOff>
    </xdr:from>
    <xdr:to>
      <xdr:col>27</xdr:col>
      <xdr:colOff>28575</xdr:colOff>
      <xdr:row>242</xdr:row>
      <xdr:rowOff>0</xdr:rowOff>
    </xdr:to>
    <xdr:sp macro="" textlink="">
      <xdr:nvSpPr>
        <xdr:cNvPr id="128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239</xdr:row>
      <xdr:rowOff>9525</xdr:rowOff>
    </xdr:from>
    <xdr:to>
      <xdr:col>27</xdr:col>
      <xdr:colOff>9525</xdr:colOff>
      <xdr:row>242</xdr:row>
      <xdr:rowOff>0</xdr:rowOff>
    </xdr:to>
    <xdr:sp macro="" textlink="">
      <xdr:nvSpPr>
        <xdr:cNvPr id="128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239</xdr:row>
      <xdr:rowOff>28575</xdr:rowOff>
    </xdr:from>
    <xdr:to>
      <xdr:col>30</xdr:col>
      <xdr:colOff>28575</xdr:colOff>
      <xdr:row>242</xdr:row>
      <xdr:rowOff>0</xdr:rowOff>
    </xdr:to>
    <xdr:sp macro="" textlink="">
      <xdr:nvSpPr>
        <xdr:cNvPr id="128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239</xdr:row>
      <xdr:rowOff>28575</xdr:rowOff>
    </xdr:from>
    <xdr:to>
      <xdr:col>33</xdr:col>
      <xdr:colOff>28575</xdr:colOff>
      <xdr:row>242</xdr:row>
      <xdr:rowOff>0</xdr:rowOff>
    </xdr:to>
    <xdr:sp macro="" textlink="">
      <xdr:nvSpPr>
        <xdr:cNvPr id="128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239</xdr:row>
      <xdr:rowOff>28575</xdr:rowOff>
    </xdr:from>
    <xdr:to>
      <xdr:col>36</xdr:col>
      <xdr:colOff>28575</xdr:colOff>
      <xdr:row>242</xdr:row>
      <xdr:rowOff>0</xdr:rowOff>
    </xdr:to>
    <xdr:sp macro="" textlink="">
      <xdr:nvSpPr>
        <xdr:cNvPr id="128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239</xdr:row>
      <xdr:rowOff>0</xdr:rowOff>
    </xdr:from>
    <xdr:to>
      <xdr:col>39</xdr:col>
      <xdr:colOff>28575</xdr:colOff>
      <xdr:row>242</xdr:row>
      <xdr:rowOff>0</xdr:rowOff>
    </xdr:to>
    <xdr:sp macro="" textlink="">
      <xdr:nvSpPr>
        <xdr:cNvPr id="128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0</xdr:rowOff>
    </xdr:from>
    <xdr:to>
      <xdr:col>6</xdr:col>
      <xdr:colOff>0</xdr:colOff>
      <xdr:row>241</xdr:row>
      <xdr:rowOff>161925</xdr:rowOff>
    </xdr:to>
    <xdr:sp macro="" textlink="">
      <xdr:nvSpPr>
        <xdr:cNvPr id="128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239</xdr:row>
      <xdr:rowOff>0</xdr:rowOff>
    </xdr:from>
    <xdr:to>
      <xdr:col>15</xdr:col>
      <xdr:colOff>0</xdr:colOff>
      <xdr:row>242</xdr:row>
      <xdr:rowOff>0</xdr:rowOff>
    </xdr:to>
    <xdr:sp macro="" textlink="">
      <xdr:nvSpPr>
        <xdr:cNvPr id="128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239</xdr:row>
      <xdr:rowOff>0</xdr:rowOff>
    </xdr:from>
    <xdr:to>
      <xdr:col>33</xdr:col>
      <xdr:colOff>0</xdr:colOff>
      <xdr:row>242</xdr:row>
      <xdr:rowOff>0</xdr:rowOff>
    </xdr:to>
    <xdr:sp macro="" textlink="">
      <xdr:nvSpPr>
        <xdr:cNvPr id="129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239</xdr:row>
      <xdr:rowOff>0</xdr:rowOff>
    </xdr:from>
    <xdr:to>
      <xdr:col>36</xdr:col>
      <xdr:colOff>0</xdr:colOff>
      <xdr:row>242</xdr:row>
      <xdr:rowOff>0</xdr:rowOff>
    </xdr:to>
    <xdr:sp macro="" textlink="">
      <xdr:nvSpPr>
        <xdr:cNvPr id="129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239</xdr:row>
      <xdr:rowOff>9525</xdr:rowOff>
    </xdr:from>
    <xdr:to>
      <xdr:col>39</xdr:col>
      <xdr:colOff>0</xdr:colOff>
      <xdr:row>242</xdr:row>
      <xdr:rowOff>0</xdr:rowOff>
    </xdr:to>
    <xdr:sp macro="" textlink="">
      <xdr:nvSpPr>
        <xdr:cNvPr id="129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239</xdr:row>
      <xdr:rowOff>0</xdr:rowOff>
    </xdr:from>
    <xdr:to>
      <xdr:col>29</xdr:col>
      <xdr:colOff>333375</xdr:colOff>
      <xdr:row>242</xdr:row>
      <xdr:rowOff>0</xdr:rowOff>
    </xdr:to>
    <xdr:sp macro="" textlink="">
      <xdr:nvSpPr>
        <xdr:cNvPr id="129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239</xdr:row>
      <xdr:rowOff>0</xdr:rowOff>
    </xdr:from>
    <xdr:to>
      <xdr:col>24</xdr:col>
      <xdr:colOff>28575</xdr:colOff>
      <xdr:row>242</xdr:row>
      <xdr:rowOff>0</xdr:rowOff>
    </xdr:to>
    <xdr:sp macro="" textlink="">
      <xdr:nvSpPr>
        <xdr:cNvPr id="129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239</xdr:row>
      <xdr:rowOff>0</xdr:rowOff>
    </xdr:from>
    <xdr:to>
      <xdr:col>21</xdr:col>
      <xdr:colOff>28575</xdr:colOff>
      <xdr:row>242</xdr:row>
      <xdr:rowOff>0</xdr:rowOff>
    </xdr:to>
    <xdr:sp macro="" textlink="">
      <xdr:nvSpPr>
        <xdr:cNvPr id="129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239</xdr:row>
      <xdr:rowOff>19050</xdr:rowOff>
    </xdr:from>
    <xdr:to>
      <xdr:col>6</xdr:col>
      <xdr:colOff>9525</xdr:colOff>
      <xdr:row>242</xdr:row>
      <xdr:rowOff>0</xdr:rowOff>
    </xdr:to>
    <xdr:sp macro="" textlink="">
      <xdr:nvSpPr>
        <xdr:cNvPr id="129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239</xdr:row>
      <xdr:rowOff>9525</xdr:rowOff>
    </xdr:from>
    <xdr:to>
      <xdr:col>9</xdr:col>
      <xdr:colOff>9525</xdr:colOff>
      <xdr:row>242</xdr:row>
      <xdr:rowOff>0</xdr:rowOff>
    </xdr:to>
    <xdr:sp macro="" textlink="">
      <xdr:nvSpPr>
        <xdr:cNvPr id="129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243</xdr:row>
      <xdr:rowOff>0</xdr:rowOff>
    </xdr:from>
    <xdr:to>
      <xdr:col>9</xdr:col>
      <xdr:colOff>0</xdr:colOff>
      <xdr:row>246</xdr:row>
      <xdr:rowOff>0</xdr:rowOff>
    </xdr:to>
    <xdr:sp macro="" textlink="">
      <xdr:nvSpPr>
        <xdr:cNvPr id="129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243</xdr:row>
      <xdr:rowOff>28575</xdr:rowOff>
    </xdr:from>
    <xdr:to>
      <xdr:col>12</xdr:col>
      <xdr:colOff>28575</xdr:colOff>
      <xdr:row>246</xdr:row>
      <xdr:rowOff>0</xdr:rowOff>
    </xdr:to>
    <xdr:sp macro="" textlink="">
      <xdr:nvSpPr>
        <xdr:cNvPr id="129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243</xdr:row>
      <xdr:rowOff>0</xdr:rowOff>
    </xdr:from>
    <xdr:to>
      <xdr:col>12</xdr:col>
      <xdr:colOff>9525</xdr:colOff>
      <xdr:row>245</xdr:row>
      <xdr:rowOff>161925</xdr:rowOff>
    </xdr:to>
    <xdr:sp macro="" textlink="">
      <xdr:nvSpPr>
        <xdr:cNvPr id="130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243</xdr:row>
      <xdr:rowOff>0</xdr:rowOff>
    </xdr:from>
    <xdr:to>
      <xdr:col>15</xdr:col>
      <xdr:colOff>28575</xdr:colOff>
      <xdr:row>246</xdr:row>
      <xdr:rowOff>0</xdr:rowOff>
    </xdr:to>
    <xdr:sp macro="" textlink="">
      <xdr:nvSpPr>
        <xdr:cNvPr id="130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243</xdr:row>
      <xdr:rowOff>9525</xdr:rowOff>
    </xdr:from>
    <xdr:to>
      <xdr:col>18</xdr:col>
      <xdr:colOff>28575</xdr:colOff>
      <xdr:row>246</xdr:row>
      <xdr:rowOff>0</xdr:rowOff>
    </xdr:to>
    <xdr:sp macro="" textlink="">
      <xdr:nvSpPr>
        <xdr:cNvPr id="130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243</xdr:row>
      <xdr:rowOff>0</xdr:rowOff>
    </xdr:from>
    <xdr:to>
      <xdr:col>18</xdr:col>
      <xdr:colOff>0</xdr:colOff>
      <xdr:row>246</xdr:row>
      <xdr:rowOff>0</xdr:rowOff>
    </xdr:to>
    <xdr:sp macro="" textlink="">
      <xdr:nvSpPr>
        <xdr:cNvPr id="130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243</xdr:row>
      <xdr:rowOff>28575</xdr:rowOff>
    </xdr:from>
    <xdr:to>
      <xdr:col>21</xdr:col>
      <xdr:colOff>28575</xdr:colOff>
      <xdr:row>246</xdr:row>
      <xdr:rowOff>0</xdr:rowOff>
    </xdr:to>
    <xdr:sp macro="" textlink="">
      <xdr:nvSpPr>
        <xdr:cNvPr id="130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243</xdr:row>
      <xdr:rowOff>9525</xdr:rowOff>
    </xdr:from>
    <xdr:to>
      <xdr:col>24</xdr:col>
      <xdr:colOff>9525</xdr:colOff>
      <xdr:row>246</xdr:row>
      <xdr:rowOff>0</xdr:rowOff>
    </xdr:to>
    <xdr:sp macro="" textlink="">
      <xdr:nvSpPr>
        <xdr:cNvPr id="130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243</xdr:row>
      <xdr:rowOff>28575</xdr:rowOff>
    </xdr:from>
    <xdr:to>
      <xdr:col>27</xdr:col>
      <xdr:colOff>28575</xdr:colOff>
      <xdr:row>246</xdr:row>
      <xdr:rowOff>0</xdr:rowOff>
    </xdr:to>
    <xdr:sp macro="" textlink="">
      <xdr:nvSpPr>
        <xdr:cNvPr id="130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243</xdr:row>
      <xdr:rowOff>9525</xdr:rowOff>
    </xdr:from>
    <xdr:to>
      <xdr:col>27</xdr:col>
      <xdr:colOff>9525</xdr:colOff>
      <xdr:row>246</xdr:row>
      <xdr:rowOff>0</xdr:rowOff>
    </xdr:to>
    <xdr:sp macro="" textlink="">
      <xdr:nvSpPr>
        <xdr:cNvPr id="130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243</xdr:row>
      <xdr:rowOff>28575</xdr:rowOff>
    </xdr:from>
    <xdr:to>
      <xdr:col>30</xdr:col>
      <xdr:colOff>28575</xdr:colOff>
      <xdr:row>246</xdr:row>
      <xdr:rowOff>0</xdr:rowOff>
    </xdr:to>
    <xdr:sp macro="" textlink="">
      <xdr:nvSpPr>
        <xdr:cNvPr id="130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243</xdr:row>
      <xdr:rowOff>28575</xdr:rowOff>
    </xdr:from>
    <xdr:to>
      <xdr:col>33</xdr:col>
      <xdr:colOff>28575</xdr:colOff>
      <xdr:row>246</xdr:row>
      <xdr:rowOff>0</xdr:rowOff>
    </xdr:to>
    <xdr:sp macro="" textlink="">
      <xdr:nvSpPr>
        <xdr:cNvPr id="130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243</xdr:row>
      <xdr:rowOff>28575</xdr:rowOff>
    </xdr:from>
    <xdr:to>
      <xdr:col>36</xdr:col>
      <xdr:colOff>28575</xdr:colOff>
      <xdr:row>246</xdr:row>
      <xdr:rowOff>0</xdr:rowOff>
    </xdr:to>
    <xdr:sp macro="" textlink="">
      <xdr:nvSpPr>
        <xdr:cNvPr id="131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243</xdr:row>
      <xdr:rowOff>0</xdr:rowOff>
    </xdr:from>
    <xdr:to>
      <xdr:col>39</xdr:col>
      <xdr:colOff>28575</xdr:colOff>
      <xdr:row>246</xdr:row>
      <xdr:rowOff>0</xdr:rowOff>
    </xdr:to>
    <xdr:sp macro="" textlink="">
      <xdr:nvSpPr>
        <xdr:cNvPr id="131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243</xdr:row>
      <xdr:rowOff>0</xdr:rowOff>
    </xdr:from>
    <xdr:to>
      <xdr:col>6</xdr:col>
      <xdr:colOff>0</xdr:colOff>
      <xdr:row>245</xdr:row>
      <xdr:rowOff>161925</xdr:rowOff>
    </xdr:to>
    <xdr:sp macro="" textlink="">
      <xdr:nvSpPr>
        <xdr:cNvPr id="131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243</xdr:row>
      <xdr:rowOff>0</xdr:rowOff>
    </xdr:from>
    <xdr:to>
      <xdr:col>15</xdr:col>
      <xdr:colOff>0</xdr:colOff>
      <xdr:row>246</xdr:row>
      <xdr:rowOff>0</xdr:rowOff>
    </xdr:to>
    <xdr:sp macro="" textlink="">
      <xdr:nvSpPr>
        <xdr:cNvPr id="131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243</xdr:row>
      <xdr:rowOff>0</xdr:rowOff>
    </xdr:from>
    <xdr:to>
      <xdr:col>33</xdr:col>
      <xdr:colOff>0</xdr:colOff>
      <xdr:row>246</xdr:row>
      <xdr:rowOff>0</xdr:rowOff>
    </xdr:to>
    <xdr:sp macro="" textlink="">
      <xdr:nvSpPr>
        <xdr:cNvPr id="131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243</xdr:row>
      <xdr:rowOff>0</xdr:rowOff>
    </xdr:from>
    <xdr:to>
      <xdr:col>36</xdr:col>
      <xdr:colOff>0</xdr:colOff>
      <xdr:row>246</xdr:row>
      <xdr:rowOff>0</xdr:rowOff>
    </xdr:to>
    <xdr:sp macro="" textlink="">
      <xdr:nvSpPr>
        <xdr:cNvPr id="131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243</xdr:row>
      <xdr:rowOff>9525</xdr:rowOff>
    </xdr:from>
    <xdr:to>
      <xdr:col>39</xdr:col>
      <xdr:colOff>0</xdr:colOff>
      <xdr:row>246</xdr:row>
      <xdr:rowOff>0</xdr:rowOff>
    </xdr:to>
    <xdr:sp macro="" textlink="">
      <xdr:nvSpPr>
        <xdr:cNvPr id="131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243</xdr:row>
      <xdr:rowOff>0</xdr:rowOff>
    </xdr:from>
    <xdr:to>
      <xdr:col>29</xdr:col>
      <xdr:colOff>333375</xdr:colOff>
      <xdr:row>246</xdr:row>
      <xdr:rowOff>0</xdr:rowOff>
    </xdr:to>
    <xdr:sp macro="" textlink="">
      <xdr:nvSpPr>
        <xdr:cNvPr id="131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243</xdr:row>
      <xdr:rowOff>0</xdr:rowOff>
    </xdr:from>
    <xdr:to>
      <xdr:col>24</xdr:col>
      <xdr:colOff>28575</xdr:colOff>
      <xdr:row>246</xdr:row>
      <xdr:rowOff>0</xdr:rowOff>
    </xdr:to>
    <xdr:sp macro="" textlink="">
      <xdr:nvSpPr>
        <xdr:cNvPr id="131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243</xdr:row>
      <xdr:rowOff>0</xdr:rowOff>
    </xdr:from>
    <xdr:to>
      <xdr:col>21</xdr:col>
      <xdr:colOff>28575</xdr:colOff>
      <xdr:row>246</xdr:row>
      <xdr:rowOff>0</xdr:rowOff>
    </xdr:to>
    <xdr:sp macro="" textlink="">
      <xdr:nvSpPr>
        <xdr:cNvPr id="131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243</xdr:row>
      <xdr:rowOff>19050</xdr:rowOff>
    </xdr:from>
    <xdr:to>
      <xdr:col>6</xdr:col>
      <xdr:colOff>9525</xdr:colOff>
      <xdr:row>246</xdr:row>
      <xdr:rowOff>0</xdr:rowOff>
    </xdr:to>
    <xdr:sp macro="" textlink="">
      <xdr:nvSpPr>
        <xdr:cNvPr id="132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243</xdr:row>
      <xdr:rowOff>9525</xdr:rowOff>
    </xdr:from>
    <xdr:to>
      <xdr:col>9</xdr:col>
      <xdr:colOff>9525</xdr:colOff>
      <xdr:row>246</xdr:row>
      <xdr:rowOff>0</xdr:rowOff>
    </xdr:to>
    <xdr:sp macro="" textlink="">
      <xdr:nvSpPr>
        <xdr:cNvPr id="132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247</xdr:row>
      <xdr:rowOff>28575</xdr:rowOff>
    </xdr:from>
    <xdr:to>
      <xdr:col>9</xdr:col>
      <xdr:colOff>0</xdr:colOff>
      <xdr:row>250</xdr:row>
      <xdr:rowOff>28575</xdr:rowOff>
    </xdr:to>
    <xdr:sp macro="" textlink="">
      <xdr:nvSpPr>
        <xdr:cNvPr id="1322" name="Line 1"/>
        <xdr:cNvSpPr>
          <a:spLocks noChangeShapeType="1"/>
        </xdr:cNvSpPr>
      </xdr:nvSpPr>
      <xdr:spPr bwMode="auto">
        <a:xfrm flipH="1">
          <a:off x="4572000" y="40595550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247</xdr:row>
      <xdr:rowOff>28575</xdr:rowOff>
    </xdr:from>
    <xdr:to>
      <xdr:col>12</xdr:col>
      <xdr:colOff>28575</xdr:colOff>
      <xdr:row>250</xdr:row>
      <xdr:rowOff>0</xdr:rowOff>
    </xdr:to>
    <xdr:sp macro="" textlink="">
      <xdr:nvSpPr>
        <xdr:cNvPr id="132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247</xdr:row>
      <xdr:rowOff>0</xdr:rowOff>
    </xdr:from>
    <xdr:to>
      <xdr:col>12</xdr:col>
      <xdr:colOff>9525</xdr:colOff>
      <xdr:row>249</xdr:row>
      <xdr:rowOff>161925</xdr:rowOff>
    </xdr:to>
    <xdr:sp macro="" textlink="">
      <xdr:nvSpPr>
        <xdr:cNvPr id="132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247</xdr:row>
      <xdr:rowOff>0</xdr:rowOff>
    </xdr:from>
    <xdr:to>
      <xdr:col>15</xdr:col>
      <xdr:colOff>28575</xdr:colOff>
      <xdr:row>250</xdr:row>
      <xdr:rowOff>0</xdr:rowOff>
    </xdr:to>
    <xdr:sp macro="" textlink="">
      <xdr:nvSpPr>
        <xdr:cNvPr id="132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247</xdr:row>
      <xdr:rowOff>9525</xdr:rowOff>
    </xdr:from>
    <xdr:to>
      <xdr:col>18</xdr:col>
      <xdr:colOff>28575</xdr:colOff>
      <xdr:row>250</xdr:row>
      <xdr:rowOff>0</xdr:rowOff>
    </xdr:to>
    <xdr:sp macro="" textlink="">
      <xdr:nvSpPr>
        <xdr:cNvPr id="132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247</xdr:row>
      <xdr:rowOff>0</xdr:rowOff>
    </xdr:from>
    <xdr:to>
      <xdr:col>18</xdr:col>
      <xdr:colOff>0</xdr:colOff>
      <xdr:row>250</xdr:row>
      <xdr:rowOff>0</xdr:rowOff>
    </xdr:to>
    <xdr:sp macro="" textlink="">
      <xdr:nvSpPr>
        <xdr:cNvPr id="132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247</xdr:row>
      <xdr:rowOff>28575</xdr:rowOff>
    </xdr:from>
    <xdr:to>
      <xdr:col>21</xdr:col>
      <xdr:colOff>28575</xdr:colOff>
      <xdr:row>250</xdr:row>
      <xdr:rowOff>0</xdr:rowOff>
    </xdr:to>
    <xdr:sp macro="" textlink="">
      <xdr:nvSpPr>
        <xdr:cNvPr id="132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247</xdr:row>
      <xdr:rowOff>9525</xdr:rowOff>
    </xdr:from>
    <xdr:to>
      <xdr:col>24</xdr:col>
      <xdr:colOff>9525</xdr:colOff>
      <xdr:row>250</xdr:row>
      <xdr:rowOff>0</xdr:rowOff>
    </xdr:to>
    <xdr:sp macro="" textlink="">
      <xdr:nvSpPr>
        <xdr:cNvPr id="132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247</xdr:row>
      <xdr:rowOff>28575</xdr:rowOff>
    </xdr:from>
    <xdr:to>
      <xdr:col>27</xdr:col>
      <xdr:colOff>28575</xdr:colOff>
      <xdr:row>250</xdr:row>
      <xdr:rowOff>0</xdr:rowOff>
    </xdr:to>
    <xdr:sp macro="" textlink="">
      <xdr:nvSpPr>
        <xdr:cNvPr id="133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247</xdr:row>
      <xdr:rowOff>9525</xdr:rowOff>
    </xdr:from>
    <xdr:to>
      <xdr:col>27</xdr:col>
      <xdr:colOff>9525</xdr:colOff>
      <xdr:row>250</xdr:row>
      <xdr:rowOff>0</xdr:rowOff>
    </xdr:to>
    <xdr:sp macro="" textlink="">
      <xdr:nvSpPr>
        <xdr:cNvPr id="133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247</xdr:row>
      <xdr:rowOff>28575</xdr:rowOff>
    </xdr:from>
    <xdr:to>
      <xdr:col>30</xdr:col>
      <xdr:colOff>28575</xdr:colOff>
      <xdr:row>250</xdr:row>
      <xdr:rowOff>0</xdr:rowOff>
    </xdr:to>
    <xdr:sp macro="" textlink="">
      <xdr:nvSpPr>
        <xdr:cNvPr id="133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247</xdr:row>
      <xdr:rowOff>28575</xdr:rowOff>
    </xdr:from>
    <xdr:to>
      <xdr:col>33</xdr:col>
      <xdr:colOff>28575</xdr:colOff>
      <xdr:row>250</xdr:row>
      <xdr:rowOff>0</xdr:rowOff>
    </xdr:to>
    <xdr:sp macro="" textlink="">
      <xdr:nvSpPr>
        <xdr:cNvPr id="133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247</xdr:row>
      <xdr:rowOff>28575</xdr:rowOff>
    </xdr:from>
    <xdr:to>
      <xdr:col>36</xdr:col>
      <xdr:colOff>28575</xdr:colOff>
      <xdr:row>250</xdr:row>
      <xdr:rowOff>0</xdr:rowOff>
    </xdr:to>
    <xdr:sp macro="" textlink="">
      <xdr:nvSpPr>
        <xdr:cNvPr id="133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247</xdr:row>
      <xdr:rowOff>0</xdr:rowOff>
    </xdr:from>
    <xdr:to>
      <xdr:col>39</xdr:col>
      <xdr:colOff>28575</xdr:colOff>
      <xdr:row>250</xdr:row>
      <xdr:rowOff>0</xdr:rowOff>
    </xdr:to>
    <xdr:sp macro="" textlink="">
      <xdr:nvSpPr>
        <xdr:cNvPr id="133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0</xdr:rowOff>
    </xdr:from>
    <xdr:to>
      <xdr:col>6</xdr:col>
      <xdr:colOff>0</xdr:colOff>
      <xdr:row>249</xdr:row>
      <xdr:rowOff>161925</xdr:rowOff>
    </xdr:to>
    <xdr:sp macro="" textlink="">
      <xdr:nvSpPr>
        <xdr:cNvPr id="133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247</xdr:row>
      <xdr:rowOff>0</xdr:rowOff>
    </xdr:from>
    <xdr:to>
      <xdr:col>15</xdr:col>
      <xdr:colOff>0</xdr:colOff>
      <xdr:row>250</xdr:row>
      <xdr:rowOff>0</xdr:rowOff>
    </xdr:to>
    <xdr:sp macro="" textlink="">
      <xdr:nvSpPr>
        <xdr:cNvPr id="133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247</xdr:row>
      <xdr:rowOff>0</xdr:rowOff>
    </xdr:from>
    <xdr:to>
      <xdr:col>33</xdr:col>
      <xdr:colOff>0</xdr:colOff>
      <xdr:row>250</xdr:row>
      <xdr:rowOff>0</xdr:rowOff>
    </xdr:to>
    <xdr:sp macro="" textlink="">
      <xdr:nvSpPr>
        <xdr:cNvPr id="133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247</xdr:row>
      <xdr:rowOff>0</xdr:rowOff>
    </xdr:from>
    <xdr:to>
      <xdr:col>36</xdr:col>
      <xdr:colOff>0</xdr:colOff>
      <xdr:row>250</xdr:row>
      <xdr:rowOff>0</xdr:rowOff>
    </xdr:to>
    <xdr:sp macro="" textlink="">
      <xdr:nvSpPr>
        <xdr:cNvPr id="133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247</xdr:row>
      <xdr:rowOff>9525</xdr:rowOff>
    </xdr:from>
    <xdr:to>
      <xdr:col>39</xdr:col>
      <xdr:colOff>0</xdr:colOff>
      <xdr:row>250</xdr:row>
      <xdr:rowOff>0</xdr:rowOff>
    </xdr:to>
    <xdr:sp macro="" textlink="">
      <xdr:nvSpPr>
        <xdr:cNvPr id="134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247</xdr:row>
      <xdr:rowOff>0</xdr:rowOff>
    </xdr:from>
    <xdr:to>
      <xdr:col>29</xdr:col>
      <xdr:colOff>333375</xdr:colOff>
      <xdr:row>250</xdr:row>
      <xdr:rowOff>0</xdr:rowOff>
    </xdr:to>
    <xdr:sp macro="" textlink="">
      <xdr:nvSpPr>
        <xdr:cNvPr id="134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247</xdr:row>
      <xdr:rowOff>0</xdr:rowOff>
    </xdr:from>
    <xdr:to>
      <xdr:col>24</xdr:col>
      <xdr:colOff>28575</xdr:colOff>
      <xdr:row>250</xdr:row>
      <xdr:rowOff>0</xdr:rowOff>
    </xdr:to>
    <xdr:sp macro="" textlink="">
      <xdr:nvSpPr>
        <xdr:cNvPr id="134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247</xdr:row>
      <xdr:rowOff>0</xdr:rowOff>
    </xdr:from>
    <xdr:to>
      <xdr:col>21</xdr:col>
      <xdr:colOff>28575</xdr:colOff>
      <xdr:row>250</xdr:row>
      <xdr:rowOff>0</xdr:rowOff>
    </xdr:to>
    <xdr:sp macro="" textlink="">
      <xdr:nvSpPr>
        <xdr:cNvPr id="134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247</xdr:row>
      <xdr:rowOff>19050</xdr:rowOff>
    </xdr:from>
    <xdr:to>
      <xdr:col>6</xdr:col>
      <xdr:colOff>9525</xdr:colOff>
      <xdr:row>250</xdr:row>
      <xdr:rowOff>0</xdr:rowOff>
    </xdr:to>
    <xdr:sp macro="" textlink="">
      <xdr:nvSpPr>
        <xdr:cNvPr id="134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247</xdr:row>
      <xdr:rowOff>9525</xdr:rowOff>
    </xdr:from>
    <xdr:to>
      <xdr:col>9</xdr:col>
      <xdr:colOff>9525</xdr:colOff>
      <xdr:row>250</xdr:row>
      <xdr:rowOff>0</xdr:rowOff>
    </xdr:to>
    <xdr:sp macro="" textlink="">
      <xdr:nvSpPr>
        <xdr:cNvPr id="134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251</xdr:row>
      <xdr:rowOff>0</xdr:rowOff>
    </xdr:from>
    <xdr:to>
      <xdr:col>9</xdr:col>
      <xdr:colOff>0</xdr:colOff>
      <xdr:row>254</xdr:row>
      <xdr:rowOff>0</xdr:rowOff>
    </xdr:to>
    <xdr:sp macro="" textlink="">
      <xdr:nvSpPr>
        <xdr:cNvPr id="134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251</xdr:row>
      <xdr:rowOff>28575</xdr:rowOff>
    </xdr:from>
    <xdr:to>
      <xdr:col>12</xdr:col>
      <xdr:colOff>28575</xdr:colOff>
      <xdr:row>254</xdr:row>
      <xdr:rowOff>0</xdr:rowOff>
    </xdr:to>
    <xdr:sp macro="" textlink="">
      <xdr:nvSpPr>
        <xdr:cNvPr id="134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251</xdr:row>
      <xdr:rowOff>0</xdr:rowOff>
    </xdr:from>
    <xdr:to>
      <xdr:col>12</xdr:col>
      <xdr:colOff>9525</xdr:colOff>
      <xdr:row>253</xdr:row>
      <xdr:rowOff>161925</xdr:rowOff>
    </xdr:to>
    <xdr:sp macro="" textlink="">
      <xdr:nvSpPr>
        <xdr:cNvPr id="134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251</xdr:row>
      <xdr:rowOff>0</xdr:rowOff>
    </xdr:from>
    <xdr:to>
      <xdr:col>15</xdr:col>
      <xdr:colOff>28575</xdr:colOff>
      <xdr:row>254</xdr:row>
      <xdr:rowOff>0</xdr:rowOff>
    </xdr:to>
    <xdr:sp macro="" textlink="">
      <xdr:nvSpPr>
        <xdr:cNvPr id="134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251</xdr:row>
      <xdr:rowOff>9525</xdr:rowOff>
    </xdr:from>
    <xdr:to>
      <xdr:col>18</xdr:col>
      <xdr:colOff>28575</xdr:colOff>
      <xdr:row>254</xdr:row>
      <xdr:rowOff>0</xdr:rowOff>
    </xdr:to>
    <xdr:sp macro="" textlink="">
      <xdr:nvSpPr>
        <xdr:cNvPr id="135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251</xdr:row>
      <xdr:rowOff>0</xdr:rowOff>
    </xdr:from>
    <xdr:to>
      <xdr:col>18</xdr:col>
      <xdr:colOff>0</xdr:colOff>
      <xdr:row>254</xdr:row>
      <xdr:rowOff>0</xdr:rowOff>
    </xdr:to>
    <xdr:sp macro="" textlink="">
      <xdr:nvSpPr>
        <xdr:cNvPr id="135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251</xdr:row>
      <xdr:rowOff>28575</xdr:rowOff>
    </xdr:from>
    <xdr:to>
      <xdr:col>21</xdr:col>
      <xdr:colOff>28575</xdr:colOff>
      <xdr:row>254</xdr:row>
      <xdr:rowOff>0</xdr:rowOff>
    </xdr:to>
    <xdr:sp macro="" textlink="">
      <xdr:nvSpPr>
        <xdr:cNvPr id="135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251</xdr:row>
      <xdr:rowOff>9525</xdr:rowOff>
    </xdr:from>
    <xdr:to>
      <xdr:col>24</xdr:col>
      <xdr:colOff>9525</xdr:colOff>
      <xdr:row>254</xdr:row>
      <xdr:rowOff>0</xdr:rowOff>
    </xdr:to>
    <xdr:sp macro="" textlink="">
      <xdr:nvSpPr>
        <xdr:cNvPr id="135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251</xdr:row>
      <xdr:rowOff>28575</xdr:rowOff>
    </xdr:from>
    <xdr:to>
      <xdr:col>27</xdr:col>
      <xdr:colOff>28575</xdr:colOff>
      <xdr:row>254</xdr:row>
      <xdr:rowOff>0</xdr:rowOff>
    </xdr:to>
    <xdr:sp macro="" textlink="">
      <xdr:nvSpPr>
        <xdr:cNvPr id="135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251</xdr:row>
      <xdr:rowOff>9525</xdr:rowOff>
    </xdr:from>
    <xdr:to>
      <xdr:col>27</xdr:col>
      <xdr:colOff>9525</xdr:colOff>
      <xdr:row>254</xdr:row>
      <xdr:rowOff>0</xdr:rowOff>
    </xdr:to>
    <xdr:sp macro="" textlink="">
      <xdr:nvSpPr>
        <xdr:cNvPr id="135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251</xdr:row>
      <xdr:rowOff>28575</xdr:rowOff>
    </xdr:from>
    <xdr:to>
      <xdr:col>30</xdr:col>
      <xdr:colOff>28575</xdr:colOff>
      <xdr:row>254</xdr:row>
      <xdr:rowOff>0</xdr:rowOff>
    </xdr:to>
    <xdr:sp macro="" textlink="">
      <xdr:nvSpPr>
        <xdr:cNvPr id="135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251</xdr:row>
      <xdr:rowOff>28575</xdr:rowOff>
    </xdr:from>
    <xdr:to>
      <xdr:col>33</xdr:col>
      <xdr:colOff>28575</xdr:colOff>
      <xdr:row>254</xdr:row>
      <xdr:rowOff>0</xdr:rowOff>
    </xdr:to>
    <xdr:sp macro="" textlink="">
      <xdr:nvSpPr>
        <xdr:cNvPr id="135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251</xdr:row>
      <xdr:rowOff>28575</xdr:rowOff>
    </xdr:from>
    <xdr:to>
      <xdr:col>36</xdr:col>
      <xdr:colOff>28575</xdr:colOff>
      <xdr:row>254</xdr:row>
      <xdr:rowOff>0</xdr:rowOff>
    </xdr:to>
    <xdr:sp macro="" textlink="">
      <xdr:nvSpPr>
        <xdr:cNvPr id="135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251</xdr:row>
      <xdr:rowOff>0</xdr:rowOff>
    </xdr:from>
    <xdr:to>
      <xdr:col>39</xdr:col>
      <xdr:colOff>28575</xdr:colOff>
      <xdr:row>254</xdr:row>
      <xdr:rowOff>0</xdr:rowOff>
    </xdr:to>
    <xdr:sp macro="" textlink="">
      <xdr:nvSpPr>
        <xdr:cNvPr id="135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0</xdr:rowOff>
    </xdr:from>
    <xdr:to>
      <xdr:col>6</xdr:col>
      <xdr:colOff>0</xdr:colOff>
      <xdr:row>253</xdr:row>
      <xdr:rowOff>161925</xdr:rowOff>
    </xdr:to>
    <xdr:sp macro="" textlink="">
      <xdr:nvSpPr>
        <xdr:cNvPr id="136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251</xdr:row>
      <xdr:rowOff>0</xdr:rowOff>
    </xdr:from>
    <xdr:to>
      <xdr:col>15</xdr:col>
      <xdr:colOff>0</xdr:colOff>
      <xdr:row>254</xdr:row>
      <xdr:rowOff>0</xdr:rowOff>
    </xdr:to>
    <xdr:sp macro="" textlink="">
      <xdr:nvSpPr>
        <xdr:cNvPr id="136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251</xdr:row>
      <xdr:rowOff>0</xdr:rowOff>
    </xdr:from>
    <xdr:to>
      <xdr:col>33</xdr:col>
      <xdr:colOff>0</xdr:colOff>
      <xdr:row>254</xdr:row>
      <xdr:rowOff>0</xdr:rowOff>
    </xdr:to>
    <xdr:sp macro="" textlink="">
      <xdr:nvSpPr>
        <xdr:cNvPr id="136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251</xdr:row>
      <xdr:rowOff>0</xdr:rowOff>
    </xdr:from>
    <xdr:to>
      <xdr:col>36</xdr:col>
      <xdr:colOff>0</xdr:colOff>
      <xdr:row>254</xdr:row>
      <xdr:rowOff>0</xdr:rowOff>
    </xdr:to>
    <xdr:sp macro="" textlink="">
      <xdr:nvSpPr>
        <xdr:cNvPr id="136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251</xdr:row>
      <xdr:rowOff>9525</xdr:rowOff>
    </xdr:from>
    <xdr:to>
      <xdr:col>39</xdr:col>
      <xdr:colOff>0</xdr:colOff>
      <xdr:row>254</xdr:row>
      <xdr:rowOff>0</xdr:rowOff>
    </xdr:to>
    <xdr:sp macro="" textlink="">
      <xdr:nvSpPr>
        <xdr:cNvPr id="136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251</xdr:row>
      <xdr:rowOff>0</xdr:rowOff>
    </xdr:from>
    <xdr:to>
      <xdr:col>29</xdr:col>
      <xdr:colOff>333375</xdr:colOff>
      <xdr:row>254</xdr:row>
      <xdr:rowOff>0</xdr:rowOff>
    </xdr:to>
    <xdr:sp macro="" textlink="">
      <xdr:nvSpPr>
        <xdr:cNvPr id="136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251</xdr:row>
      <xdr:rowOff>0</xdr:rowOff>
    </xdr:from>
    <xdr:to>
      <xdr:col>24</xdr:col>
      <xdr:colOff>28575</xdr:colOff>
      <xdr:row>254</xdr:row>
      <xdr:rowOff>0</xdr:rowOff>
    </xdr:to>
    <xdr:sp macro="" textlink="">
      <xdr:nvSpPr>
        <xdr:cNvPr id="136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251</xdr:row>
      <xdr:rowOff>0</xdr:rowOff>
    </xdr:from>
    <xdr:to>
      <xdr:col>21</xdr:col>
      <xdr:colOff>28575</xdr:colOff>
      <xdr:row>254</xdr:row>
      <xdr:rowOff>0</xdr:rowOff>
    </xdr:to>
    <xdr:sp macro="" textlink="">
      <xdr:nvSpPr>
        <xdr:cNvPr id="136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251</xdr:row>
      <xdr:rowOff>19050</xdr:rowOff>
    </xdr:from>
    <xdr:to>
      <xdr:col>6</xdr:col>
      <xdr:colOff>9525</xdr:colOff>
      <xdr:row>254</xdr:row>
      <xdr:rowOff>0</xdr:rowOff>
    </xdr:to>
    <xdr:sp macro="" textlink="">
      <xdr:nvSpPr>
        <xdr:cNvPr id="136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251</xdr:row>
      <xdr:rowOff>9525</xdr:rowOff>
    </xdr:from>
    <xdr:to>
      <xdr:col>9</xdr:col>
      <xdr:colOff>9525</xdr:colOff>
      <xdr:row>254</xdr:row>
      <xdr:rowOff>0</xdr:rowOff>
    </xdr:to>
    <xdr:sp macro="" textlink="">
      <xdr:nvSpPr>
        <xdr:cNvPr id="136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255</xdr:row>
      <xdr:rowOff>0</xdr:rowOff>
    </xdr:from>
    <xdr:to>
      <xdr:col>9</xdr:col>
      <xdr:colOff>0</xdr:colOff>
      <xdr:row>258</xdr:row>
      <xdr:rowOff>0</xdr:rowOff>
    </xdr:to>
    <xdr:sp macro="" textlink="">
      <xdr:nvSpPr>
        <xdr:cNvPr id="137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255</xdr:row>
      <xdr:rowOff>28575</xdr:rowOff>
    </xdr:from>
    <xdr:to>
      <xdr:col>12</xdr:col>
      <xdr:colOff>28575</xdr:colOff>
      <xdr:row>258</xdr:row>
      <xdr:rowOff>0</xdr:rowOff>
    </xdr:to>
    <xdr:sp macro="" textlink="">
      <xdr:nvSpPr>
        <xdr:cNvPr id="137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255</xdr:row>
      <xdr:rowOff>0</xdr:rowOff>
    </xdr:from>
    <xdr:to>
      <xdr:col>12</xdr:col>
      <xdr:colOff>9525</xdr:colOff>
      <xdr:row>257</xdr:row>
      <xdr:rowOff>161925</xdr:rowOff>
    </xdr:to>
    <xdr:sp macro="" textlink="">
      <xdr:nvSpPr>
        <xdr:cNvPr id="137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255</xdr:row>
      <xdr:rowOff>0</xdr:rowOff>
    </xdr:from>
    <xdr:to>
      <xdr:col>15</xdr:col>
      <xdr:colOff>28575</xdr:colOff>
      <xdr:row>258</xdr:row>
      <xdr:rowOff>0</xdr:rowOff>
    </xdr:to>
    <xdr:sp macro="" textlink="">
      <xdr:nvSpPr>
        <xdr:cNvPr id="137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255</xdr:row>
      <xdr:rowOff>9525</xdr:rowOff>
    </xdr:from>
    <xdr:to>
      <xdr:col>18</xdr:col>
      <xdr:colOff>28575</xdr:colOff>
      <xdr:row>258</xdr:row>
      <xdr:rowOff>0</xdr:rowOff>
    </xdr:to>
    <xdr:sp macro="" textlink="">
      <xdr:nvSpPr>
        <xdr:cNvPr id="137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255</xdr:row>
      <xdr:rowOff>0</xdr:rowOff>
    </xdr:from>
    <xdr:to>
      <xdr:col>18</xdr:col>
      <xdr:colOff>0</xdr:colOff>
      <xdr:row>258</xdr:row>
      <xdr:rowOff>0</xdr:rowOff>
    </xdr:to>
    <xdr:sp macro="" textlink="">
      <xdr:nvSpPr>
        <xdr:cNvPr id="137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255</xdr:row>
      <xdr:rowOff>28575</xdr:rowOff>
    </xdr:from>
    <xdr:to>
      <xdr:col>21</xdr:col>
      <xdr:colOff>28575</xdr:colOff>
      <xdr:row>258</xdr:row>
      <xdr:rowOff>0</xdr:rowOff>
    </xdr:to>
    <xdr:sp macro="" textlink="">
      <xdr:nvSpPr>
        <xdr:cNvPr id="137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255</xdr:row>
      <xdr:rowOff>9525</xdr:rowOff>
    </xdr:from>
    <xdr:to>
      <xdr:col>24</xdr:col>
      <xdr:colOff>9525</xdr:colOff>
      <xdr:row>258</xdr:row>
      <xdr:rowOff>0</xdr:rowOff>
    </xdr:to>
    <xdr:sp macro="" textlink="">
      <xdr:nvSpPr>
        <xdr:cNvPr id="137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255</xdr:row>
      <xdr:rowOff>28575</xdr:rowOff>
    </xdr:from>
    <xdr:to>
      <xdr:col>27</xdr:col>
      <xdr:colOff>28575</xdr:colOff>
      <xdr:row>258</xdr:row>
      <xdr:rowOff>0</xdr:rowOff>
    </xdr:to>
    <xdr:sp macro="" textlink="">
      <xdr:nvSpPr>
        <xdr:cNvPr id="137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255</xdr:row>
      <xdr:rowOff>9525</xdr:rowOff>
    </xdr:from>
    <xdr:to>
      <xdr:col>27</xdr:col>
      <xdr:colOff>9525</xdr:colOff>
      <xdr:row>258</xdr:row>
      <xdr:rowOff>0</xdr:rowOff>
    </xdr:to>
    <xdr:sp macro="" textlink="">
      <xdr:nvSpPr>
        <xdr:cNvPr id="137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255</xdr:row>
      <xdr:rowOff>28575</xdr:rowOff>
    </xdr:from>
    <xdr:to>
      <xdr:col>30</xdr:col>
      <xdr:colOff>28575</xdr:colOff>
      <xdr:row>258</xdr:row>
      <xdr:rowOff>0</xdr:rowOff>
    </xdr:to>
    <xdr:sp macro="" textlink="">
      <xdr:nvSpPr>
        <xdr:cNvPr id="138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255</xdr:row>
      <xdr:rowOff>28575</xdr:rowOff>
    </xdr:from>
    <xdr:to>
      <xdr:col>33</xdr:col>
      <xdr:colOff>28575</xdr:colOff>
      <xdr:row>258</xdr:row>
      <xdr:rowOff>0</xdr:rowOff>
    </xdr:to>
    <xdr:sp macro="" textlink="">
      <xdr:nvSpPr>
        <xdr:cNvPr id="138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255</xdr:row>
      <xdr:rowOff>28575</xdr:rowOff>
    </xdr:from>
    <xdr:to>
      <xdr:col>36</xdr:col>
      <xdr:colOff>28575</xdr:colOff>
      <xdr:row>258</xdr:row>
      <xdr:rowOff>0</xdr:rowOff>
    </xdr:to>
    <xdr:sp macro="" textlink="">
      <xdr:nvSpPr>
        <xdr:cNvPr id="138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255</xdr:row>
      <xdr:rowOff>0</xdr:rowOff>
    </xdr:from>
    <xdr:to>
      <xdr:col>39</xdr:col>
      <xdr:colOff>28575</xdr:colOff>
      <xdr:row>258</xdr:row>
      <xdr:rowOff>0</xdr:rowOff>
    </xdr:to>
    <xdr:sp macro="" textlink="">
      <xdr:nvSpPr>
        <xdr:cNvPr id="138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0</xdr:rowOff>
    </xdr:from>
    <xdr:to>
      <xdr:col>6</xdr:col>
      <xdr:colOff>0</xdr:colOff>
      <xdr:row>257</xdr:row>
      <xdr:rowOff>161925</xdr:rowOff>
    </xdr:to>
    <xdr:sp macro="" textlink="">
      <xdr:nvSpPr>
        <xdr:cNvPr id="138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255</xdr:row>
      <xdr:rowOff>0</xdr:rowOff>
    </xdr:from>
    <xdr:to>
      <xdr:col>15</xdr:col>
      <xdr:colOff>0</xdr:colOff>
      <xdr:row>258</xdr:row>
      <xdr:rowOff>0</xdr:rowOff>
    </xdr:to>
    <xdr:sp macro="" textlink="">
      <xdr:nvSpPr>
        <xdr:cNvPr id="138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255</xdr:row>
      <xdr:rowOff>0</xdr:rowOff>
    </xdr:from>
    <xdr:to>
      <xdr:col>33</xdr:col>
      <xdr:colOff>0</xdr:colOff>
      <xdr:row>258</xdr:row>
      <xdr:rowOff>0</xdr:rowOff>
    </xdr:to>
    <xdr:sp macro="" textlink="">
      <xdr:nvSpPr>
        <xdr:cNvPr id="138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255</xdr:row>
      <xdr:rowOff>0</xdr:rowOff>
    </xdr:from>
    <xdr:to>
      <xdr:col>36</xdr:col>
      <xdr:colOff>0</xdr:colOff>
      <xdr:row>258</xdr:row>
      <xdr:rowOff>0</xdr:rowOff>
    </xdr:to>
    <xdr:sp macro="" textlink="">
      <xdr:nvSpPr>
        <xdr:cNvPr id="138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255</xdr:row>
      <xdr:rowOff>9525</xdr:rowOff>
    </xdr:from>
    <xdr:to>
      <xdr:col>39</xdr:col>
      <xdr:colOff>0</xdr:colOff>
      <xdr:row>258</xdr:row>
      <xdr:rowOff>0</xdr:rowOff>
    </xdr:to>
    <xdr:sp macro="" textlink="">
      <xdr:nvSpPr>
        <xdr:cNvPr id="138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255</xdr:row>
      <xdr:rowOff>0</xdr:rowOff>
    </xdr:from>
    <xdr:to>
      <xdr:col>29</xdr:col>
      <xdr:colOff>333375</xdr:colOff>
      <xdr:row>258</xdr:row>
      <xdr:rowOff>0</xdr:rowOff>
    </xdr:to>
    <xdr:sp macro="" textlink="">
      <xdr:nvSpPr>
        <xdr:cNvPr id="138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255</xdr:row>
      <xdr:rowOff>0</xdr:rowOff>
    </xdr:from>
    <xdr:to>
      <xdr:col>24</xdr:col>
      <xdr:colOff>28575</xdr:colOff>
      <xdr:row>258</xdr:row>
      <xdr:rowOff>0</xdr:rowOff>
    </xdr:to>
    <xdr:sp macro="" textlink="">
      <xdr:nvSpPr>
        <xdr:cNvPr id="139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255</xdr:row>
      <xdr:rowOff>0</xdr:rowOff>
    </xdr:from>
    <xdr:to>
      <xdr:col>21</xdr:col>
      <xdr:colOff>28575</xdr:colOff>
      <xdr:row>258</xdr:row>
      <xdr:rowOff>0</xdr:rowOff>
    </xdr:to>
    <xdr:sp macro="" textlink="">
      <xdr:nvSpPr>
        <xdr:cNvPr id="139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255</xdr:row>
      <xdr:rowOff>19050</xdr:rowOff>
    </xdr:from>
    <xdr:to>
      <xdr:col>6</xdr:col>
      <xdr:colOff>9525</xdr:colOff>
      <xdr:row>258</xdr:row>
      <xdr:rowOff>0</xdr:rowOff>
    </xdr:to>
    <xdr:sp macro="" textlink="">
      <xdr:nvSpPr>
        <xdr:cNvPr id="139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255</xdr:row>
      <xdr:rowOff>9525</xdr:rowOff>
    </xdr:from>
    <xdr:to>
      <xdr:col>9</xdr:col>
      <xdr:colOff>9525</xdr:colOff>
      <xdr:row>258</xdr:row>
      <xdr:rowOff>0</xdr:rowOff>
    </xdr:to>
    <xdr:sp macro="" textlink="">
      <xdr:nvSpPr>
        <xdr:cNvPr id="139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259</xdr:row>
      <xdr:rowOff>0</xdr:rowOff>
    </xdr:from>
    <xdr:to>
      <xdr:col>9</xdr:col>
      <xdr:colOff>0</xdr:colOff>
      <xdr:row>262</xdr:row>
      <xdr:rowOff>0</xdr:rowOff>
    </xdr:to>
    <xdr:sp macro="" textlink="">
      <xdr:nvSpPr>
        <xdr:cNvPr id="139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259</xdr:row>
      <xdr:rowOff>28575</xdr:rowOff>
    </xdr:from>
    <xdr:to>
      <xdr:col>12</xdr:col>
      <xdr:colOff>28575</xdr:colOff>
      <xdr:row>262</xdr:row>
      <xdr:rowOff>0</xdr:rowOff>
    </xdr:to>
    <xdr:sp macro="" textlink="">
      <xdr:nvSpPr>
        <xdr:cNvPr id="139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259</xdr:row>
      <xdr:rowOff>0</xdr:rowOff>
    </xdr:from>
    <xdr:to>
      <xdr:col>12</xdr:col>
      <xdr:colOff>9525</xdr:colOff>
      <xdr:row>261</xdr:row>
      <xdr:rowOff>161925</xdr:rowOff>
    </xdr:to>
    <xdr:sp macro="" textlink="">
      <xdr:nvSpPr>
        <xdr:cNvPr id="139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259</xdr:row>
      <xdr:rowOff>0</xdr:rowOff>
    </xdr:from>
    <xdr:to>
      <xdr:col>15</xdr:col>
      <xdr:colOff>28575</xdr:colOff>
      <xdr:row>262</xdr:row>
      <xdr:rowOff>0</xdr:rowOff>
    </xdr:to>
    <xdr:sp macro="" textlink="">
      <xdr:nvSpPr>
        <xdr:cNvPr id="139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259</xdr:row>
      <xdr:rowOff>9525</xdr:rowOff>
    </xdr:from>
    <xdr:to>
      <xdr:col>18</xdr:col>
      <xdr:colOff>28575</xdr:colOff>
      <xdr:row>262</xdr:row>
      <xdr:rowOff>0</xdr:rowOff>
    </xdr:to>
    <xdr:sp macro="" textlink="">
      <xdr:nvSpPr>
        <xdr:cNvPr id="139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259</xdr:row>
      <xdr:rowOff>0</xdr:rowOff>
    </xdr:from>
    <xdr:to>
      <xdr:col>18</xdr:col>
      <xdr:colOff>0</xdr:colOff>
      <xdr:row>262</xdr:row>
      <xdr:rowOff>0</xdr:rowOff>
    </xdr:to>
    <xdr:sp macro="" textlink="">
      <xdr:nvSpPr>
        <xdr:cNvPr id="139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259</xdr:row>
      <xdr:rowOff>28575</xdr:rowOff>
    </xdr:from>
    <xdr:to>
      <xdr:col>21</xdr:col>
      <xdr:colOff>28575</xdr:colOff>
      <xdr:row>262</xdr:row>
      <xdr:rowOff>0</xdr:rowOff>
    </xdr:to>
    <xdr:sp macro="" textlink="">
      <xdr:nvSpPr>
        <xdr:cNvPr id="140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259</xdr:row>
      <xdr:rowOff>9525</xdr:rowOff>
    </xdr:from>
    <xdr:to>
      <xdr:col>24</xdr:col>
      <xdr:colOff>9525</xdr:colOff>
      <xdr:row>262</xdr:row>
      <xdr:rowOff>0</xdr:rowOff>
    </xdr:to>
    <xdr:sp macro="" textlink="">
      <xdr:nvSpPr>
        <xdr:cNvPr id="140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259</xdr:row>
      <xdr:rowOff>28575</xdr:rowOff>
    </xdr:from>
    <xdr:to>
      <xdr:col>27</xdr:col>
      <xdr:colOff>28575</xdr:colOff>
      <xdr:row>262</xdr:row>
      <xdr:rowOff>0</xdr:rowOff>
    </xdr:to>
    <xdr:sp macro="" textlink="">
      <xdr:nvSpPr>
        <xdr:cNvPr id="140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259</xdr:row>
      <xdr:rowOff>9525</xdr:rowOff>
    </xdr:from>
    <xdr:to>
      <xdr:col>27</xdr:col>
      <xdr:colOff>9525</xdr:colOff>
      <xdr:row>262</xdr:row>
      <xdr:rowOff>0</xdr:rowOff>
    </xdr:to>
    <xdr:sp macro="" textlink="">
      <xdr:nvSpPr>
        <xdr:cNvPr id="140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259</xdr:row>
      <xdr:rowOff>28575</xdr:rowOff>
    </xdr:from>
    <xdr:to>
      <xdr:col>30</xdr:col>
      <xdr:colOff>28575</xdr:colOff>
      <xdr:row>262</xdr:row>
      <xdr:rowOff>0</xdr:rowOff>
    </xdr:to>
    <xdr:sp macro="" textlink="">
      <xdr:nvSpPr>
        <xdr:cNvPr id="140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259</xdr:row>
      <xdr:rowOff>28575</xdr:rowOff>
    </xdr:from>
    <xdr:to>
      <xdr:col>33</xdr:col>
      <xdr:colOff>28575</xdr:colOff>
      <xdr:row>262</xdr:row>
      <xdr:rowOff>0</xdr:rowOff>
    </xdr:to>
    <xdr:sp macro="" textlink="">
      <xdr:nvSpPr>
        <xdr:cNvPr id="140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259</xdr:row>
      <xdr:rowOff>28575</xdr:rowOff>
    </xdr:from>
    <xdr:to>
      <xdr:col>36</xdr:col>
      <xdr:colOff>28575</xdr:colOff>
      <xdr:row>262</xdr:row>
      <xdr:rowOff>0</xdr:rowOff>
    </xdr:to>
    <xdr:sp macro="" textlink="">
      <xdr:nvSpPr>
        <xdr:cNvPr id="140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259</xdr:row>
      <xdr:rowOff>0</xdr:rowOff>
    </xdr:from>
    <xdr:to>
      <xdr:col>39</xdr:col>
      <xdr:colOff>28575</xdr:colOff>
      <xdr:row>262</xdr:row>
      <xdr:rowOff>0</xdr:rowOff>
    </xdr:to>
    <xdr:sp macro="" textlink="">
      <xdr:nvSpPr>
        <xdr:cNvPr id="140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259</xdr:row>
      <xdr:rowOff>0</xdr:rowOff>
    </xdr:from>
    <xdr:to>
      <xdr:col>6</xdr:col>
      <xdr:colOff>0</xdr:colOff>
      <xdr:row>261</xdr:row>
      <xdr:rowOff>161925</xdr:rowOff>
    </xdr:to>
    <xdr:sp macro="" textlink="">
      <xdr:nvSpPr>
        <xdr:cNvPr id="140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259</xdr:row>
      <xdr:rowOff>0</xdr:rowOff>
    </xdr:from>
    <xdr:to>
      <xdr:col>15</xdr:col>
      <xdr:colOff>0</xdr:colOff>
      <xdr:row>262</xdr:row>
      <xdr:rowOff>0</xdr:rowOff>
    </xdr:to>
    <xdr:sp macro="" textlink="">
      <xdr:nvSpPr>
        <xdr:cNvPr id="140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259</xdr:row>
      <xdr:rowOff>0</xdr:rowOff>
    </xdr:from>
    <xdr:to>
      <xdr:col>33</xdr:col>
      <xdr:colOff>0</xdr:colOff>
      <xdr:row>262</xdr:row>
      <xdr:rowOff>0</xdr:rowOff>
    </xdr:to>
    <xdr:sp macro="" textlink="">
      <xdr:nvSpPr>
        <xdr:cNvPr id="141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259</xdr:row>
      <xdr:rowOff>0</xdr:rowOff>
    </xdr:from>
    <xdr:to>
      <xdr:col>36</xdr:col>
      <xdr:colOff>0</xdr:colOff>
      <xdr:row>262</xdr:row>
      <xdr:rowOff>0</xdr:rowOff>
    </xdr:to>
    <xdr:sp macro="" textlink="">
      <xdr:nvSpPr>
        <xdr:cNvPr id="141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259</xdr:row>
      <xdr:rowOff>9525</xdr:rowOff>
    </xdr:from>
    <xdr:to>
      <xdr:col>39</xdr:col>
      <xdr:colOff>0</xdr:colOff>
      <xdr:row>262</xdr:row>
      <xdr:rowOff>0</xdr:rowOff>
    </xdr:to>
    <xdr:sp macro="" textlink="">
      <xdr:nvSpPr>
        <xdr:cNvPr id="141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259</xdr:row>
      <xdr:rowOff>0</xdr:rowOff>
    </xdr:from>
    <xdr:to>
      <xdr:col>29</xdr:col>
      <xdr:colOff>333375</xdr:colOff>
      <xdr:row>262</xdr:row>
      <xdr:rowOff>0</xdr:rowOff>
    </xdr:to>
    <xdr:sp macro="" textlink="">
      <xdr:nvSpPr>
        <xdr:cNvPr id="141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259</xdr:row>
      <xdr:rowOff>0</xdr:rowOff>
    </xdr:from>
    <xdr:to>
      <xdr:col>24</xdr:col>
      <xdr:colOff>28575</xdr:colOff>
      <xdr:row>262</xdr:row>
      <xdr:rowOff>0</xdr:rowOff>
    </xdr:to>
    <xdr:sp macro="" textlink="">
      <xdr:nvSpPr>
        <xdr:cNvPr id="141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259</xdr:row>
      <xdr:rowOff>0</xdr:rowOff>
    </xdr:from>
    <xdr:to>
      <xdr:col>21</xdr:col>
      <xdr:colOff>28575</xdr:colOff>
      <xdr:row>262</xdr:row>
      <xdr:rowOff>0</xdr:rowOff>
    </xdr:to>
    <xdr:sp macro="" textlink="">
      <xdr:nvSpPr>
        <xdr:cNvPr id="141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259</xdr:row>
      <xdr:rowOff>19050</xdr:rowOff>
    </xdr:from>
    <xdr:to>
      <xdr:col>6</xdr:col>
      <xdr:colOff>9525</xdr:colOff>
      <xdr:row>262</xdr:row>
      <xdr:rowOff>0</xdr:rowOff>
    </xdr:to>
    <xdr:sp macro="" textlink="">
      <xdr:nvSpPr>
        <xdr:cNvPr id="141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259</xdr:row>
      <xdr:rowOff>9525</xdr:rowOff>
    </xdr:from>
    <xdr:to>
      <xdr:col>9</xdr:col>
      <xdr:colOff>9525</xdr:colOff>
      <xdr:row>262</xdr:row>
      <xdr:rowOff>0</xdr:rowOff>
    </xdr:to>
    <xdr:sp macro="" textlink="">
      <xdr:nvSpPr>
        <xdr:cNvPr id="141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265</xdr:row>
      <xdr:rowOff>0</xdr:rowOff>
    </xdr:from>
    <xdr:to>
      <xdr:col>9</xdr:col>
      <xdr:colOff>0</xdr:colOff>
      <xdr:row>268</xdr:row>
      <xdr:rowOff>0</xdr:rowOff>
    </xdr:to>
    <xdr:sp macro="" textlink="">
      <xdr:nvSpPr>
        <xdr:cNvPr id="141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265</xdr:row>
      <xdr:rowOff>28575</xdr:rowOff>
    </xdr:from>
    <xdr:to>
      <xdr:col>12</xdr:col>
      <xdr:colOff>28575</xdr:colOff>
      <xdr:row>268</xdr:row>
      <xdr:rowOff>0</xdr:rowOff>
    </xdr:to>
    <xdr:sp macro="" textlink="">
      <xdr:nvSpPr>
        <xdr:cNvPr id="141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265</xdr:row>
      <xdr:rowOff>0</xdr:rowOff>
    </xdr:from>
    <xdr:to>
      <xdr:col>12</xdr:col>
      <xdr:colOff>9525</xdr:colOff>
      <xdr:row>267</xdr:row>
      <xdr:rowOff>161925</xdr:rowOff>
    </xdr:to>
    <xdr:sp macro="" textlink="">
      <xdr:nvSpPr>
        <xdr:cNvPr id="142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265</xdr:row>
      <xdr:rowOff>0</xdr:rowOff>
    </xdr:from>
    <xdr:to>
      <xdr:col>15</xdr:col>
      <xdr:colOff>28575</xdr:colOff>
      <xdr:row>268</xdr:row>
      <xdr:rowOff>0</xdr:rowOff>
    </xdr:to>
    <xdr:sp macro="" textlink="">
      <xdr:nvSpPr>
        <xdr:cNvPr id="142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265</xdr:row>
      <xdr:rowOff>9525</xdr:rowOff>
    </xdr:from>
    <xdr:to>
      <xdr:col>18</xdr:col>
      <xdr:colOff>28575</xdr:colOff>
      <xdr:row>268</xdr:row>
      <xdr:rowOff>0</xdr:rowOff>
    </xdr:to>
    <xdr:sp macro="" textlink="">
      <xdr:nvSpPr>
        <xdr:cNvPr id="142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265</xdr:row>
      <xdr:rowOff>0</xdr:rowOff>
    </xdr:from>
    <xdr:to>
      <xdr:col>18</xdr:col>
      <xdr:colOff>0</xdr:colOff>
      <xdr:row>268</xdr:row>
      <xdr:rowOff>0</xdr:rowOff>
    </xdr:to>
    <xdr:sp macro="" textlink="">
      <xdr:nvSpPr>
        <xdr:cNvPr id="142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265</xdr:row>
      <xdr:rowOff>28575</xdr:rowOff>
    </xdr:from>
    <xdr:to>
      <xdr:col>21</xdr:col>
      <xdr:colOff>28575</xdr:colOff>
      <xdr:row>268</xdr:row>
      <xdr:rowOff>0</xdr:rowOff>
    </xdr:to>
    <xdr:sp macro="" textlink="">
      <xdr:nvSpPr>
        <xdr:cNvPr id="142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265</xdr:row>
      <xdr:rowOff>9525</xdr:rowOff>
    </xdr:from>
    <xdr:to>
      <xdr:col>24</xdr:col>
      <xdr:colOff>9525</xdr:colOff>
      <xdr:row>268</xdr:row>
      <xdr:rowOff>0</xdr:rowOff>
    </xdr:to>
    <xdr:sp macro="" textlink="">
      <xdr:nvSpPr>
        <xdr:cNvPr id="142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265</xdr:row>
      <xdr:rowOff>28575</xdr:rowOff>
    </xdr:from>
    <xdr:to>
      <xdr:col>27</xdr:col>
      <xdr:colOff>28575</xdr:colOff>
      <xdr:row>268</xdr:row>
      <xdr:rowOff>0</xdr:rowOff>
    </xdr:to>
    <xdr:sp macro="" textlink="">
      <xdr:nvSpPr>
        <xdr:cNvPr id="142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265</xdr:row>
      <xdr:rowOff>9525</xdr:rowOff>
    </xdr:from>
    <xdr:to>
      <xdr:col>27</xdr:col>
      <xdr:colOff>9525</xdr:colOff>
      <xdr:row>268</xdr:row>
      <xdr:rowOff>0</xdr:rowOff>
    </xdr:to>
    <xdr:sp macro="" textlink="">
      <xdr:nvSpPr>
        <xdr:cNvPr id="142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265</xdr:row>
      <xdr:rowOff>28575</xdr:rowOff>
    </xdr:from>
    <xdr:to>
      <xdr:col>30</xdr:col>
      <xdr:colOff>28575</xdr:colOff>
      <xdr:row>268</xdr:row>
      <xdr:rowOff>0</xdr:rowOff>
    </xdr:to>
    <xdr:sp macro="" textlink="">
      <xdr:nvSpPr>
        <xdr:cNvPr id="142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265</xdr:row>
      <xdr:rowOff>28575</xdr:rowOff>
    </xdr:from>
    <xdr:to>
      <xdr:col>33</xdr:col>
      <xdr:colOff>28575</xdr:colOff>
      <xdr:row>268</xdr:row>
      <xdr:rowOff>0</xdr:rowOff>
    </xdr:to>
    <xdr:sp macro="" textlink="">
      <xdr:nvSpPr>
        <xdr:cNvPr id="142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265</xdr:row>
      <xdr:rowOff>28575</xdr:rowOff>
    </xdr:from>
    <xdr:to>
      <xdr:col>36</xdr:col>
      <xdr:colOff>28575</xdr:colOff>
      <xdr:row>268</xdr:row>
      <xdr:rowOff>0</xdr:rowOff>
    </xdr:to>
    <xdr:sp macro="" textlink="">
      <xdr:nvSpPr>
        <xdr:cNvPr id="143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265</xdr:row>
      <xdr:rowOff>0</xdr:rowOff>
    </xdr:from>
    <xdr:to>
      <xdr:col>39</xdr:col>
      <xdr:colOff>28575</xdr:colOff>
      <xdr:row>268</xdr:row>
      <xdr:rowOff>0</xdr:rowOff>
    </xdr:to>
    <xdr:sp macro="" textlink="">
      <xdr:nvSpPr>
        <xdr:cNvPr id="143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265</xdr:row>
      <xdr:rowOff>0</xdr:rowOff>
    </xdr:from>
    <xdr:to>
      <xdr:col>6</xdr:col>
      <xdr:colOff>0</xdr:colOff>
      <xdr:row>267</xdr:row>
      <xdr:rowOff>161925</xdr:rowOff>
    </xdr:to>
    <xdr:sp macro="" textlink="">
      <xdr:nvSpPr>
        <xdr:cNvPr id="143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265</xdr:row>
      <xdr:rowOff>0</xdr:rowOff>
    </xdr:from>
    <xdr:to>
      <xdr:col>15</xdr:col>
      <xdr:colOff>0</xdr:colOff>
      <xdr:row>268</xdr:row>
      <xdr:rowOff>0</xdr:rowOff>
    </xdr:to>
    <xdr:sp macro="" textlink="">
      <xdr:nvSpPr>
        <xdr:cNvPr id="143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265</xdr:row>
      <xdr:rowOff>0</xdr:rowOff>
    </xdr:from>
    <xdr:to>
      <xdr:col>33</xdr:col>
      <xdr:colOff>0</xdr:colOff>
      <xdr:row>268</xdr:row>
      <xdr:rowOff>0</xdr:rowOff>
    </xdr:to>
    <xdr:sp macro="" textlink="">
      <xdr:nvSpPr>
        <xdr:cNvPr id="143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265</xdr:row>
      <xdr:rowOff>0</xdr:rowOff>
    </xdr:from>
    <xdr:to>
      <xdr:col>36</xdr:col>
      <xdr:colOff>0</xdr:colOff>
      <xdr:row>268</xdr:row>
      <xdr:rowOff>0</xdr:rowOff>
    </xdr:to>
    <xdr:sp macro="" textlink="">
      <xdr:nvSpPr>
        <xdr:cNvPr id="143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265</xdr:row>
      <xdr:rowOff>9525</xdr:rowOff>
    </xdr:from>
    <xdr:to>
      <xdr:col>39</xdr:col>
      <xdr:colOff>0</xdr:colOff>
      <xdr:row>268</xdr:row>
      <xdr:rowOff>0</xdr:rowOff>
    </xdr:to>
    <xdr:sp macro="" textlink="">
      <xdr:nvSpPr>
        <xdr:cNvPr id="143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265</xdr:row>
      <xdr:rowOff>0</xdr:rowOff>
    </xdr:from>
    <xdr:to>
      <xdr:col>29</xdr:col>
      <xdr:colOff>333375</xdr:colOff>
      <xdr:row>268</xdr:row>
      <xdr:rowOff>0</xdr:rowOff>
    </xdr:to>
    <xdr:sp macro="" textlink="">
      <xdr:nvSpPr>
        <xdr:cNvPr id="143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265</xdr:row>
      <xdr:rowOff>0</xdr:rowOff>
    </xdr:from>
    <xdr:to>
      <xdr:col>24</xdr:col>
      <xdr:colOff>28575</xdr:colOff>
      <xdr:row>268</xdr:row>
      <xdr:rowOff>0</xdr:rowOff>
    </xdr:to>
    <xdr:sp macro="" textlink="">
      <xdr:nvSpPr>
        <xdr:cNvPr id="143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265</xdr:row>
      <xdr:rowOff>0</xdr:rowOff>
    </xdr:from>
    <xdr:to>
      <xdr:col>21</xdr:col>
      <xdr:colOff>28575</xdr:colOff>
      <xdr:row>268</xdr:row>
      <xdr:rowOff>0</xdr:rowOff>
    </xdr:to>
    <xdr:sp macro="" textlink="">
      <xdr:nvSpPr>
        <xdr:cNvPr id="143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265</xdr:row>
      <xdr:rowOff>19050</xdr:rowOff>
    </xdr:from>
    <xdr:to>
      <xdr:col>6</xdr:col>
      <xdr:colOff>9525</xdr:colOff>
      <xdr:row>268</xdr:row>
      <xdr:rowOff>0</xdr:rowOff>
    </xdr:to>
    <xdr:sp macro="" textlink="">
      <xdr:nvSpPr>
        <xdr:cNvPr id="144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265</xdr:row>
      <xdr:rowOff>9525</xdr:rowOff>
    </xdr:from>
    <xdr:to>
      <xdr:col>9</xdr:col>
      <xdr:colOff>9525</xdr:colOff>
      <xdr:row>268</xdr:row>
      <xdr:rowOff>0</xdr:rowOff>
    </xdr:to>
    <xdr:sp macro="" textlink="">
      <xdr:nvSpPr>
        <xdr:cNvPr id="144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269</xdr:row>
      <xdr:rowOff>0</xdr:rowOff>
    </xdr:from>
    <xdr:to>
      <xdr:col>9</xdr:col>
      <xdr:colOff>0</xdr:colOff>
      <xdr:row>272</xdr:row>
      <xdr:rowOff>0</xdr:rowOff>
    </xdr:to>
    <xdr:sp macro="" textlink="">
      <xdr:nvSpPr>
        <xdr:cNvPr id="144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269</xdr:row>
      <xdr:rowOff>28575</xdr:rowOff>
    </xdr:from>
    <xdr:to>
      <xdr:col>12</xdr:col>
      <xdr:colOff>28575</xdr:colOff>
      <xdr:row>272</xdr:row>
      <xdr:rowOff>0</xdr:rowOff>
    </xdr:to>
    <xdr:sp macro="" textlink="">
      <xdr:nvSpPr>
        <xdr:cNvPr id="144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269</xdr:row>
      <xdr:rowOff>0</xdr:rowOff>
    </xdr:from>
    <xdr:to>
      <xdr:col>12</xdr:col>
      <xdr:colOff>9525</xdr:colOff>
      <xdr:row>271</xdr:row>
      <xdr:rowOff>161925</xdr:rowOff>
    </xdr:to>
    <xdr:sp macro="" textlink="">
      <xdr:nvSpPr>
        <xdr:cNvPr id="144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269</xdr:row>
      <xdr:rowOff>0</xdr:rowOff>
    </xdr:from>
    <xdr:to>
      <xdr:col>15</xdr:col>
      <xdr:colOff>28575</xdr:colOff>
      <xdr:row>272</xdr:row>
      <xdr:rowOff>0</xdr:rowOff>
    </xdr:to>
    <xdr:sp macro="" textlink="">
      <xdr:nvSpPr>
        <xdr:cNvPr id="144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269</xdr:row>
      <xdr:rowOff>9525</xdr:rowOff>
    </xdr:from>
    <xdr:to>
      <xdr:col>18</xdr:col>
      <xdr:colOff>28575</xdr:colOff>
      <xdr:row>272</xdr:row>
      <xdr:rowOff>0</xdr:rowOff>
    </xdr:to>
    <xdr:sp macro="" textlink="">
      <xdr:nvSpPr>
        <xdr:cNvPr id="144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269</xdr:row>
      <xdr:rowOff>0</xdr:rowOff>
    </xdr:from>
    <xdr:to>
      <xdr:col>18</xdr:col>
      <xdr:colOff>0</xdr:colOff>
      <xdr:row>272</xdr:row>
      <xdr:rowOff>0</xdr:rowOff>
    </xdr:to>
    <xdr:sp macro="" textlink="">
      <xdr:nvSpPr>
        <xdr:cNvPr id="144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269</xdr:row>
      <xdr:rowOff>28575</xdr:rowOff>
    </xdr:from>
    <xdr:to>
      <xdr:col>21</xdr:col>
      <xdr:colOff>28575</xdr:colOff>
      <xdr:row>272</xdr:row>
      <xdr:rowOff>0</xdr:rowOff>
    </xdr:to>
    <xdr:sp macro="" textlink="">
      <xdr:nvSpPr>
        <xdr:cNvPr id="144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269</xdr:row>
      <xdr:rowOff>9525</xdr:rowOff>
    </xdr:from>
    <xdr:to>
      <xdr:col>24</xdr:col>
      <xdr:colOff>9525</xdr:colOff>
      <xdr:row>272</xdr:row>
      <xdr:rowOff>0</xdr:rowOff>
    </xdr:to>
    <xdr:sp macro="" textlink="">
      <xdr:nvSpPr>
        <xdr:cNvPr id="144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269</xdr:row>
      <xdr:rowOff>28575</xdr:rowOff>
    </xdr:from>
    <xdr:to>
      <xdr:col>27</xdr:col>
      <xdr:colOff>28575</xdr:colOff>
      <xdr:row>272</xdr:row>
      <xdr:rowOff>0</xdr:rowOff>
    </xdr:to>
    <xdr:sp macro="" textlink="">
      <xdr:nvSpPr>
        <xdr:cNvPr id="145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269</xdr:row>
      <xdr:rowOff>9525</xdr:rowOff>
    </xdr:from>
    <xdr:to>
      <xdr:col>27</xdr:col>
      <xdr:colOff>9525</xdr:colOff>
      <xdr:row>272</xdr:row>
      <xdr:rowOff>0</xdr:rowOff>
    </xdr:to>
    <xdr:sp macro="" textlink="">
      <xdr:nvSpPr>
        <xdr:cNvPr id="145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269</xdr:row>
      <xdr:rowOff>28575</xdr:rowOff>
    </xdr:from>
    <xdr:to>
      <xdr:col>30</xdr:col>
      <xdr:colOff>28575</xdr:colOff>
      <xdr:row>272</xdr:row>
      <xdr:rowOff>0</xdr:rowOff>
    </xdr:to>
    <xdr:sp macro="" textlink="">
      <xdr:nvSpPr>
        <xdr:cNvPr id="145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269</xdr:row>
      <xdr:rowOff>28575</xdr:rowOff>
    </xdr:from>
    <xdr:to>
      <xdr:col>33</xdr:col>
      <xdr:colOff>28575</xdr:colOff>
      <xdr:row>272</xdr:row>
      <xdr:rowOff>0</xdr:rowOff>
    </xdr:to>
    <xdr:sp macro="" textlink="">
      <xdr:nvSpPr>
        <xdr:cNvPr id="145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269</xdr:row>
      <xdr:rowOff>28575</xdr:rowOff>
    </xdr:from>
    <xdr:to>
      <xdr:col>36</xdr:col>
      <xdr:colOff>28575</xdr:colOff>
      <xdr:row>272</xdr:row>
      <xdr:rowOff>0</xdr:rowOff>
    </xdr:to>
    <xdr:sp macro="" textlink="">
      <xdr:nvSpPr>
        <xdr:cNvPr id="145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269</xdr:row>
      <xdr:rowOff>0</xdr:rowOff>
    </xdr:from>
    <xdr:to>
      <xdr:col>39</xdr:col>
      <xdr:colOff>28575</xdr:colOff>
      <xdr:row>272</xdr:row>
      <xdr:rowOff>0</xdr:rowOff>
    </xdr:to>
    <xdr:sp macro="" textlink="">
      <xdr:nvSpPr>
        <xdr:cNvPr id="145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0</xdr:rowOff>
    </xdr:from>
    <xdr:to>
      <xdr:col>6</xdr:col>
      <xdr:colOff>0</xdr:colOff>
      <xdr:row>271</xdr:row>
      <xdr:rowOff>161925</xdr:rowOff>
    </xdr:to>
    <xdr:sp macro="" textlink="">
      <xdr:nvSpPr>
        <xdr:cNvPr id="145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269</xdr:row>
      <xdr:rowOff>0</xdr:rowOff>
    </xdr:from>
    <xdr:to>
      <xdr:col>15</xdr:col>
      <xdr:colOff>0</xdr:colOff>
      <xdr:row>272</xdr:row>
      <xdr:rowOff>0</xdr:rowOff>
    </xdr:to>
    <xdr:sp macro="" textlink="">
      <xdr:nvSpPr>
        <xdr:cNvPr id="145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269</xdr:row>
      <xdr:rowOff>0</xdr:rowOff>
    </xdr:from>
    <xdr:to>
      <xdr:col>33</xdr:col>
      <xdr:colOff>0</xdr:colOff>
      <xdr:row>272</xdr:row>
      <xdr:rowOff>0</xdr:rowOff>
    </xdr:to>
    <xdr:sp macro="" textlink="">
      <xdr:nvSpPr>
        <xdr:cNvPr id="145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269</xdr:row>
      <xdr:rowOff>0</xdr:rowOff>
    </xdr:from>
    <xdr:to>
      <xdr:col>36</xdr:col>
      <xdr:colOff>0</xdr:colOff>
      <xdr:row>272</xdr:row>
      <xdr:rowOff>0</xdr:rowOff>
    </xdr:to>
    <xdr:sp macro="" textlink="">
      <xdr:nvSpPr>
        <xdr:cNvPr id="145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269</xdr:row>
      <xdr:rowOff>9525</xdr:rowOff>
    </xdr:from>
    <xdr:to>
      <xdr:col>39</xdr:col>
      <xdr:colOff>0</xdr:colOff>
      <xdr:row>272</xdr:row>
      <xdr:rowOff>0</xdr:rowOff>
    </xdr:to>
    <xdr:sp macro="" textlink="">
      <xdr:nvSpPr>
        <xdr:cNvPr id="146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269</xdr:row>
      <xdr:rowOff>0</xdr:rowOff>
    </xdr:from>
    <xdr:to>
      <xdr:col>29</xdr:col>
      <xdr:colOff>333375</xdr:colOff>
      <xdr:row>272</xdr:row>
      <xdr:rowOff>0</xdr:rowOff>
    </xdr:to>
    <xdr:sp macro="" textlink="">
      <xdr:nvSpPr>
        <xdr:cNvPr id="146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269</xdr:row>
      <xdr:rowOff>0</xdr:rowOff>
    </xdr:from>
    <xdr:to>
      <xdr:col>24</xdr:col>
      <xdr:colOff>28575</xdr:colOff>
      <xdr:row>272</xdr:row>
      <xdr:rowOff>0</xdr:rowOff>
    </xdr:to>
    <xdr:sp macro="" textlink="">
      <xdr:nvSpPr>
        <xdr:cNvPr id="146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269</xdr:row>
      <xdr:rowOff>0</xdr:rowOff>
    </xdr:from>
    <xdr:to>
      <xdr:col>21</xdr:col>
      <xdr:colOff>28575</xdr:colOff>
      <xdr:row>272</xdr:row>
      <xdr:rowOff>0</xdr:rowOff>
    </xdr:to>
    <xdr:sp macro="" textlink="">
      <xdr:nvSpPr>
        <xdr:cNvPr id="146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269</xdr:row>
      <xdr:rowOff>19050</xdr:rowOff>
    </xdr:from>
    <xdr:to>
      <xdr:col>6</xdr:col>
      <xdr:colOff>9525</xdr:colOff>
      <xdr:row>272</xdr:row>
      <xdr:rowOff>0</xdr:rowOff>
    </xdr:to>
    <xdr:sp macro="" textlink="">
      <xdr:nvSpPr>
        <xdr:cNvPr id="146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269</xdr:row>
      <xdr:rowOff>9525</xdr:rowOff>
    </xdr:from>
    <xdr:to>
      <xdr:col>9</xdr:col>
      <xdr:colOff>9525</xdr:colOff>
      <xdr:row>272</xdr:row>
      <xdr:rowOff>0</xdr:rowOff>
    </xdr:to>
    <xdr:sp macro="" textlink="">
      <xdr:nvSpPr>
        <xdr:cNvPr id="146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273</xdr:row>
      <xdr:rowOff>0</xdr:rowOff>
    </xdr:from>
    <xdr:to>
      <xdr:col>9</xdr:col>
      <xdr:colOff>0</xdr:colOff>
      <xdr:row>276</xdr:row>
      <xdr:rowOff>0</xdr:rowOff>
    </xdr:to>
    <xdr:sp macro="" textlink="">
      <xdr:nvSpPr>
        <xdr:cNvPr id="146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273</xdr:row>
      <xdr:rowOff>28575</xdr:rowOff>
    </xdr:from>
    <xdr:to>
      <xdr:col>12</xdr:col>
      <xdr:colOff>28575</xdr:colOff>
      <xdr:row>276</xdr:row>
      <xdr:rowOff>0</xdr:rowOff>
    </xdr:to>
    <xdr:sp macro="" textlink="">
      <xdr:nvSpPr>
        <xdr:cNvPr id="146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273</xdr:row>
      <xdr:rowOff>0</xdr:rowOff>
    </xdr:from>
    <xdr:to>
      <xdr:col>12</xdr:col>
      <xdr:colOff>9525</xdr:colOff>
      <xdr:row>275</xdr:row>
      <xdr:rowOff>161925</xdr:rowOff>
    </xdr:to>
    <xdr:sp macro="" textlink="">
      <xdr:nvSpPr>
        <xdr:cNvPr id="146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273</xdr:row>
      <xdr:rowOff>0</xdr:rowOff>
    </xdr:from>
    <xdr:to>
      <xdr:col>15</xdr:col>
      <xdr:colOff>28575</xdr:colOff>
      <xdr:row>276</xdr:row>
      <xdr:rowOff>0</xdr:rowOff>
    </xdr:to>
    <xdr:sp macro="" textlink="">
      <xdr:nvSpPr>
        <xdr:cNvPr id="146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273</xdr:row>
      <xdr:rowOff>9525</xdr:rowOff>
    </xdr:from>
    <xdr:to>
      <xdr:col>18</xdr:col>
      <xdr:colOff>28575</xdr:colOff>
      <xdr:row>276</xdr:row>
      <xdr:rowOff>0</xdr:rowOff>
    </xdr:to>
    <xdr:sp macro="" textlink="">
      <xdr:nvSpPr>
        <xdr:cNvPr id="147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273</xdr:row>
      <xdr:rowOff>0</xdr:rowOff>
    </xdr:from>
    <xdr:to>
      <xdr:col>18</xdr:col>
      <xdr:colOff>0</xdr:colOff>
      <xdr:row>276</xdr:row>
      <xdr:rowOff>0</xdr:rowOff>
    </xdr:to>
    <xdr:sp macro="" textlink="">
      <xdr:nvSpPr>
        <xdr:cNvPr id="147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273</xdr:row>
      <xdr:rowOff>28575</xdr:rowOff>
    </xdr:from>
    <xdr:to>
      <xdr:col>21</xdr:col>
      <xdr:colOff>28575</xdr:colOff>
      <xdr:row>276</xdr:row>
      <xdr:rowOff>0</xdr:rowOff>
    </xdr:to>
    <xdr:sp macro="" textlink="">
      <xdr:nvSpPr>
        <xdr:cNvPr id="147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273</xdr:row>
      <xdr:rowOff>9525</xdr:rowOff>
    </xdr:from>
    <xdr:to>
      <xdr:col>24</xdr:col>
      <xdr:colOff>9525</xdr:colOff>
      <xdr:row>276</xdr:row>
      <xdr:rowOff>0</xdr:rowOff>
    </xdr:to>
    <xdr:sp macro="" textlink="">
      <xdr:nvSpPr>
        <xdr:cNvPr id="147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273</xdr:row>
      <xdr:rowOff>28575</xdr:rowOff>
    </xdr:from>
    <xdr:to>
      <xdr:col>27</xdr:col>
      <xdr:colOff>28575</xdr:colOff>
      <xdr:row>276</xdr:row>
      <xdr:rowOff>0</xdr:rowOff>
    </xdr:to>
    <xdr:sp macro="" textlink="">
      <xdr:nvSpPr>
        <xdr:cNvPr id="147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273</xdr:row>
      <xdr:rowOff>9525</xdr:rowOff>
    </xdr:from>
    <xdr:to>
      <xdr:col>27</xdr:col>
      <xdr:colOff>9525</xdr:colOff>
      <xdr:row>276</xdr:row>
      <xdr:rowOff>0</xdr:rowOff>
    </xdr:to>
    <xdr:sp macro="" textlink="">
      <xdr:nvSpPr>
        <xdr:cNvPr id="147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273</xdr:row>
      <xdr:rowOff>28575</xdr:rowOff>
    </xdr:from>
    <xdr:to>
      <xdr:col>30</xdr:col>
      <xdr:colOff>28575</xdr:colOff>
      <xdr:row>276</xdr:row>
      <xdr:rowOff>0</xdr:rowOff>
    </xdr:to>
    <xdr:sp macro="" textlink="">
      <xdr:nvSpPr>
        <xdr:cNvPr id="147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273</xdr:row>
      <xdr:rowOff>28575</xdr:rowOff>
    </xdr:from>
    <xdr:to>
      <xdr:col>33</xdr:col>
      <xdr:colOff>28575</xdr:colOff>
      <xdr:row>276</xdr:row>
      <xdr:rowOff>0</xdr:rowOff>
    </xdr:to>
    <xdr:sp macro="" textlink="">
      <xdr:nvSpPr>
        <xdr:cNvPr id="147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273</xdr:row>
      <xdr:rowOff>28575</xdr:rowOff>
    </xdr:from>
    <xdr:to>
      <xdr:col>36</xdr:col>
      <xdr:colOff>28575</xdr:colOff>
      <xdr:row>276</xdr:row>
      <xdr:rowOff>0</xdr:rowOff>
    </xdr:to>
    <xdr:sp macro="" textlink="">
      <xdr:nvSpPr>
        <xdr:cNvPr id="147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273</xdr:row>
      <xdr:rowOff>0</xdr:rowOff>
    </xdr:from>
    <xdr:to>
      <xdr:col>39</xdr:col>
      <xdr:colOff>28575</xdr:colOff>
      <xdr:row>276</xdr:row>
      <xdr:rowOff>0</xdr:rowOff>
    </xdr:to>
    <xdr:sp macro="" textlink="">
      <xdr:nvSpPr>
        <xdr:cNvPr id="147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273</xdr:row>
      <xdr:rowOff>0</xdr:rowOff>
    </xdr:from>
    <xdr:to>
      <xdr:col>6</xdr:col>
      <xdr:colOff>0</xdr:colOff>
      <xdr:row>275</xdr:row>
      <xdr:rowOff>161925</xdr:rowOff>
    </xdr:to>
    <xdr:sp macro="" textlink="">
      <xdr:nvSpPr>
        <xdr:cNvPr id="148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273</xdr:row>
      <xdr:rowOff>0</xdr:rowOff>
    </xdr:from>
    <xdr:to>
      <xdr:col>15</xdr:col>
      <xdr:colOff>0</xdr:colOff>
      <xdr:row>276</xdr:row>
      <xdr:rowOff>0</xdr:rowOff>
    </xdr:to>
    <xdr:sp macro="" textlink="">
      <xdr:nvSpPr>
        <xdr:cNvPr id="148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273</xdr:row>
      <xdr:rowOff>0</xdr:rowOff>
    </xdr:from>
    <xdr:to>
      <xdr:col>33</xdr:col>
      <xdr:colOff>0</xdr:colOff>
      <xdr:row>276</xdr:row>
      <xdr:rowOff>0</xdr:rowOff>
    </xdr:to>
    <xdr:sp macro="" textlink="">
      <xdr:nvSpPr>
        <xdr:cNvPr id="148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273</xdr:row>
      <xdr:rowOff>0</xdr:rowOff>
    </xdr:from>
    <xdr:to>
      <xdr:col>36</xdr:col>
      <xdr:colOff>0</xdr:colOff>
      <xdr:row>276</xdr:row>
      <xdr:rowOff>0</xdr:rowOff>
    </xdr:to>
    <xdr:sp macro="" textlink="">
      <xdr:nvSpPr>
        <xdr:cNvPr id="148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273</xdr:row>
      <xdr:rowOff>9525</xdr:rowOff>
    </xdr:from>
    <xdr:to>
      <xdr:col>39</xdr:col>
      <xdr:colOff>0</xdr:colOff>
      <xdr:row>276</xdr:row>
      <xdr:rowOff>0</xdr:rowOff>
    </xdr:to>
    <xdr:sp macro="" textlink="">
      <xdr:nvSpPr>
        <xdr:cNvPr id="148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273</xdr:row>
      <xdr:rowOff>0</xdr:rowOff>
    </xdr:from>
    <xdr:to>
      <xdr:col>29</xdr:col>
      <xdr:colOff>333375</xdr:colOff>
      <xdr:row>276</xdr:row>
      <xdr:rowOff>0</xdr:rowOff>
    </xdr:to>
    <xdr:sp macro="" textlink="">
      <xdr:nvSpPr>
        <xdr:cNvPr id="148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273</xdr:row>
      <xdr:rowOff>0</xdr:rowOff>
    </xdr:from>
    <xdr:to>
      <xdr:col>24</xdr:col>
      <xdr:colOff>28575</xdr:colOff>
      <xdr:row>276</xdr:row>
      <xdr:rowOff>0</xdr:rowOff>
    </xdr:to>
    <xdr:sp macro="" textlink="">
      <xdr:nvSpPr>
        <xdr:cNvPr id="148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273</xdr:row>
      <xdr:rowOff>0</xdr:rowOff>
    </xdr:from>
    <xdr:to>
      <xdr:col>21</xdr:col>
      <xdr:colOff>28575</xdr:colOff>
      <xdr:row>276</xdr:row>
      <xdr:rowOff>0</xdr:rowOff>
    </xdr:to>
    <xdr:sp macro="" textlink="">
      <xdr:nvSpPr>
        <xdr:cNvPr id="148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273</xdr:row>
      <xdr:rowOff>19050</xdr:rowOff>
    </xdr:from>
    <xdr:to>
      <xdr:col>6</xdr:col>
      <xdr:colOff>9525</xdr:colOff>
      <xdr:row>276</xdr:row>
      <xdr:rowOff>0</xdr:rowOff>
    </xdr:to>
    <xdr:sp macro="" textlink="">
      <xdr:nvSpPr>
        <xdr:cNvPr id="148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273</xdr:row>
      <xdr:rowOff>9525</xdr:rowOff>
    </xdr:from>
    <xdr:to>
      <xdr:col>9</xdr:col>
      <xdr:colOff>9525</xdr:colOff>
      <xdr:row>276</xdr:row>
      <xdr:rowOff>0</xdr:rowOff>
    </xdr:to>
    <xdr:sp macro="" textlink="">
      <xdr:nvSpPr>
        <xdr:cNvPr id="148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277</xdr:row>
      <xdr:rowOff>0</xdr:rowOff>
    </xdr:from>
    <xdr:to>
      <xdr:col>9</xdr:col>
      <xdr:colOff>0</xdr:colOff>
      <xdr:row>280</xdr:row>
      <xdr:rowOff>0</xdr:rowOff>
    </xdr:to>
    <xdr:sp macro="" textlink="">
      <xdr:nvSpPr>
        <xdr:cNvPr id="149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277</xdr:row>
      <xdr:rowOff>28575</xdr:rowOff>
    </xdr:from>
    <xdr:to>
      <xdr:col>12</xdr:col>
      <xdr:colOff>28575</xdr:colOff>
      <xdr:row>280</xdr:row>
      <xdr:rowOff>0</xdr:rowOff>
    </xdr:to>
    <xdr:sp macro="" textlink="">
      <xdr:nvSpPr>
        <xdr:cNvPr id="149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277</xdr:row>
      <xdr:rowOff>0</xdr:rowOff>
    </xdr:from>
    <xdr:to>
      <xdr:col>12</xdr:col>
      <xdr:colOff>9525</xdr:colOff>
      <xdr:row>279</xdr:row>
      <xdr:rowOff>161925</xdr:rowOff>
    </xdr:to>
    <xdr:sp macro="" textlink="">
      <xdr:nvSpPr>
        <xdr:cNvPr id="149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277</xdr:row>
      <xdr:rowOff>0</xdr:rowOff>
    </xdr:from>
    <xdr:to>
      <xdr:col>15</xdr:col>
      <xdr:colOff>28575</xdr:colOff>
      <xdr:row>280</xdr:row>
      <xdr:rowOff>0</xdr:rowOff>
    </xdr:to>
    <xdr:sp macro="" textlink="">
      <xdr:nvSpPr>
        <xdr:cNvPr id="149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277</xdr:row>
      <xdr:rowOff>9525</xdr:rowOff>
    </xdr:from>
    <xdr:to>
      <xdr:col>18</xdr:col>
      <xdr:colOff>28575</xdr:colOff>
      <xdr:row>280</xdr:row>
      <xdr:rowOff>0</xdr:rowOff>
    </xdr:to>
    <xdr:sp macro="" textlink="">
      <xdr:nvSpPr>
        <xdr:cNvPr id="149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277</xdr:row>
      <xdr:rowOff>0</xdr:rowOff>
    </xdr:from>
    <xdr:to>
      <xdr:col>18</xdr:col>
      <xdr:colOff>0</xdr:colOff>
      <xdr:row>280</xdr:row>
      <xdr:rowOff>0</xdr:rowOff>
    </xdr:to>
    <xdr:sp macro="" textlink="">
      <xdr:nvSpPr>
        <xdr:cNvPr id="149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277</xdr:row>
      <xdr:rowOff>28575</xdr:rowOff>
    </xdr:from>
    <xdr:to>
      <xdr:col>21</xdr:col>
      <xdr:colOff>28575</xdr:colOff>
      <xdr:row>280</xdr:row>
      <xdr:rowOff>0</xdr:rowOff>
    </xdr:to>
    <xdr:sp macro="" textlink="">
      <xdr:nvSpPr>
        <xdr:cNvPr id="149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277</xdr:row>
      <xdr:rowOff>9525</xdr:rowOff>
    </xdr:from>
    <xdr:to>
      <xdr:col>24</xdr:col>
      <xdr:colOff>9525</xdr:colOff>
      <xdr:row>280</xdr:row>
      <xdr:rowOff>0</xdr:rowOff>
    </xdr:to>
    <xdr:sp macro="" textlink="">
      <xdr:nvSpPr>
        <xdr:cNvPr id="149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277</xdr:row>
      <xdr:rowOff>28575</xdr:rowOff>
    </xdr:from>
    <xdr:to>
      <xdr:col>27</xdr:col>
      <xdr:colOff>28575</xdr:colOff>
      <xdr:row>280</xdr:row>
      <xdr:rowOff>0</xdr:rowOff>
    </xdr:to>
    <xdr:sp macro="" textlink="">
      <xdr:nvSpPr>
        <xdr:cNvPr id="149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277</xdr:row>
      <xdr:rowOff>9525</xdr:rowOff>
    </xdr:from>
    <xdr:to>
      <xdr:col>27</xdr:col>
      <xdr:colOff>9525</xdr:colOff>
      <xdr:row>280</xdr:row>
      <xdr:rowOff>0</xdr:rowOff>
    </xdr:to>
    <xdr:sp macro="" textlink="">
      <xdr:nvSpPr>
        <xdr:cNvPr id="149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277</xdr:row>
      <xdr:rowOff>28575</xdr:rowOff>
    </xdr:from>
    <xdr:to>
      <xdr:col>30</xdr:col>
      <xdr:colOff>28575</xdr:colOff>
      <xdr:row>280</xdr:row>
      <xdr:rowOff>0</xdr:rowOff>
    </xdr:to>
    <xdr:sp macro="" textlink="">
      <xdr:nvSpPr>
        <xdr:cNvPr id="150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277</xdr:row>
      <xdr:rowOff>28575</xdr:rowOff>
    </xdr:from>
    <xdr:to>
      <xdr:col>33</xdr:col>
      <xdr:colOff>28575</xdr:colOff>
      <xdr:row>280</xdr:row>
      <xdr:rowOff>0</xdr:rowOff>
    </xdr:to>
    <xdr:sp macro="" textlink="">
      <xdr:nvSpPr>
        <xdr:cNvPr id="150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277</xdr:row>
      <xdr:rowOff>28575</xdr:rowOff>
    </xdr:from>
    <xdr:to>
      <xdr:col>36</xdr:col>
      <xdr:colOff>28575</xdr:colOff>
      <xdr:row>280</xdr:row>
      <xdr:rowOff>0</xdr:rowOff>
    </xdr:to>
    <xdr:sp macro="" textlink="">
      <xdr:nvSpPr>
        <xdr:cNvPr id="150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277</xdr:row>
      <xdr:rowOff>0</xdr:rowOff>
    </xdr:from>
    <xdr:to>
      <xdr:col>39</xdr:col>
      <xdr:colOff>28575</xdr:colOff>
      <xdr:row>280</xdr:row>
      <xdr:rowOff>0</xdr:rowOff>
    </xdr:to>
    <xdr:sp macro="" textlink="">
      <xdr:nvSpPr>
        <xdr:cNvPr id="150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277</xdr:row>
      <xdr:rowOff>0</xdr:rowOff>
    </xdr:from>
    <xdr:to>
      <xdr:col>6</xdr:col>
      <xdr:colOff>0</xdr:colOff>
      <xdr:row>279</xdr:row>
      <xdr:rowOff>161925</xdr:rowOff>
    </xdr:to>
    <xdr:sp macro="" textlink="">
      <xdr:nvSpPr>
        <xdr:cNvPr id="150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277</xdr:row>
      <xdr:rowOff>0</xdr:rowOff>
    </xdr:from>
    <xdr:to>
      <xdr:col>15</xdr:col>
      <xdr:colOff>0</xdr:colOff>
      <xdr:row>280</xdr:row>
      <xdr:rowOff>0</xdr:rowOff>
    </xdr:to>
    <xdr:sp macro="" textlink="">
      <xdr:nvSpPr>
        <xdr:cNvPr id="150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277</xdr:row>
      <xdr:rowOff>0</xdr:rowOff>
    </xdr:from>
    <xdr:to>
      <xdr:col>33</xdr:col>
      <xdr:colOff>0</xdr:colOff>
      <xdr:row>280</xdr:row>
      <xdr:rowOff>0</xdr:rowOff>
    </xdr:to>
    <xdr:sp macro="" textlink="">
      <xdr:nvSpPr>
        <xdr:cNvPr id="150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277</xdr:row>
      <xdr:rowOff>0</xdr:rowOff>
    </xdr:from>
    <xdr:to>
      <xdr:col>36</xdr:col>
      <xdr:colOff>0</xdr:colOff>
      <xdr:row>280</xdr:row>
      <xdr:rowOff>0</xdr:rowOff>
    </xdr:to>
    <xdr:sp macro="" textlink="">
      <xdr:nvSpPr>
        <xdr:cNvPr id="150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277</xdr:row>
      <xdr:rowOff>9525</xdr:rowOff>
    </xdr:from>
    <xdr:to>
      <xdr:col>39</xdr:col>
      <xdr:colOff>0</xdr:colOff>
      <xdr:row>280</xdr:row>
      <xdr:rowOff>0</xdr:rowOff>
    </xdr:to>
    <xdr:sp macro="" textlink="">
      <xdr:nvSpPr>
        <xdr:cNvPr id="150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277</xdr:row>
      <xdr:rowOff>0</xdr:rowOff>
    </xdr:from>
    <xdr:to>
      <xdr:col>29</xdr:col>
      <xdr:colOff>333375</xdr:colOff>
      <xdr:row>280</xdr:row>
      <xdr:rowOff>0</xdr:rowOff>
    </xdr:to>
    <xdr:sp macro="" textlink="">
      <xdr:nvSpPr>
        <xdr:cNvPr id="150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277</xdr:row>
      <xdr:rowOff>0</xdr:rowOff>
    </xdr:from>
    <xdr:to>
      <xdr:col>24</xdr:col>
      <xdr:colOff>28575</xdr:colOff>
      <xdr:row>280</xdr:row>
      <xdr:rowOff>0</xdr:rowOff>
    </xdr:to>
    <xdr:sp macro="" textlink="">
      <xdr:nvSpPr>
        <xdr:cNvPr id="151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277</xdr:row>
      <xdr:rowOff>0</xdr:rowOff>
    </xdr:from>
    <xdr:to>
      <xdr:col>21</xdr:col>
      <xdr:colOff>28575</xdr:colOff>
      <xdr:row>280</xdr:row>
      <xdr:rowOff>0</xdr:rowOff>
    </xdr:to>
    <xdr:sp macro="" textlink="">
      <xdr:nvSpPr>
        <xdr:cNvPr id="151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277</xdr:row>
      <xdr:rowOff>19050</xdr:rowOff>
    </xdr:from>
    <xdr:to>
      <xdr:col>6</xdr:col>
      <xdr:colOff>9525</xdr:colOff>
      <xdr:row>280</xdr:row>
      <xdr:rowOff>0</xdr:rowOff>
    </xdr:to>
    <xdr:sp macro="" textlink="">
      <xdr:nvSpPr>
        <xdr:cNvPr id="151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277</xdr:row>
      <xdr:rowOff>9525</xdr:rowOff>
    </xdr:from>
    <xdr:to>
      <xdr:col>9</xdr:col>
      <xdr:colOff>9525</xdr:colOff>
      <xdr:row>280</xdr:row>
      <xdr:rowOff>0</xdr:rowOff>
    </xdr:to>
    <xdr:sp macro="" textlink="">
      <xdr:nvSpPr>
        <xdr:cNvPr id="151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281</xdr:row>
      <xdr:rowOff>0</xdr:rowOff>
    </xdr:from>
    <xdr:to>
      <xdr:col>9</xdr:col>
      <xdr:colOff>0</xdr:colOff>
      <xdr:row>284</xdr:row>
      <xdr:rowOff>0</xdr:rowOff>
    </xdr:to>
    <xdr:sp macro="" textlink="">
      <xdr:nvSpPr>
        <xdr:cNvPr id="151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281</xdr:row>
      <xdr:rowOff>28575</xdr:rowOff>
    </xdr:from>
    <xdr:to>
      <xdr:col>12</xdr:col>
      <xdr:colOff>28575</xdr:colOff>
      <xdr:row>284</xdr:row>
      <xdr:rowOff>0</xdr:rowOff>
    </xdr:to>
    <xdr:sp macro="" textlink="">
      <xdr:nvSpPr>
        <xdr:cNvPr id="151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281</xdr:row>
      <xdr:rowOff>0</xdr:rowOff>
    </xdr:from>
    <xdr:to>
      <xdr:col>12</xdr:col>
      <xdr:colOff>9525</xdr:colOff>
      <xdr:row>283</xdr:row>
      <xdr:rowOff>161925</xdr:rowOff>
    </xdr:to>
    <xdr:sp macro="" textlink="">
      <xdr:nvSpPr>
        <xdr:cNvPr id="151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281</xdr:row>
      <xdr:rowOff>0</xdr:rowOff>
    </xdr:from>
    <xdr:to>
      <xdr:col>15</xdr:col>
      <xdr:colOff>28575</xdr:colOff>
      <xdr:row>284</xdr:row>
      <xdr:rowOff>0</xdr:rowOff>
    </xdr:to>
    <xdr:sp macro="" textlink="">
      <xdr:nvSpPr>
        <xdr:cNvPr id="151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281</xdr:row>
      <xdr:rowOff>9525</xdr:rowOff>
    </xdr:from>
    <xdr:to>
      <xdr:col>18</xdr:col>
      <xdr:colOff>28575</xdr:colOff>
      <xdr:row>284</xdr:row>
      <xdr:rowOff>0</xdr:rowOff>
    </xdr:to>
    <xdr:sp macro="" textlink="">
      <xdr:nvSpPr>
        <xdr:cNvPr id="151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281</xdr:row>
      <xdr:rowOff>0</xdr:rowOff>
    </xdr:from>
    <xdr:to>
      <xdr:col>18</xdr:col>
      <xdr:colOff>0</xdr:colOff>
      <xdr:row>284</xdr:row>
      <xdr:rowOff>0</xdr:rowOff>
    </xdr:to>
    <xdr:sp macro="" textlink="">
      <xdr:nvSpPr>
        <xdr:cNvPr id="151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281</xdr:row>
      <xdr:rowOff>28575</xdr:rowOff>
    </xdr:from>
    <xdr:to>
      <xdr:col>21</xdr:col>
      <xdr:colOff>28575</xdr:colOff>
      <xdr:row>284</xdr:row>
      <xdr:rowOff>0</xdr:rowOff>
    </xdr:to>
    <xdr:sp macro="" textlink="">
      <xdr:nvSpPr>
        <xdr:cNvPr id="152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281</xdr:row>
      <xdr:rowOff>9525</xdr:rowOff>
    </xdr:from>
    <xdr:to>
      <xdr:col>24</xdr:col>
      <xdr:colOff>9525</xdr:colOff>
      <xdr:row>284</xdr:row>
      <xdr:rowOff>0</xdr:rowOff>
    </xdr:to>
    <xdr:sp macro="" textlink="">
      <xdr:nvSpPr>
        <xdr:cNvPr id="152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281</xdr:row>
      <xdr:rowOff>28575</xdr:rowOff>
    </xdr:from>
    <xdr:to>
      <xdr:col>27</xdr:col>
      <xdr:colOff>28575</xdr:colOff>
      <xdr:row>284</xdr:row>
      <xdr:rowOff>0</xdr:rowOff>
    </xdr:to>
    <xdr:sp macro="" textlink="">
      <xdr:nvSpPr>
        <xdr:cNvPr id="152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281</xdr:row>
      <xdr:rowOff>9525</xdr:rowOff>
    </xdr:from>
    <xdr:to>
      <xdr:col>27</xdr:col>
      <xdr:colOff>9525</xdr:colOff>
      <xdr:row>284</xdr:row>
      <xdr:rowOff>0</xdr:rowOff>
    </xdr:to>
    <xdr:sp macro="" textlink="">
      <xdr:nvSpPr>
        <xdr:cNvPr id="152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281</xdr:row>
      <xdr:rowOff>28575</xdr:rowOff>
    </xdr:from>
    <xdr:to>
      <xdr:col>30</xdr:col>
      <xdr:colOff>28575</xdr:colOff>
      <xdr:row>284</xdr:row>
      <xdr:rowOff>0</xdr:rowOff>
    </xdr:to>
    <xdr:sp macro="" textlink="">
      <xdr:nvSpPr>
        <xdr:cNvPr id="152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281</xdr:row>
      <xdr:rowOff>28575</xdr:rowOff>
    </xdr:from>
    <xdr:to>
      <xdr:col>33</xdr:col>
      <xdr:colOff>28575</xdr:colOff>
      <xdr:row>284</xdr:row>
      <xdr:rowOff>0</xdr:rowOff>
    </xdr:to>
    <xdr:sp macro="" textlink="">
      <xdr:nvSpPr>
        <xdr:cNvPr id="152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281</xdr:row>
      <xdr:rowOff>28575</xdr:rowOff>
    </xdr:from>
    <xdr:to>
      <xdr:col>36</xdr:col>
      <xdr:colOff>28575</xdr:colOff>
      <xdr:row>284</xdr:row>
      <xdr:rowOff>0</xdr:rowOff>
    </xdr:to>
    <xdr:sp macro="" textlink="">
      <xdr:nvSpPr>
        <xdr:cNvPr id="152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281</xdr:row>
      <xdr:rowOff>0</xdr:rowOff>
    </xdr:from>
    <xdr:to>
      <xdr:col>39</xdr:col>
      <xdr:colOff>28575</xdr:colOff>
      <xdr:row>284</xdr:row>
      <xdr:rowOff>0</xdr:rowOff>
    </xdr:to>
    <xdr:sp macro="" textlink="">
      <xdr:nvSpPr>
        <xdr:cNvPr id="152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281</xdr:row>
      <xdr:rowOff>0</xdr:rowOff>
    </xdr:from>
    <xdr:to>
      <xdr:col>6</xdr:col>
      <xdr:colOff>0</xdr:colOff>
      <xdr:row>283</xdr:row>
      <xdr:rowOff>161925</xdr:rowOff>
    </xdr:to>
    <xdr:sp macro="" textlink="">
      <xdr:nvSpPr>
        <xdr:cNvPr id="152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281</xdr:row>
      <xdr:rowOff>0</xdr:rowOff>
    </xdr:from>
    <xdr:to>
      <xdr:col>15</xdr:col>
      <xdr:colOff>0</xdr:colOff>
      <xdr:row>284</xdr:row>
      <xdr:rowOff>0</xdr:rowOff>
    </xdr:to>
    <xdr:sp macro="" textlink="">
      <xdr:nvSpPr>
        <xdr:cNvPr id="152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281</xdr:row>
      <xdr:rowOff>0</xdr:rowOff>
    </xdr:from>
    <xdr:to>
      <xdr:col>33</xdr:col>
      <xdr:colOff>0</xdr:colOff>
      <xdr:row>284</xdr:row>
      <xdr:rowOff>0</xdr:rowOff>
    </xdr:to>
    <xdr:sp macro="" textlink="">
      <xdr:nvSpPr>
        <xdr:cNvPr id="153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281</xdr:row>
      <xdr:rowOff>0</xdr:rowOff>
    </xdr:from>
    <xdr:to>
      <xdr:col>36</xdr:col>
      <xdr:colOff>0</xdr:colOff>
      <xdr:row>284</xdr:row>
      <xdr:rowOff>0</xdr:rowOff>
    </xdr:to>
    <xdr:sp macro="" textlink="">
      <xdr:nvSpPr>
        <xdr:cNvPr id="153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281</xdr:row>
      <xdr:rowOff>9525</xdr:rowOff>
    </xdr:from>
    <xdr:to>
      <xdr:col>39</xdr:col>
      <xdr:colOff>0</xdr:colOff>
      <xdr:row>284</xdr:row>
      <xdr:rowOff>0</xdr:rowOff>
    </xdr:to>
    <xdr:sp macro="" textlink="">
      <xdr:nvSpPr>
        <xdr:cNvPr id="153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281</xdr:row>
      <xdr:rowOff>0</xdr:rowOff>
    </xdr:from>
    <xdr:to>
      <xdr:col>29</xdr:col>
      <xdr:colOff>333375</xdr:colOff>
      <xdr:row>284</xdr:row>
      <xdr:rowOff>0</xdr:rowOff>
    </xdr:to>
    <xdr:sp macro="" textlink="">
      <xdr:nvSpPr>
        <xdr:cNvPr id="153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281</xdr:row>
      <xdr:rowOff>0</xdr:rowOff>
    </xdr:from>
    <xdr:to>
      <xdr:col>24</xdr:col>
      <xdr:colOff>28575</xdr:colOff>
      <xdr:row>284</xdr:row>
      <xdr:rowOff>0</xdr:rowOff>
    </xdr:to>
    <xdr:sp macro="" textlink="">
      <xdr:nvSpPr>
        <xdr:cNvPr id="153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281</xdr:row>
      <xdr:rowOff>0</xdr:rowOff>
    </xdr:from>
    <xdr:to>
      <xdr:col>21</xdr:col>
      <xdr:colOff>28575</xdr:colOff>
      <xdr:row>284</xdr:row>
      <xdr:rowOff>0</xdr:rowOff>
    </xdr:to>
    <xdr:sp macro="" textlink="">
      <xdr:nvSpPr>
        <xdr:cNvPr id="153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281</xdr:row>
      <xdr:rowOff>19050</xdr:rowOff>
    </xdr:from>
    <xdr:to>
      <xdr:col>6</xdr:col>
      <xdr:colOff>9525</xdr:colOff>
      <xdr:row>284</xdr:row>
      <xdr:rowOff>0</xdr:rowOff>
    </xdr:to>
    <xdr:sp macro="" textlink="">
      <xdr:nvSpPr>
        <xdr:cNvPr id="153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281</xdr:row>
      <xdr:rowOff>9525</xdr:rowOff>
    </xdr:from>
    <xdr:to>
      <xdr:col>9</xdr:col>
      <xdr:colOff>9525</xdr:colOff>
      <xdr:row>284</xdr:row>
      <xdr:rowOff>0</xdr:rowOff>
    </xdr:to>
    <xdr:sp macro="" textlink="">
      <xdr:nvSpPr>
        <xdr:cNvPr id="153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285</xdr:row>
      <xdr:rowOff>0</xdr:rowOff>
    </xdr:from>
    <xdr:to>
      <xdr:col>9</xdr:col>
      <xdr:colOff>0</xdr:colOff>
      <xdr:row>288</xdr:row>
      <xdr:rowOff>0</xdr:rowOff>
    </xdr:to>
    <xdr:sp macro="" textlink="">
      <xdr:nvSpPr>
        <xdr:cNvPr id="153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285</xdr:row>
      <xdr:rowOff>28575</xdr:rowOff>
    </xdr:from>
    <xdr:to>
      <xdr:col>12</xdr:col>
      <xdr:colOff>28575</xdr:colOff>
      <xdr:row>288</xdr:row>
      <xdr:rowOff>0</xdr:rowOff>
    </xdr:to>
    <xdr:sp macro="" textlink="">
      <xdr:nvSpPr>
        <xdr:cNvPr id="153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285</xdr:row>
      <xdr:rowOff>0</xdr:rowOff>
    </xdr:from>
    <xdr:to>
      <xdr:col>12</xdr:col>
      <xdr:colOff>9525</xdr:colOff>
      <xdr:row>287</xdr:row>
      <xdr:rowOff>161925</xdr:rowOff>
    </xdr:to>
    <xdr:sp macro="" textlink="">
      <xdr:nvSpPr>
        <xdr:cNvPr id="154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285</xdr:row>
      <xdr:rowOff>0</xdr:rowOff>
    </xdr:from>
    <xdr:to>
      <xdr:col>15</xdr:col>
      <xdr:colOff>28575</xdr:colOff>
      <xdr:row>288</xdr:row>
      <xdr:rowOff>0</xdr:rowOff>
    </xdr:to>
    <xdr:sp macro="" textlink="">
      <xdr:nvSpPr>
        <xdr:cNvPr id="154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285</xdr:row>
      <xdr:rowOff>9525</xdr:rowOff>
    </xdr:from>
    <xdr:to>
      <xdr:col>18</xdr:col>
      <xdr:colOff>28575</xdr:colOff>
      <xdr:row>288</xdr:row>
      <xdr:rowOff>0</xdr:rowOff>
    </xdr:to>
    <xdr:sp macro="" textlink="">
      <xdr:nvSpPr>
        <xdr:cNvPr id="154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285</xdr:row>
      <xdr:rowOff>0</xdr:rowOff>
    </xdr:from>
    <xdr:to>
      <xdr:col>18</xdr:col>
      <xdr:colOff>0</xdr:colOff>
      <xdr:row>288</xdr:row>
      <xdr:rowOff>0</xdr:rowOff>
    </xdr:to>
    <xdr:sp macro="" textlink="">
      <xdr:nvSpPr>
        <xdr:cNvPr id="154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285</xdr:row>
      <xdr:rowOff>28575</xdr:rowOff>
    </xdr:from>
    <xdr:to>
      <xdr:col>21</xdr:col>
      <xdr:colOff>28575</xdr:colOff>
      <xdr:row>288</xdr:row>
      <xdr:rowOff>0</xdr:rowOff>
    </xdr:to>
    <xdr:sp macro="" textlink="">
      <xdr:nvSpPr>
        <xdr:cNvPr id="154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285</xdr:row>
      <xdr:rowOff>9525</xdr:rowOff>
    </xdr:from>
    <xdr:to>
      <xdr:col>24</xdr:col>
      <xdr:colOff>9525</xdr:colOff>
      <xdr:row>288</xdr:row>
      <xdr:rowOff>0</xdr:rowOff>
    </xdr:to>
    <xdr:sp macro="" textlink="">
      <xdr:nvSpPr>
        <xdr:cNvPr id="154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285</xdr:row>
      <xdr:rowOff>28575</xdr:rowOff>
    </xdr:from>
    <xdr:to>
      <xdr:col>27</xdr:col>
      <xdr:colOff>28575</xdr:colOff>
      <xdr:row>288</xdr:row>
      <xdr:rowOff>0</xdr:rowOff>
    </xdr:to>
    <xdr:sp macro="" textlink="">
      <xdr:nvSpPr>
        <xdr:cNvPr id="154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285</xdr:row>
      <xdr:rowOff>9525</xdr:rowOff>
    </xdr:from>
    <xdr:to>
      <xdr:col>27</xdr:col>
      <xdr:colOff>9525</xdr:colOff>
      <xdr:row>288</xdr:row>
      <xdr:rowOff>0</xdr:rowOff>
    </xdr:to>
    <xdr:sp macro="" textlink="">
      <xdr:nvSpPr>
        <xdr:cNvPr id="154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285</xdr:row>
      <xdr:rowOff>28575</xdr:rowOff>
    </xdr:from>
    <xdr:to>
      <xdr:col>30</xdr:col>
      <xdr:colOff>28575</xdr:colOff>
      <xdr:row>288</xdr:row>
      <xdr:rowOff>0</xdr:rowOff>
    </xdr:to>
    <xdr:sp macro="" textlink="">
      <xdr:nvSpPr>
        <xdr:cNvPr id="154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285</xdr:row>
      <xdr:rowOff>28575</xdr:rowOff>
    </xdr:from>
    <xdr:to>
      <xdr:col>33</xdr:col>
      <xdr:colOff>28575</xdr:colOff>
      <xdr:row>288</xdr:row>
      <xdr:rowOff>0</xdr:rowOff>
    </xdr:to>
    <xdr:sp macro="" textlink="">
      <xdr:nvSpPr>
        <xdr:cNvPr id="154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285</xdr:row>
      <xdr:rowOff>28575</xdr:rowOff>
    </xdr:from>
    <xdr:to>
      <xdr:col>36</xdr:col>
      <xdr:colOff>28575</xdr:colOff>
      <xdr:row>288</xdr:row>
      <xdr:rowOff>0</xdr:rowOff>
    </xdr:to>
    <xdr:sp macro="" textlink="">
      <xdr:nvSpPr>
        <xdr:cNvPr id="155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285</xdr:row>
      <xdr:rowOff>0</xdr:rowOff>
    </xdr:from>
    <xdr:to>
      <xdr:col>39</xdr:col>
      <xdr:colOff>28575</xdr:colOff>
      <xdr:row>288</xdr:row>
      <xdr:rowOff>0</xdr:rowOff>
    </xdr:to>
    <xdr:sp macro="" textlink="">
      <xdr:nvSpPr>
        <xdr:cNvPr id="155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285</xdr:row>
      <xdr:rowOff>0</xdr:rowOff>
    </xdr:from>
    <xdr:to>
      <xdr:col>6</xdr:col>
      <xdr:colOff>0</xdr:colOff>
      <xdr:row>287</xdr:row>
      <xdr:rowOff>161925</xdr:rowOff>
    </xdr:to>
    <xdr:sp macro="" textlink="">
      <xdr:nvSpPr>
        <xdr:cNvPr id="155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285</xdr:row>
      <xdr:rowOff>0</xdr:rowOff>
    </xdr:from>
    <xdr:to>
      <xdr:col>15</xdr:col>
      <xdr:colOff>0</xdr:colOff>
      <xdr:row>288</xdr:row>
      <xdr:rowOff>0</xdr:rowOff>
    </xdr:to>
    <xdr:sp macro="" textlink="">
      <xdr:nvSpPr>
        <xdr:cNvPr id="155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285</xdr:row>
      <xdr:rowOff>0</xdr:rowOff>
    </xdr:from>
    <xdr:to>
      <xdr:col>33</xdr:col>
      <xdr:colOff>0</xdr:colOff>
      <xdr:row>288</xdr:row>
      <xdr:rowOff>0</xdr:rowOff>
    </xdr:to>
    <xdr:sp macro="" textlink="">
      <xdr:nvSpPr>
        <xdr:cNvPr id="155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285</xdr:row>
      <xdr:rowOff>0</xdr:rowOff>
    </xdr:from>
    <xdr:to>
      <xdr:col>36</xdr:col>
      <xdr:colOff>0</xdr:colOff>
      <xdr:row>288</xdr:row>
      <xdr:rowOff>0</xdr:rowOff>
    </xdr:to>
    <xdr:sp macro="" textlink="">
      <xdr:nvSpPr>
        <xdr:cNvPr id="155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285</xdr:row>
      <xdr:rowOff>9525</xdr:rowOff>
    </xdr:from>
    <xdr:to>
      <xdr:col>39</xdr:col>
      <xdr:colOff>0</xdr:colOff>
      <xdr:row>288</xdr:row>
      <xdr:rowOff>0</xdr:rowOff>
    </xdr:to>
    <xdr:sp macro="" textlink="">
      <xdr:nvSpPr>
        <xdr:cNvPr id="155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285</xdr:row>
      <xdr:rowOff>0</xdr:rowOff>
    </xdr:from>
    <xdr:to>
      <xdr:col>29</xdr:col>
      <xdr:colOff>333375</xdr:colOff>
      <xdr:row>288</xdr:row>
      <xdr:rowOff>0</xdr:rowOff>
    </xdr:to>
    <xdr:sp macro="" textlink="">
      <xdr:nvSpPr>
        <xdr:cNvPr id="155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285</xdr:row>
      <xdr:rowOff>0</xdr:rowOff>
    </xdr:from>
    <xdr:to>
      <xdr:col>24</xdr:col>
      <xdr:colOff>28575</xdr:colOff>
      <xdr:row>288</xdr:row>
      <xdr:rowOff>0</xdr:rowOff>
    </xdr:to>
    <xdr:sp macro="" textlink="">
      <xdr:nvSpPr>
        <xdr:cNvPr id="155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285</xdr:row>
      <xdr:rowOff>0</xdr:rowOff>
    </xdr:from>
    <xdr:to>
      <xdr:col>21</xdr:col>
      <xdr:colOff>28575</xdr:colOff>
      <xdr:row>288</xdr:row>
      <xdr:rowOff>0</xdr:rowOff>
    </xdr:to>
    <xdr:sp macro="" textlink="">
      <xdr:nvSpPr>
        <xdr:cNvPr id="155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285</xdr:row>
      <xdr:rowOff>19050</xdr:rowOff>
    </xdr:from>
    <xdr:to>
      <xdr:col>6</xdr:col>
      <xdr:colOff>9525</xdr:colOff>
      <xdr:row>288</xdr:row>
      <xdr:rowOff>0</xdr:rowOff>
    </xdr:to>
    <xdr:sp macro="" textlink="">
      <xdr:nvSpPr>
        <xdr:cNvPr id="156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285</xdr:row>
      <xdr:rowOff>9525</xdr:rowOff>
    </xdr:from>
    <xdr:to>
      <xdr:col>9</xdr:col>
      <xdr:colOff>9525</xdr:colOff>
      <xdr:row>288</xdr:row>
      <xdr:rowOff>0</xdr:rowOff>
    </xdr:to>
    <xdr:sp macro="" textlink="">
      <xdr:nvSpPr>
        <xdr:cNvPr id="156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289</xdr:row>
      <xdr:rowOff>0</xdr:rowOff>
    </xdr:from>
    <xdr:to>
      <xdr:col>9</xdr:col>
      <xdr:colOff>0</xdr:colOff>
      <xdr:row>292</xdr:row>
      <xdr:rowOff>0</xdr:rowOff>
    </xdr:to>
    <xdr:sp macro="" textlink="">
      <xdr:nvSpPr>
        <xdr:cNvPr id="1562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289</xdr:row>
      <xdr:rowOff>28575</xdr:rowOff>
    </xdr:from>
    <xdr:to>
      <xdr:col>12</xdr:col>
      <xdr:colOff>28575</xdr:colOff>
      <xdr:row>292</xdr:row>
      <xdr:rowOff>0</xdr:rowOff>
    </xdr:to>
    <xdr:sp macro="" textlink="">
      <xdr:nvSpPr>
        <xdr:cNvPr id="1563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289</xdr:row>
      <xdr:rowOff>0</xdr:rowOff>
    </xdr:from>
    <xdr:to>
      <xdr:col>12</xdr:col>
      <xdr:colOff>9525</xdr:colOff>
      <xdr:row>291</xdr:row>
      <xdr:rowOff>161925</xdr:rowOff>
    </xdr:to>
    <xdr:sp macro="" textlink="">
      <xdr:nvSpPr>
        <xdr:cNvPr id="1564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289</xdr:row>
      <xdr:rowOff>0</xdr:rowOff>
    </xdr:from>
    <xdr:to>
      <xdr:col>15</xdr:col>
      <xdr:colOff>28575</xdr:colOff>
      <xdr:row>292</xdr:row>
      <xdr:rowOff>0</xdr:rowOff>
    </xdr:to>
    <xdr:sp macro="" textlink="">
      <xdr:nvSpPr>
        <xdr:cNvPr id="1565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289</xdr:row>
      <xdr:rowOff>9525</xdr:rowOff>
    </xdr:from>
    <xdr:to>
      <xdr:col>18</xdr:col>
      <xdr:colOff>28575</xdr:colOff>
      <xdr:row>292</xdr:row>
      <xdr:rowOff>0</xdr:rowOff>
    </xdr:to>
    <xdr:sp macro="" textlink="">
      <xdr:nvSpPr>
        <xdr:cNvPr id="1566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289</xdr:row>
      <xdr:rowOff>0</xdr:rowOff>
    </xdr:from>
    <xdr:to>
      <xdr:col>18</xdr:col>
      <xdr:colOff>0</xdr:colOff>
      <xdr:row>292</xdr:row>
      <xdr:rowOff>0</xdr:rowOff>
    </xdr:to>
    <xdr:sp macro="" textlink="">
      <xdr:nvSpPr>
        <xdr:cNvPr id="1567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289</xdr:row>
      <xdr:rowOff>28575</xdr:rowOff>
    </xdr:from>
    <xdr:to>
      <xdr:col>21</xdr:col>
      <xdr:colOff>28575</xdr:colOff>
      <xdr:row>292</xdr:row>
      <xdr:rowOff>0</xdr:rowOff>
    </xdr:to>
    <xdr:sp macro="" textlink="">
      <xdr:nvSpPr>
        <xdr:cNvPr id="1568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289</xdr:row>
      <xdr:rowOff>9525</xdr:rowOff>
    </xdr:from>
    <xdr:to>
      <xdr:col>24</xdr:col>
      <xdr:colOff>9525</xdr:colOff>
      <xdr:row>292</xdr:row>
      <xdr:rowOff>0</xdr:rowOff>
    </xdr:to>
    <xdr:sp macro="" textlink="">
      <xdr:nvSpPr>
        <xdr:cNvPr id="1569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289</xdr:row>
      <xdr:rowOff>28575</xdr:rowOff>
    </xdr:from>
    <xdr:to>
      <xdr:col>27</xdr:col>
      <xdr:colOff>28575</xdr:colOff>
      <xdr:row>292</xdr:row>
      <xdr:rowOff>0</xdr:rowOff>
    </xdr:to>
    <xdr:sp macro="" textlink="">
      <xdr:nvSpPr>
        <xdr:cNvPr id="1570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289</xdr:row>
      <xdr:rowOff>9525</xdr:rowOff>
    </xdr:from>
    <xdr:to>
      <xdr:col>27</xdr:col>
      <xdr:colOff>9525</xdr:colOff>
      <xdr:row>292</xdr:row>
      <xdr:rowOff>0</xdr:rowOff>
    </xdr:to>
    <xdr:sp macro="" textlink="">
      <xdr:nvSpPr>
        <xdr:cNvPr id="1571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289</xdr:row>
      <xdr:rowOff>28575</xdr:rowOff>
    </xdr:from>
    <xdr:to>
      <xdr:col>30</xdr:col>
      <xdr:colOff>28575</xdr:colOff>
      <xdr:row>292</xdr:row>
      <xdr:rowOff>0</xdr:rowOff>
    </xdr:to>
    <xdr:sp macro="" textlink="">
      <xdr:nvSpPr>
        <xdr:cNvPr id="1572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289</xdr:row>
      <xdr:rowOff>28575</xdr:rowOff>
    </xdr:from>
    <xdr:to>
      <xdr:col>33</xdr:col>
      <xdr:colOff>28575</xdr:colOff>
      <xdr:row>292</xdr:row>
      <xdr:rowOff>0</xdr:rowOff>
    </xdr:to>
    <xdr:sp macro="" textlink="">
      <xdr:nvSpPr>
        <xdr:cNvPr id="1573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289</xdr:row>
      <xdr:rowOff>28575</xdr:rowOff>
    </xdr:from>
    <xdr:to>
      <xdr:col>36</xdr:col>
      <xdr:colOff>28575</xdr:colOff>
      <xdr:row>292</xdr:row>
      <xdr:rowOff>0</xdr:rowOff>
    </xdr:to>
    <xdr:sp macro="" textlink="">
      <xdr:nvSpPr>
        <xdr:cNvPr id="1574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289</xdr:row>
      <xdr:rowOff>0</xdr:rowOff>
    </xdr:from>
    <xdr:to>
      <xdr:col>39</xdr:col>
      <xdr:colOff>28575</xdr:colOff>
      <xdr:row>292</xdr:row>
      <xdr:rowOff>0</xdr:rowOff>
    </xdr:to>
    <xdr:sp macro="" textlink="">
      <xdr:nvSpPr>
        <xdr:cNvPr id="1575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289</xdr:row>
      <xdr:rowOff>0</xdr:rowOff>
    </xdr:from>
    <xdr:to>
      <xdr:col>6</xdr:col>
      <xdr:colOff>0</xdr:colOff>
      <xdr:row>291</xdr:row>
      <xdr:rowOff>161925</xdr:rowOff>
    </xdr:to>
    <xdr:sp macro="" textlink="">
      <xdr:nvSpPr>
        <xdr:cNvPr id="1576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289</xdr:row>
      <xdr:rowOff>0</xdr:rowOff>
    </xdr:from>
    <xdr:to>
      <xdr:col>15</xdr:col>
      <xdr:colOff>0</xdr:colOff>
      <xdr:row>292</xdr:row>
      <xdr:rowOff>0</xdr:rowOff>
    </xdr:to>
    <xdr:sp macro="" textlink="">
      <xdr:nvSpPr>
        <xdr:cNvPr id="1577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289</xdr:row>
      <xdr:rowOff>0</xdr:rowOff>
    </xdr:from>
    <xdr:to>
      <xdr:col>33</xdr:col>
      <xdr:colOff>0</xdr:colOff>
      <xdr:row>292</xdr:row>
      <xdr:rowOff>0</xdr:rowOff>
    </xdr:to>
    <xdr:sp macro="" textlink="">
      <xdr:nvSpPr>
        <xdr:cNvPr id="1578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289</xdr:row>
      <xdr:rowOff>0</xdr:rowOff>
    </xdr:from>
    <xdr:to>
      <xdr:col>36</xdr:col>
      <xdr:colOff>0</xdr:colOff>
      <xdr:row>292</xdr:row>
      <xdr:rowOff>0</xdr:rowOff>
    </xdr:to>
    <xdr:sp macro="" textlink="">
      <xdr:nvSpPr>
        <xdr:cNvPr id="1579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289</xdr:row>
      <xdr:rowOff>9525</xdr:rowOff>
    </xdr:from>
    <xdr:to>
      <xdr:col>39</xdr:col>
      <xdr:colOff>0</xdr:colOff>
      <xdr:row>292</xdr:row>
      <xdr:rowOff>0</xdr:rowOff>
    </xdr:to>
    <xdr:sp macro="" textlink="">
      <xdr:nvSpPr>
        <xdr:cNvPr id="1580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289</xdr:row>
      <xdr:rowOff>0</xdr:rowOff>
    </xdr:from>
    <xdr:to>
      <xdr:col>29</xdr:col>
      <xdr:colOff>333375</xdr:colOff>
      <xdr:row>292</xdr:row>
      <xdr:rowOff>0</xdr:rowOff>
    </xdr:to>
    <xdr:sp macro="" textlink="">
      <xdr:nvSpPr>
        <xdr:cNvPr id="1581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289</xdr:row>
      <xdr:rowOff>0</xdr:rowOff>
    </xdr:from>
    <xdr:to>
      <xdr:col>24</xdr:col>
      <xdr:colOff>28575</xdr:colOff>
      <xdr:row>292</xdr:row>
      <xdr:rowOff>0</xdr:rowOff>
    </xdr:to>
    <xdr:sp macro="" textlink="">
      <xdr:nvSpPr>
        <xdr:cNvPr id="1582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289</xdr:row>
      <xdr:rowOff>0</xdr:rowOff>
    </xdr:from>
    <xdr:to>
      <xdr:col>21</xdr:col>
      <xdr:colOff>28575</xdr:colOff>
      <xdr:row>292</xdr:row>
      <xdr:rowOff>0</xdr:rowOff>
    </xdr:to>
    <xdr:sp macro="" textlink="">
      <xdr:nvSpPr>
        <xdr:cNvPr id="1583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289</xdr:row>
      <xdr:rowOff>19050</xdr:rowOff>
    </xdr:from>
    <xdr:to>
      <xdr:col>6</xdr:col>
      <xdr:colOff>9525</xdr:colOff>
      <xdr:row>292</xdr:row>
      <xdr:rowOff>0</xdr:rowOff>
    </xdr:to>
    <xdr:sp macro="" textlink="">
      <xdr:nvSpPr>
        <xdr:cNvPr id="1584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289</xdr:row>
      <xdr:rowOff>9525</xdr:rowOff>
    </xdr:from>
    <xdr:to>
      <xdr:col>9</xdr:col>
      <xdr:colOff>9525</xdr:colOff>
      <xdr:row>292</xdr:row>
      <xdr:rowOff>0</xdr:rowOff>
    </xdr:to>
    <xdr:sp macro="" textlink="">
      <xdr:nvSpPr>
        <xdr:cNvPr id="1585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293</xdr:row>
      <xdr:rowOff>0</xdr:rowOff>
    </xdr:from>
    <xdr:to>
      <xdr:col>9</xdr:col>
      <xdr:colOff>0</xdr:colOff>
      <xdr:row>296</xdr:row>
      <xdr:rowOff>0</xdr:rowOff>
    </xdr:to>
    <xdr:sp macro="" textlink="">
      <xdr:nvSpPr>
        <xdr:cNvPr id="1586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293</xdr:row>
      <xdr:rowOff>28575</xdr:rowOff>
    </xdr:from>
    <xdr:to>
      <xdr:col>12</xdr:col>
      <xdr:colOff>28575</xdr:colOff>
      <xdr:row>296</xdr:row>
      <xdr:rowOff>0</xdr:rowOff>
    </xdr:to>
    <xdr:sp macro="" textlink="">
      <xdr:nvSpPr>
        <xdr:cNvPr id="1587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293</xdr:row>
      <xdr:rowOff>0</xdr:rowOff>
    </xdr:from>
    <xdr:to>
      <xdr:col>12</xdr:col>
      <xdr:colOff>9525</xdr:colOff>
      <xdr:row>295</xdr:row>
      <xdr:rowOff>161925</xdr:rowOff>
    </xdr:to>
    <xdr:sp macro="" textlink="">
      <xdr:nvSpPr>
        <xdr:cNvPr id="1588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293</xdr:row>
      <xdr:rowOff>0</xdr:rowOff>
    </xdr:from>
    <xdr:to>
      <xdr:col>15</xdr:col>
      <xdr:colOff>28575</xdr:colOff>
      <xdr:row>296</xdr:row>
      <xdr:rowOff>0</xdr:rowOff>
    </xdr:to>
    <xdr:sp macro="" textlink="">
      <xdr:nvSpPr>
        <xdr:cNvPr id="1589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293</xdr:row>
      <xdr:rowOff>9525</xdr:rowOff>
    </xdr:from>
    <xdr:to>
      <xdr:col>18</xdr:col>
      <xdr:colOff>28575</xdr:colOff>
      <xdr:row>296</xdr:row>
      <xdr:rowOff>0</xdr:rowOff>
    </xdr:to>
    <xdr:sp macro="" textlink="">
      <xdr:nvSpPr>
        <xdr:cNvPr id="1590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293</xdr:row>
      <xdr:rowOff>0</xdr:rowOff>
    </xdr:from>
    <xdr:to>
      <xdr:col>18</xdr:col>
      <xdr:colOff>0</xdr:colOff>
      <xdr:row>296</xdr:row>
      <xdr:rowOff>0</xdr:rowOff>
    </xdr:to>
    <xdr:sp macro="" textlink="">
      <xdr:nvSpPr>
        <xdr:cNvPr id="1591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293</xdr:row>
      <xdr:rowOff>28575</xdr:rowOff>
    </xdr:from>
    <xdr:to>
      <xdr:col>21</xdr:col>
      <xdr:colOff>28575</xdr:colOff>
      <xdr:row>296</xdr:row>
      <xdr:rowOff>0</xdr:rowOff>
    </xdr:to>
    <xdr:sp macro="" textlink="">
      <xdr:nvSpPr>
        <xdr:cNvPr id="1592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293</xdr:row>
      <xdr:rowOff>9525</xdr:rowOff>
    </xdr:from>
    <xdr:to>
      <xdr:col>24</xdr:col>
      <xdr:colOff>9525</xdr:colOff>
      <xdr:row>296</xdr:row>
      <xdr:rowOff>0</xdr:rowOff>
    </xdr:to>
    <xdr:sp macro="" textlink="">
      <xdr:nvSpPr>
        <xdr:cNvPr id="1593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293</xdr:row>
      <xdr:rowOff>28575</xdr:rowOff>
    </xdr:from>
    <xdr:to>
      <xdr:col>27</xdr:col>
      <xdr:colOff>28575</xdr:colOff>
      <xdr:row>296</xdr:row>
      <xdr:rowOff>0</xdr:rowOff>
    </xdr:to>
    <xdr:sp macro="" textlink="">
      <xdr:nvSpPr>
        <xdr:cNvPr id="1594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293</xdr:row>
      <xdr:rowOff>9525</xdr:rowOff>
    </xdr:from>
    <xdr:to>
      <xdr:col>27</xdr:col>
      <xdr:colOff>9525</xdr:colOff>
      <xdr:row>296</xdr:row>
      <xdr:rowOff>0</xdr:rowOff>
    </xdr:to>
    <xdr:sp macro="" textlink="">
      <xdr:nvSpPr>
        <xdr:cNvPr id="1595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293</xdr:row>
      <xdr:rowOff>28575</xdr:rowOff>
    </xdr:from>
    <xdr:to>
      <xdr:col>30</xdr:col>
      <xdr:colOff>28575</xdr:colOff>
      <xdr:row>296</xdr:row>
      <xdr:rowOff>0</xdr:rowOff>
    </xdr:to>
    <xdr:sp macro="" textlink="">
      <xdr:nvSpPr>
        <xdr:cNvPr id="1596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293</xdr:row>
      <xdr:rowOff>28575</xdr:rowOff>
    </xdr:from>
    <xdr:to>
      <xdr:col>33</xdr:col>
      <xdr:colOff>28575</xdr:colOff>
      <xdr:row>296</xdr:row>
      <xdr:rowOff>0</xdr:rowOff>
    </xdr:to>
    <xdr:sp macro="" textlink="">
      <xdr:nvSpPr>
        <xdr:cNvPr id="1597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293</xdr:row>
      <xdr:rowOff>28575</xdr:rowOff>
    </xdr:from>
    <xdr:to>
      <xdr:col>36</xdr:col>
      <xdr:colOff>28575</xdr:colOff>
      <xdr:row>296</xdr:row>
      <xdr:rowOff>0</xdr:rowOff>
    </xdr:to>
    <xdr:sp macro="" textlink="">
      <xdr:nvSpPr>
        <xdr:cNvPr id="1598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293</xdr:row>
      <xdr:rowOff>0</xdr:rowOff>
    </xdr:from>
    <xdr:to>
      <xdr:col>39</xdr:col>
      <xdr:colOff>28575</xdr:colOff>
      <xdr:row>296</xdr:row>
      <xdr:rowOff>0</xdr:rowOff>
    </xdr:to>
    <xdr:sp macro="" textlink="">
      <xdr:nvSpPr>
        <xdr:cNvPr id="1599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293</xdr:row>
      <xdr:rowOff>0</xdr:rowOff>
    </xdr:from>
    <xdr:to>
      <xdr:col>6</xdr:col>
      <xdr:colOff>0</xdr:colOff>
      <xdr:row>295</xdr:row>
      <xdr:rowOff>161925</xdr:rowOff>
    </xdr:to>
    <xdr:sp macro="" textlink="">
      <xdr:nvSpPr>
        <xdr:cNvPr id="1600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293</xdr:row>
      <xdr:rowOff>0</xdr:rowOff>
    </xdr:from>
    <xdr:to>
      <xdr:col>15</xdr:col>
      <xdr:colOff>0</xdr:colOff>
      <xdr:row>296</xdr:row>
      <xdr:rowOff>0</xdr:rowOff>
    </xdr:to>
    <xdr:sp macro="" textlink="">
      <xdr:nvSpPr>
        <xdr:cNvPr id="1601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293</xdr:row>
      <xdr:rowOff>0</xdr:rowOff>
    </xdr:from>
    <xdr:to>
      <xdr:col>33</xdr:col>
      <xdr:colOff>0</xdr:colOff>
      <xdr:row>296</xdr:row>
      <xdr:rowOff>0</xdr:rowOff>
    </xdr:to>
    <xdr:sp macro="" textlink="">
      <xdr:nvSpPr>
        <xdr:cNvPr id="1602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293</xdr:row>
      <xdr:rowOff>0</xdr:rowOff>
    </xdr:from>
    <xdr:to>
      <xdr:col>36</xdr:col>
      <xdr:colOff>0</xdr:colOff>
      <xdr:row>296</xdr:row>
      <xdr:rowOff>0</xdr:rowOff>
    </xdr:to>
    <xdr:sp macro="" textlink="">
      <xdr:nvSpPr>
        <xdr:cNvPr id="1603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293</xdr:row>
      <xdr:rowOff>9525</xdr:rowOff>
    </xdr:from>
    <xdr:to>
      <xdr:col>39</xdr:col>
      <xdr:colOff>0</xdr:colOff>
      <xdr:row>296</xdr:row>
      <xdr:rowOff>0</xdr:rowOff>
    </xdr:to>
    <xdr:sp macro="" textlink="">
      <xdr:nvSpPr>
        <xdr:cNvPr id="1604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293</xdr:row>
      <xdr:rowOff>0</xdr:rowOff>
    </xdr:from>
    <xdr:to>
      <xdr:col>29</xdr:col>
      <xdr:colOff>333375</xdr:colOff>
      <xdr:row>296</xdr:row>
      <xdr:rowOff>0</xdr:rowOff>
    </xdr:to>
    <xdr:sp macro="" textlink="">
      <xdr:nvSpPr>
        <xdr:cNvPr id="1605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293</xdr:row>
      <xdr:rowOff>0</xdr:rowOff>
    </xdr:from>
    <xdr:to>
      <xdr:col>24</xdr:col>
      <xdr:colOff>28575</xdr:colOff>
      <xdr:row>296</xdr:row>
      <xdr:rowOff>0</xdr:rowOff>
    </xdr:to>
    <xdr:sp macro="" textlink="">
      <xdr:nvSpPr>
        <xdr:cNvPr id="1606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293</xdr:row>
      <xdr:rowOff>0</xdr:rowOff>
    </xdr:from>
    <xdr:to>
      <xdr:col>21</xdr:col>
      <xdr:colOff>28575</xdr:colOff>
      <xdr:row>296</xdr:row>
      <xdr:rowOff>0</xdr:rowOff>
    </xdr:to>
    <xdr:sp macro="" textlink="">
      <xdr:nvSpPr>
        <xdr:cNvPr id="1607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293</xdr:row>
      <xdr:rowOff>19050</xdr:rowOff>
    </xdr:from>
    <xdr:to>
      <xdr:col>6</xdr:col>
      <xdr:colOff>9525</xdr:colOff>
      <xdr:row>296</xdr:row>
      <xdr:rowOff>0</xdr:rowOff>
    </xdr:to>
    <xdr:sp macro="" textlink="">
      <xdr:nvSpPr>
        <xdr:cNvPr id="1608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293</xdr:row>
      <xdr:rowOff>9525</xdr:rowOff>
    </xdr:from>
    <xdr:to>
      <xdr:col>9</xdr:col>
      <xdr:colOff>9525</xdr:colOff>
      <xdr:row>296</xdr:row>
      <xdr:rowOff>0</xdr:rowOff>
    </xdr:to>
    <xdr:sp macro="" textlink="">
      <xdr:nvSpPr>
        <xdr:cNvPr id="1609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297</xdr:row>
      <xdr:rowOff>0</xdr:rowOff>
    </xdr:from>
    <xdr:to>
      <xdr:col>9</xdr:col>
      <xdr:colOff>0</xdr:colOff>
      <xdr:row>300</xdr:row>
      <xdr:rowOff>0</xdr:rowOff>
    </xdr:to>
    <xdr:sp macro="" textlink="">
      <xdr:nvSpPr>
        <xdr:cNvPr id="1610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297</xdr:row>
      <xdr:rowOff>28575</xdr:rowOff>
    </xdr:from>
    <xdr:to>
      <xdr:col>12</xdr:col>
      <xdr:colOff>28575</xdr:colOff>
      <xdr:row>300</xdr:row>
      <xdr:rowOff>0</xdr:rowOff>
    </xdr:to>
    <xdr:sp macro="" textlink="">
      <xdr:nvSpPr>
        <xdr:cNvPr id="1611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297</xdr:row>
      <xdr:rowOff>0</xdr:rowOff>
    </xdr:from>
    <xdr:to>
      <xdr:col>12</xdr:col>
      <xdr:colOff>9525</xdr:colOff>
      <xdr:row>299</xdr:row>
      <xdr:rowOff>161925</xdr:rowOff>
    </xdr:to>
    <xdr:sp macro="" textlink="">
      <xdr:nvSpPr>
        <xdr:cNvPr id="1612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297</xdr:row>
      <xdr:rowOff>0</xdr:rowOff>
    </xdr:from>
    <xdr:to>
      <xdr:col>15</xdr:col>
      <xdr:colOff>28575</xdr:colOff>
      <xdr:row>300</xdr:row>
      <xdr:rowOff>0</xdr:rowOff>
    </xdr:to>
    <xdr:sp macro="" textlink="">
      <xdr:nvSpPr>
        <xdr:cNvPr id="1613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297</xdr:row>
      <xdr:rowOff>9525</xdr:rowOff>
    </xdr:from>
    <xdr:to>
      <xdr:col>18</xdr:col>
      <xdr:colOff>28575</xdr:colOff>
      <xdr:row>300</xdr:row>
      <xdr:rowOff>0</xdr:rowOff>
    </xdr:to>
    <xdr:sp macro="" textlink="">
      <xdr:nvSpPr>
        <xdr:cNvPr id="1614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297</xdr:row>
      <xdr:rowOff>0</xdr:rowOff>
    </xdr:from>
    <xdr:to>
      <xdr:col>18</xdr:col>
      <xdr:colOff>0</xdr:colOff>
      <xdr:row>300</xdr:row>
      <xdr:rowOff>0</xdr:rowOff>
    </xdr:to>
    <xdr:sp macro="" textlink="">
      <xdr:nvSpPr>
        <xdr:cNvPr id="1615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297</xdr:row>
      <xdr:rowOff>28575</xdr:rowOff>
    </xdr:from>
    <xdr:to>
      <xdr:col>21</xdr:col>
      <xdr:colOff>28575</xdr:colOff>
      <xdr:row>300</xdr:row>
      <xdr:rowOff>0</xdr:rowOff>
    </xdr:to>
    <xdr:sp macro="" textlink="">
      <xdr:nvSpPr>
        <xdr:cNvPr id="1616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297</xdr:row>
      <xdr:rowOff>9525</xdr:rowOff>
    </xdr:from>
    <xdr:to>
      <xdr:col>24</xdr:col>
      <xdr:colOff>9525</xdr:colOff>
      <xdr:row>300</xdr:row>
      <xdr:rowOff>0</xdr:rowOff>
    </xdr:to>
    <xdr:sp macro="" textlink="">
      <xdr:nvSpPr>
        <xdr:cNvPr id="1617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297</xdr:row>
      <xdr:rowOff>28575</xdr:rowOff>
    </xdr:from>
    <xdr:to>
      <xdr:col>27</xdr:col>
      <xdr:colOff>28575</xdr:colOff>
      <xdr:row>300</xdr:row>
      <xdr:rowOff>0</xdr:rowOff>
    </xdr:to>
    <xdr:sp macro="" textlink="">
      <xdr:nvSpPr>
        <xdr:cNvPr id="1618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297</xdr:row>
      <xdr:rowOff>9525</xdr:rowOff>
    </xdr:from>
    <xdr:to>
      <xdr:col>27</xdr:col>
      <xdr:colOff>9525</xdr:colOff>
      <xdr:row>300</xdr:row>
      <xdr:rowOff>0</xdr:rowOff>
    </xdr:to>
    <xdr:sp macro="" textlink="">
      <xdr:nvSpPr>
        <xdr:cNvPr id="1619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297</xdr:row>
      <xdr:rowOff>28575</xdr:rowOff>
    </xdr:from>
    <xdr:to>
      <xdr:col>30</xdr:col>
      <xdr:colOff>28575</xdr:colOff>
      <xdr:row>300</xdr:row>
      <xdr:rowOff>0</xdr:rowOff>
    </xdr:to>
    <xdr:sp macro="" textlink="">
      <xdr:nvSpPr>
        <xdr:cNvPr id="1620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297</xdr:row>
      <xdr:rowOff>28575</xdr:rowOff>
    </xdr:from>
    <xdr:to>
      <xdr:col>33</xdr:col>
      <xdr:colOff>28575</xdr:colOff>
      <xdr:row>300</xdr:row>
      <xdr:rowOff>0</xdr:rowOff>
    </xdr:to>
    <xdr:sp macro="" textlink="">
      <xdr:nvSpPr>
        <xdr:cNvPr id="1621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297</xdr:row>
      <xdr:rowOff>28575</xdr:rowOff>
    </xdr:from>
    <xdr:to>
      <xdr:col>36</xdr:col>
      <xdr:colOff>28575</xdr:colOff>
      <xdr:row>300</xdr:row>
      <xdr:rowOff>0</xdr:rowOff>
    </xdr:to>
    <xdr:sp macro="" textlink="">
      <xdr:nvSpPr>
        <xdr:cNvPr id="1622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297</xdr:row>
      <xdr:rowOff>0</xdr:rowOff>
    </xdr:from>
    <xdr:to>
      <xdr:col>39</xdr:col>
      <xdr:colOff>28575</xdr:colOff>
      <xdr:row>300</xdr:row>
      <xdr:rowOff>0</xdr:rowOff>
    </xdr:to>
    <xdr:sp macro="" textlink="">
      <xdr:nvSpPr>
        <xdr:cNvPr id="1623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297</xdr:row>
      <xdr:rowOff>0</xdr:rowOff>
    </xdr:from>
    <xdr:to>
      <xdr:col>6</xdr:col>
      <xdr:colOff>0</xdr:colOff>
      <xdr:row>299</xdr:row>
      <xdr:rowOff>161925</xdr:rowOff>
    </xdr:to>
    <xdr:sp macro="" textlink="">
      <xdr:nvSpPr>
        <xdr:cNvPr id="1624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297</xdr:row>
      <xdr:rowOff>0</xdr:rowOff>
    </xdr:from>
    <xdr:to>
      <xdr:col>15</xdr:col>
      <xdr:colOff>0</xdr:colOff>
      <xdr:row>300</xdr:row>
      <xdr:rowOff>0</xdr:rowOff>
    </xdr:to>
    <xdr:sp macro="" textlink="">
      <xdr:nvSpPr>
        <xdr:cNvPr id="1625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297</xdr:row>
      <xdr:rowOff>0</xdr:rowOff>
    </xdr:from>
    <xdr:to>
      <xdr:col>33</xdr:col>
      <xdr:colOff>0</xdr:colOff>
      <xdr:row>300</xdr:row>
      <xdr:rowOff>0</xdr:rowOff>
    </xdr:to>
    <xdr:sp macro="" textlink="">
      <xdr:nvSpPr>
        <xdr:cNvPr id="1626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297</xdr:row>
      <xdr:rowOff>0</xdr:rowOff>
    </xdr:from>
    <xdr:to>
      <xdr:col>36</xdr:col>
      <xdr:colOff>0</xdr:colOff>
      <xdr:row>300</xdr:row>
      <xdr:rowOff>0</xdr:rowOff>
    </xdr:to>
    <xdr:sp macro="" textlink="">
      <xdr:nvSpPr>
        <xdr:cNvPr id="1627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297</xdr:row>
      <xdr:rowOff>9525</xdr:rowOff>
    </xdr:from>
    <xdr:to>
      <xdr:col>39</xdr:col>
      <xdr:colOff>0</xdr:colOff>
      <xdr:row>300</xdr:row>
      <xdr:rowOff>0</xdr:rowOff>
    </xdr:to>
    <xdr:sp macro="" textlink="">
      <xdr:nvSpPr>
        <xdr:cNvPr id="1628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297</xdr:row>
      <xdr:rowOff>0</xdr:rowOff>
    </xdr:from>
    <xdr:to>
      <xdr:col>29</xdr:col>
      <xdr:colOff>333375</xdr:colOff>
      <xdr:row>300</xdr:row>
      <xdr:rowOff>0</xdr:rowOff>
    </xdr:to>
    <xdr:sp macro="" textlink="">
      <xdr:nvSpPr>
        <xdr:cNvPr id="1629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297</xdr:row>
      <xdr:rowOff>0</xdr:rowOff>
    </xdr:from>
    <xdr:to>
      <xdr:col>24</xdr:col>
      <xdr:colOff>28575</xdr:colOff>
      <xdr:row>300</xdr:row>
      <xdr:rowOff>0</xdr:rowOff>
    </xdr:to>
    <xdr:sp macro="" textlink="">
      <xdr:nvSpPr>
        <xdr:cNvPr id="1630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297</xdr:row>
      <xdr:rowOff>0</xdr:rowOff>
    </xdr:from>
    <xdr:to>
      <xdr:col>21</xdr:col>
      <xdr:colOff>28575</xdr:colOff>
      <xdr:row>300</xdr:row>
      <xdr:rowOff>0</xdr:rowOff>
    </xdr:to>
    <xdr:sp macro="" textlink="">
      <xdr:nvSpPr>
        <xdr:cNvPr id="1631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297</xdr:row>
      <xdr:rowOff>19050</xdr:rowOff>
    </xdr:from>
    <xdr:to>
      <xdr:col>6</xdr:col>
      <xdr:colOff>9525</xdr:colOff>
      <xdr:row>300</xdr:row>
      <xdr:rowOff>0</xdr:rowOff>
    </xdr:to>
    <xdr:sp macro="" textlink="">
      <xdr:nvSpPr>
        <xdr:cNvPr id="1632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297</xdr:row>
      <xdr:rowOff>9525</xdr:rowOff>
    </xdr:from>
    <xdr:to>
      <xdr:col>9</xdr:col>
      <xdr:colOff>9525</xdr:colOff>
      <xdr:row>300</xdr:row>
      <xdr:rowOff>0</xdr:rowOff>
    </xdr:to>
    <xdr:sp macro="" textlink="">
      <xdr:nvSpPr>
        <xdr:cNvPr id="1633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301</xdr:row>
      <xdr:rowOff>0</xdr:rowOff>
    </xdr:from>
    <xdr:to>
      <xdr:col>9</xdr:col>
      <xdr:colOff>0</xdr:colOff>
      <xdr:row>304</xdr:row>
      <xdr:rowOff>0</xdr:rowOff>
    </xdr:to>
    <xdr:sp macro="" textlink="">
      <xdr:nvSpPr>
        <xdr:cNvPr id="1634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301</xdr:row>
      <xdr:rowOff>28575</xdr:rowOff>
    </xdr:from>
    <xdr:to>
      <xdr:col>12</xdr:col>
      <xdr:colOff>28575</xdr:colOff>
      <xdr:row>304</xdr:row>
      <xdr:rowOff>0</xdr:rowOff>
    </xdr:to>
    <xdr:sp macro="" textlink="">
      <xdr:nvSpPr>
        <xdr:cNvPr id="1635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301</xdr:row>
      <xdr:rowOff>0</xdr:rowOff>
    </xdr:from>
    <xdr:to>
      <xdr:col>12</xdr:col>
      <xdr:colOff>9525</xdr:colOff>
      <xdr:row>303</xdr:row>
      <xdr:rowOff>161925</xdr:rowOff>
    </xdr:to>
    <xdr:sp macro="" textlink="">
      <xdr:nvSpPr>
        <xdr:cNvPr id="1636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301</xdr:row>
      <xdr:rowOff>0</xdr:rowOff>
    </xdr:from>
    <xdr:to>
      <xdr:col>15</xdr:col>
      <xdr:colOff>28575</xdr:colOff>
      <xdr:row>304</xdr:row>
      <xdr:rowOff>0</xdr:rowOff>
    </xdr:to>
    <xdr:sp macro="" textlink="">
      <xdr:nvSpPr>
        <xdr:cNvPr id="1637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301</xdr:row>
      <xdr:rowOff>9525</xdr:rowOff>
    </xdr:from>
    <xdr:to>
      <xdr:col>18</xdr:col>
      <xdr:colOff>28575</xdr:colOff>
      <xdr:row>304</xdr:row>
      <xdr:rowOff>0</xdr:rowOff>
    </xdr:to>
    <xdr:sp macro="" textlink="">
      <xdr:nvSpPr>
        <xdr:cNvPr id="1638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301</xdr:row>
      <xdr:rowOff>0</xdr:rowOff>
    </xdr:from>
    <xdr:to>
      <xdr:col>18</xdr:col>
      <xdr:colOff>0</xdr:colOff>
      <xdr:row>304</xdr:row>
      <xdr:rowOff>0</xdr:rowOff>
    </xdr:to>
    <xdr:sp macro="" textlink="">
      <xdr:nvSpPr>
        <xdr:cNvPr id="1639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301</xdr:row>
      <xdr:rowOff>28575</xdr:rowOff>
    </xdr:from>
    <xdr:to>
      <xdr:col>21</xdr:col>
      <xdr:colOff>28575</xdr:colOff>
      <xdr:row>304</xdr:row>
      <xdr:rowOff>0</xdr:rowOff>
    </xdr:to>
    <xdr:sp macro="" textlink="">
      <xdr:nvSpPr>
        <xdr:cNvPr id="1640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301</xdr:row>
      <xdr:rowOff>9525</xdr:rowOff>
    </xdr:from>
    <xdr:to>
      <xdr:col>24</xdr:col>
      <xdr:colOff>9525</xdr:colOff>
      <xdr:row>304</xdr:row>
      <xdr:rowOff>0</xdr:rowOff>
    </xdr:to>
    <xdr:sp macro="" textlink="">
      <xdr:nvSpPr>
        <xdr:cNvPr id="1641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301</xdr:row>
      <xdr:rowOff>28575</xdr:rowOff>
    </xdr:from>
    <xdr:to>
      <xdr:col>27</xdr:col>
      <xdr:colOff>28575</xdr:colOff>
      <xdr:row>304</xdr:row>
      <xdr:rowOff>0</xdr:rowOff>
    </xdr:to>
    <xdr:sp macro="" textlink="">
      <xdr:nvSpPr>
        <xdr:cNvPr id="1642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301</xdr:row>
      <xdr:rowOff>9525</xdr:rowOff>
    </xdr:from>
    <xdr:to>
      <xdr:col>27</xdr:col>
      <xdr:colOff>9525</xdr:colOff>
      <xdr:row>304</xdr:row>
      <xdr:rowOff>0</xdr:rowOff>
    </xdr:to>
    <xdr:sp macro="" textlink="">
      <xdr:nvSpPr>
        <xdr:cNvPr id="1643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301</xdr:row>
      <xdr:rowOff>28575</xdr:rowOff>
    </xdr:from>
    <xdr:to>
      <xdr:col>30</xdr:col>
      <xdr:colOff>28575</xdr:colOff>
      <xdr:row>304</xdr:row>
      <xdr:rowOff>0</xdr:rowOff>
    </xdr:to>
    <xdr:sp macro="" textlink="">
      <xdr:nvSpPr>
        <xdr:cNvPr id="1644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301</xdr:row>
      <xdr:rowOff>28575</xdr:rowOff>
    </xdr:from>
    <xdr:to>
      <xdr:col>33</xdr:col>
      <xdr:colOff>28575</xdr:colOff>
      <xdr:row>304</xdr:row>
      <xdr:rowOff>0</xdr:rowOff>
    </xdr:to>
    <xdr:sp macro="" textlink="">
      <xdr:nvSpPr>
        <xdr:cNvPr id="1645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301</xdr:row>
      <xdr:rowOff>28575</xdr:rowOff>
    </xdr:from>
    <xdr:to>
      <xdr:col>36</xdr:col>
      <xdr:colOff>28575</xdr:colOff>
      <xdr:row>304</xdr:row>
      <xdr:rowOff>0</xdr:rowOff>
    </xdr:to>
    <xdr:sp macro="" textlink="">
      <xdr:nvSpPr>
        <xdr:cNvPr id="1646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301</xdr:row>
      <xdr:rowOff>0</xdr:rowOff>
    </xdr:from>
    <xdr:to>
      <xdr:col>39</xdr:col>
      <xdr:colOff>28575</xdr:colOff>
      <xdr:row>304</xdr:row>
      <xdr:rowOff>0</xdr:rowOff>
    </xdr:to>
    <xdr:sp macro="" textlink="">
      <xdr:nvSpPr>
        <xdr:cNvPr id="1647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301</xdr:row>
      <xdr:rowOff>0</xdr:rowOff>
    </xdr:from>
    <xdr:to>
      <xdr:col>6</xdr:col>
      <xdr:colOff>0</xdr:colOff>
      <xdr:row>303</xdr:row>
      <xdr:rowOff>161925</xdr:rowOff>
    </xdr:to>
    <xdr:sp macro="" textlink="">
      <xdr:nvSpPr>
        <xdr:cNvPr id="1648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301</xdr:row>
      <xdr:rowOff>0</xdr:rowOff>
    </xdr:from>
    <xdr:to>
      <xdr:col>15</xdr:col>
      <xdr:colOff>0</xdr:colOff>
      <xdr:row>304</xdr:row>
      <xdr:rowOff>0</xdr:rowOff>
    </xdr:to>
    <xdr:sp macro="" textlink="">
      <xdr:nvSpPr>
        <xdr:cNvPr id="1649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301</xdr:row>
      <xdr:rowOff>0</xdr:rowOff>
    </xdr:from>
    <xdr:to>
      <xdr:col>33</xdr:col>
      <xdr:colOff>0</xdr:colOff>
      <xdr:row>304</xdr:row>
      <xdr:rowOff>0</xdr:rowOff>
    </xdr:to>
    <xdr:sp macro="" textlink="">
      <xdr:nvSpPr>
        <xdr:cNvPr id="1650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301</xdr:row>
      <xdr:rowOff>0</xdr:rowOff>
    </xdr:from>
    <xdr:to>
      <xdr:col>36</xdr:col>
      <xdr:colOff>0</xdr:colOff>
      <xdr:row>304</xdr:row>
      <xdr:rowOff>0</xdr:rowOff>
    </xdr:to>
    <xdr:sp macro="" textlink="">
      <xdr:nvSpPr>
        <xdr:cNvPr id="1651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301</xdr:row>
      <xdr:rowOff>9525</xdr:rowOff>
    </xdr:from>
    <xdr:to>
      <xdr:col>39</xdr:col>
      <xdr:colOff>0</xdr:colOff>
      <xdr:row>304</xdr:row>
      <xdr:rowOff>0</xdr:rowOff>
    </xdr:to>
    <xdr:sp macro="" textlink="">
      <xdr:nvSpPr>
        <xdr:cNvPr id="1652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301</xdr:row>
      <xdr:rowOff>0</xdr:rowOff>
    </xdr:from>
    <xdr:to>
      <xdr:col>29</xdr:col>
      <xdr:colOff>333375</xdr:colOff>
      <xdr:row>304</xdr:row>
      <xdr:rowOff>0</xdr:rowOff>
    </xdr:to>
    <xdr:sp macro="" textlink="">
      <xdr:nvSpPr>
        <xdr:cNvPr id="1653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301</xdr:row>
      <xdr:rowOff>0</xdr:rowOff>
    </xdr:from>
    <xdr:to>
      <xdr:col>24</xdr:col>
      <xdr:colOff>28575</xdr:colOff>
      <xdr:row>304</xdr:row>
      <xdr:rowOff>0</xdr:rowOff>
    </xdr:to>
    <xdr:sp macro="" textlink="">
      <xdr:nvSpPr>
        <xdr:cNvPr id="1654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301</xdr:row>
      <xdr:rowOff>0</xdr:rowOff>
    </xdr:from>
    <xdr:to>
      <xdr:col>21</xdr:col>
      <xdr:colOff>28575</xdr:colOff>
      <xdr:row>304</xdr:row>
      <xdr:rowOff>0</xdr:rowOff>
    </xdr:to>
    <xdr:sp macro="" textlink="">
      <xdr:nvSpPr>
        <xdr:cNvPr id="1655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301</xdr:row>
      <xdr:rowOff>19050</xdr:rowOff>
    </xdr:from>
    <xdr:to>
      <xdr:col>6</xdr:col>
      <xdr:colOff>9525</xdr:colOff>
      <xdr:row>304</xdr:row>
      <xdr:rowOff>0</xdr:rowOff>
    </xdr:to>
    <xdr:sp macro="" textlink="">
      <xdr:nvSpPr>
        <xdr:cNvPr id="1656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301</xdr:row>
      <xdr:rowOff>9525</xdr:rowOff>
    </xdr:from>
    <xdr:to>
      <xdr:col>9</xdr:col>
      <xdr:colOff>9525</xdr:colOff>
      <xdr:row>304</xdr:row>
      <xdr:rowOff>0</xdr:rowOff>
    </xdr:to>
    <xdr:sp macro="" textlink="">
      <xdr:nvSpPr>
        <xdr:cNvPr id="1657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305</xdr:row>
      <xdr:rowOff>0</xdr:rowOff>
    </xdr:from>
    <xdr:to>
      <xdr:col>9</xdr:col>
      <xdr:colOff>0</xdr:colOff>
      <xdr:row>308</xdr:row>
      <xdr:rowOff>0</xdr:rowOff>
    </xdr:to>
    <xdr:sp macro="" textlink="">
      <xdr:nvSpPr>
        <xdr:cNvPr id="1658" name="Line 1"/>
        <xdr:cNvSpPr>
          <a:spLocks noChangeShapeType="1"/>
        </xdr:cNvSpPr>
      </xdr:nvSpPr>
      <xdr:spPr bwMode="auto">
        <a:xfrm flipH="1">
          <a:off x="48768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305</xdr:row>
      <xdr:rowOff>28575</xdr:rowOff>
    </xdr:from>
    <xdr:to>
      <xdr:col>12</xdr:col>
      <xdr:colOff>28575</xdr:colOff>
      <xdr:row>308</xdr:row>
      <xdr:rowOff>0</xdr:rowOff>
    </xdr:to>
    <xdr:sp macro="" textlink="">
      <xdr:nvSpPr>
        <xdr:cNvPr id="1659" name="Line 2"/>
        <xdr:cNvSpPr>
          <a:spLocks noChangeShapeType="1"/>
        </xdr:cNvSpPr>
      </xdr:nvSpPr>
      <xdr:spPr bwMode="auto">
        <a:xfrm>
          <a:off x="54483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305</xdr:row>
      <xdr:rowOff>0</xdr:rowOff>
    </xdr:from>
    <xdr:to>
      <xdr:col>12</xdr:col>
      <xdr:colOff>9525</xdr:colOff>
      <xdr:row>307</xdr:row>
      <xdr:rowOff>161925</xdr:rowOff>
    </xdr:to>
    <xdr:sp macro="" textlink="">
      <xdr:nvSpPr>
        <xdr:cNvPr id="1660" name="Line 3"/>
        <xdr:cNvSpPr>
          <a:spLocks noChangeShapeType="1"/>
        </xdr:cNvSpPr>
      </xdr:nvSpPr>
      <xdr:spPr bwMode="auto">
        <a:xfrm flipH="1">
          <a:off x="5419725" y="190500"/>
          <a:ext cx="55245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305</xdr:row>
      <xdr:rowOff>0</xdr:rowOff>
    </xdr:from>
    <xdr:to>
      <xdr:col>15</xdr:col>
      <xdr:colOff>28575</xdr:colOff>
      <xdr:row>308</xdr:row>
      <xdr:rowOff>0</xdr:rowOff>
    </xdr:to>
    <xdr:sp macro="" textlink="">
      <xdr:nvSpPr>
        <xdr:cNvPr id="1661" name="Line 4"/>
        <xdr:cNvSpPr>
          <a:spLocks noChangeShapeType="1"/>
        </xdr:cNvSpPr>
      </xdr:nvSpPr>
      <xdr:spPr bwMode="auto">
        <a:xfrm>
          <a:off x="596265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305</xdr:row>
      <xdr:rowOff>9525</xdr:rowOff>
    </xdr:from>
    <xdr:to>
      <xdr:col>18</xdr:col>
      <xdr:colOff>28575</xdr:colOff>
      <xdr:row>308</xdr:row>
      <xdr:rowOff>0</xdr:rowOff>
    </xdr:to>
    <xdr:sp macro="" textlink="">
      <xdr:nvSpPr>
        <xdr:cNvPr id="1662" name="Line 5"/>
        <xdr:cNvSpPr>
          <a:spLocks noChangeShapeType="1"/>
        </xdr:cNvSpPr>
      </xdr:nvSpPr>
      <xdr:spPr bwMode="auto">
        <a:xfrm>
          <a:off x="65341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305</xdr:row>
      <xdr:rowOff>0</xdr:rowOff>
    </xdr:from>
    <xdr:to>
      <xdr:col>18</xdr:col>
      <xdr:colOff>0</xdr:colOff>
      <xdr:row>308</xdr:row>
      <xdr:rowOff>0</xdr:rowOff>
    </xdr:to>
    <xdr:sp macro="" textlink="">
      <xdr:nvSpPr>
        <xdr:cNvPr id="1663" name="Line 6"/>
        <xdr:cNvSpPr>
          <a:spLocks noChangeShapeType="1"/>
        </xdr:cNvSpPr>
      </xdr:nvSpPr>
      <xdr:spPr bwMode="auto">
        <a:xfrm flipH="1">
          <a:off x="650557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305</xdr:row>
      <xdr:rowOff>28575</xdr:rowOff>
    </xdr:from>
    <xdr:to>
      <xdr:col>21</xdr:col>
      <xdr:colOff>28575</xdr:colOff>
      <xdr:row>308</xdr:row>
      <xdr:rowOff>0</xdr:rowOff>
    </xdr:to>
    <xdr:sp macro="" textlink="">
      <xdr:nvSpPr>
        <xdr:cNvPr id="1664" name="Line 7"/>
        <xdr:cNvSpPr>
          <a:spLocks noChangeShapeType="1"/>
        </xdr:cNvSpPr>
      </xdr:nvSpPr>
      <xdr:spPr bwMode="auto">
        <a:xfrm>
          <a:off x="70770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305</xdr:row>
      <xdr:rowOff>9525</xdr:rowOff>
    </xdr:from>
    <xdr:to>
      <xdr:col>24</xdr:col>
      <xdr:colOff>9525</xdr:colOff>
      <xdr:row>308</xdr:row>
      <xdr:rowOff>0</xdr:rowOff>
    </xdr:to>
    <xdr:sp macro="" textlink="">
      <xdr:nvSpPr>
        <xdr:cNvPr id="1665" name="Line 8"/>
        <xdr:cNvSpPr>
          <a:spLocks noChangeShapeType="1"/>
        </xdr:cNvSpPr>
      </xdr:nvSpPr>
      <xdr:spPr bwMode="auto">
        <a:xfrm flipH="1">
          <a:off x="7591425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305</xdr:row>
      <xdr:rowOff>28575</xdr:rowOff>
    </xdr:from>
    <xdr:to>
      <xdr:col>27</xdr:col>
      <xdr:colOff>28575</xdr:colOff>
      <xdr:row>308</xdr:row>
      <xdr:rowOff>0</xdr:rowOff>
    </xdr:to>
    <xdr:sp macro="" textlink="">
      <xdr:nvSpPr>
        <xdr:cNvPr id="1666" name="Line 9"/>
        <xdr:cNvSpPr>
          <a:spLocks noChangeShapeType="1"/>
        </xdr:cNvSpPr>
      </xdr:nvSpPr>
      <xdr:spPr bwMode="auto">
        <a:xfrm>
          <a:off x="816292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305</xdr:row>
      <xdr:rowOff>9525</xdr:rowOff>
    </xdr:from>
    <xdr:to>
      <xdr:col>27</xdr:col>
      <xdr:colOff>9525</xdr:colOff>
      <xdr:row>308</xdr:row>
      <xdr:rowOff>0</xdr:rowOff>
    </xdr:to>
    <xdr:sp macro="" textlink="">
      <xdr:nvSpPr>
        <xdr:cNvPr id="1667" name="Line 10"/>
        <xdr:cNvSpPr>
          <a:spLocks noChangeShapeType="1"/>
        </xdr:cNvSpPr>
      </xdr:nvSpPr>
      <xdr:spPr bwMode="auto">
        <a:xfrm flipH="1">
          <a:off x="813435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305</xdr:row>
      <xdr:rowOff>28575</xdr:rowOff>
    </xdr:from>
    <xdr:to>
      <xdr:col>30</xdr:col>
      <xdr:colOff>28575</xdr:colOff>
      <xdr:row>308</xdr:row>
      <xdr:rowOff>0</xdr:rowOff>
    </xdr:to>
    <xdr:sp macro="" textlink="">
      <xdr:nvSpPr>
        <xdr:cNvPr id="1668" name="Line 11"/>
        <xdr:cNvSpPr>
          <a:spLocks noChangeShapeType="1"/>
        </xdr:cNvSpPr>
      </xdr:nvSpPr>
      <xdr:spPr bwMode="auto">
        <a:xfrm>
          <a:off x="870585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305</xdr:row>
      <xdr:rowOff>28575</xdr:rowOff>
    </xdr:from>
    <xdr:to>
      <xdr:col>33</xdr:col>
      <xdr:colOff>28575</xdr:colOff>
      <xdr:row>308</xdr:row>
      <xdr:rowOff>0</xdr:rowOff>
    </xdr:to>
    <xdr:sp macro="" textlink="">
      <xdr:nvSpPr>
        <xdr:cNvPr id="1669" name="Line 12"/>
        <xdr:cNvSpPr>
          <a:spLocks noChangeShapeType="1"/>
        </xdr:cNvSpPr>
      </xdr:nvSpPr>
      <xdr:spPr bwMode="auto">
        <a:xfrm>
          <a:off x="9248775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305</xdr:row>
      <xdr:rowOff>28575</xdr:rowOff>
    </xdr:from>
    <xdr:to>
      <xdr:col>36</xdr:col>
      <xdr:colOff>28575</xdr:colOff>
      <xdr:row>308</xdr:row>
      <xdr:rowOff>0</xdr:rowOff>
    </xdr:to>
    <xdr:sp macro="" textlink="">
      <xdr:nvSpPr>
        <xdr:cNvPr id="1670" name="Line 13"/>
        <xdr:cNvSpPr>
          <a:spLocks noChangeShapeType="1"/>
        </xdr:cNvSpPr>
      </xdr:nvSpPr>
      <xdr:spPr bwMode="auto">
        <a:xfrm>
          <a:off x="9791700" y="219075"/>
          <a:ext cx="5429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305</xdr:row>
      <xdr:rowOff>0</xdr:rowOff>
    </xdr:from>
    <xdr:to>
      <xdr:col>39</xdr:col>
      <xdr:colOff>28575</xdr:colOff>
      <xdr:row>308</xdr:row>
      <xdr:rowOff>0</xdr:rowOff>
    </xdr:to>
    <xdr:sp macro="" textlink="">
      <xdr:nvSpPr>
        <xdr:cNvPr id="1671" name="Line 14"/>
        <xdr:cNvSpPr>
          <a:spLocks noChangeShapeType="1"/>
        </xdr:cNvSpPr>
      </xdr:nvSpPr>
      <xdr:spPr bwMode="auto">
        <a:xfrm>
          <a:off x="10315575" y="190500"/>
          <a:ext cx="56197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305</xdr:row>
      <xdr:rowOff>0</xdr:rowOff>
    </xdr:from>
    <xdr:to>
      <xdr:col>6</xdr:col>
      <xdr:colOff>0</xdr:colOff>
      <xdr:row>307</xdr:row>
      <xdr:rowOff>161925</xdr:rowOff>
    </xdr:to>
    <xdr:sp macro="" textlink="">
      <xdr:nvSpPr>
        <xdr:cNvPr id="1672" name="Line 15"/>
        <xdr:cNvSpPr>
          <a:spLocks noChangeShapeType="1"/>
        </xdr:cNvSpPr>
      </xdr:nvSpPr>
      <xdr:spPr bwMode="auto">
        <a:xfrm flipH="1">
          <a:off x="4343400" y="190500"/>
          <a:ext cx="53340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305</xdr:row>
      <xdr:rowOff>0</xdr:rowOff>
    </xdr:from>
    <xdr:to>
      <xdr:col>15</xdr:col>
      <xdr:colOff>0</xdr:colOff>
      <xdr:row>308</xdr:row>
      <xdr:rowOff>0</xdr:rowOff>
    </xdr:to>
    <xdr:sp macro="" textlink="">
      <xdr:nvSpPr>
        <xdr:cNvPr id="1673" name="Line 16"/>
        <xdr:cNvSpPr>
          <a:spLocks noChangeShapeType="1"/>
        </xdr:cNvSpPr>
      </xdr:nvSpPr>
      <xdr:spPr bwMode="auto">
        <a:xfrm flipH="1">
          <a:off x="596265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305</xdr:row>
      <xdr:rowOff>0</xdr:rowOff>
    </xdr:from>
    <xdr:to>
      <xdr:col>33</xdr:col>
      <xdr:colOff>0</xdr:colOff>
      <xdr:row>308</xdr:row>
      <xdr:rowOff>0</xdr:rowOff>
    </xdr:to>
    <xdr:sp macro="" textlink="">
      <xdr:nvSpPr>
        <xdr:cNvPr id="1674" name="Line 17"/>
        <xdr:cNvSpPr>
          <a:spLocks noChangeShapeType="1"/>
        </xdr:cNvSpPr>
      </xdr:nvSpPr>
      <xdr:spPr bwMode="auto">
        <a:xfrm flipH="1">
          <a:off x="9220200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305</xdr:row>
      <xdr:rowOff>0</xdr:rowOff>
    </xdr:from>
    <xdr:to>
      <xdr:col>36</xdr:col>
      <xdr:colOff>0</xdr:colOff>
      <xdr:row>308</xdr:row>
      <xdr:rowOff>0</xdr:rowOff>
    </xdr:to>
    <xdr:sp macro="" textlink="">
      <xdr:nvSpPr>
        <xdr:cNvPr id="1675" name="Line 18"/>
        <xdr:cNvSpPr>
          <a:spLocks noChangeShapeType="1"/>
        </xdr:cNvSpPr>
      </xdr:nvSpPr>
      <xdr:spPr bwMode="auto">
        <a:xfrm flipH="1">
          <a:off x="9763125" y="190500"/>
          <a:ext cx="5429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305</xdr:row>
      <xdr:rowOff>9525</xdr:rowOff>
    </xdr:from>
    <xdr:to>
      <xdr:col>39</xdr:col>
      <xdr:colOff>0</xdr:colOff>
      <xdr:row>308</xdr:row>
      <xdr:rowOff>0</xdr:rowOff>
    </xdr:to>
    <xdr:sp macro="" textlink="">
      <xdr:nvSpPr>
        <xdr:cNvPr id="1676" name="Line 19"/>
        <xdr:cNvSpPr>
          <a:spLocks noChangeShapeType="1"/>
        </xdr:cNvSpPr>
      </xdr:nvSpPr>
      <xdr:spPr bwMode="auto">
        <a:xfrm flipH="1">
          <a:off x="10306050" y="200025"/>
          <a:ext cx="542925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305</xdr:row>
      <xdr:rowOff>0</xdr:rowOff>
    </xdr:from>
    <xdr:to>
      <xdr:col>29</xdr:col>
      <xdr:colOff>333375</xdr:colOff>
      <xdr:row>308</xdr:row>
      <xdr:rowOff>0</xdr:rowOff>
    </xdr:to>
    <xdr:sp macro="" textlink="">
      <xdr:nvSpPr>
        <xdr:cNvPr id="1677" name="Line 20"/>
        <xdr:cNvSpPr>
          <a:spLocks noChangeShapeType="1"/>
        </xdr:cNvSpPr>
      </xdr:nvSpPr>
      <xdr:spPr bwMode="auto">
        <a:xfrm flipH="1">
          <a:off x="8686800" y="190500"/>
          <a:ext cx="5334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305</xdr:row>
      <xdr:rowOff>0</xdr:rowOff>
    </xdr:from>
    <xdr:to>
      <xdr:col>24</xdr:col>
      <xdr:colOff>28575</xdr:colOff>
      <xdr:row>308</xdr:row>
      <xdr:rowOff>0</xdr:rowOff>
    </xdr:to>
    <xdr:sp macro="" textlink="">
      <xdr:nvSpPr>
        <xdr:cNvPr id="1678" name="Line 21"/>
        <xdr:cNvSpPr>
          <a:spLocks noChangeShapeType="1"/>
        </xdr:cNvSpPr>
      </xdr:nvSpPr>
      <xdr:spPr bwMode="auto">
        <a:xfrm>
          <a:off x="7591425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305</xdr:row>
      <xdr:rowOff>0</xdr:rowOff>
    </xdr:from>
    <xdr:to>
      <xdr:col>21</xdr:col>
      <xdr:colOff>28575</xdr:colOff>
      <xdr:row>308</xdr:row>
      <xdr:rowOff>0</xdr:rowOff>
    </xdr:to>
    <xdr:sp macro="" textlink="">
      <xdr:nvSpPr>
        <xdr:cNvPr id="1679" name="Line 22"/>
        <xdr:cNvSpPr>
          <a:spLocks noChangeShapeType="1"/>
        </xdr:cNvSpPr>
      </xdr:nvSpPr>
      <xdr:spPr bwMode="auto">
        <a:xfrm flipH="1">
          <a:off x="7048500" y="190500"/>
          <a:ext cx="571500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305</xdr:row>
      <xdr:rowOff>19050</xdr:rowOff>
    </xdr:from>
    <xdr:to>
      <xdr:col>6</xdr:col>
      <xdr:colOff>9525</xdr:colOff>
      <xdr:row>308</xdr:row>
      <xdr:rowOff>0</xdr:rowOff>
    </xdr:to>
    <xdr:sp macro="" textlink="">
      <xdr:nvSpPr>
        <xdr:cNvPr id="1680" name="Line 767"/>
        <xdr:cNvSpPr>
          <a:spLocks noChangeShapeType="1"/>
        </xdr:cNvSpPr>
      </xdr:nvSpPr>
      <xdr:spPr bwMode="auto">
        <a:xfrm>
          <a:off x="4343400" y="209550"/>
          <a:ext cx="5429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305</xdr:row>
      <xdr:rowOff>9525</xdr:rowOff>
    </xdr:from>
    <xdr:to>
      <xdr:col>9</xdr:col>
      <xdr:colOff>9525</xdr:colOff>
      <xdr:row>308</xdr:row>
      <xdr:rowOff>0</xdr:rowOff>
    </xdr:to>
    <xdr:sp macro="" textlink="">
      <xdr:nvSpPr>
        <xdr:cNvPr id="1681" name="Line 26"/>
        <xdr:cNvSpPr>
          <a:spLocks noChangeShapeType="1"/>
        </xdr:cNvSpPr>
      </xdr:nvSpPr>
      <xdr:spPr bwMode="auto">
        <a:xfrm>
          <a:off x="4876800" y="200025"/>
          <a:ext cx="55245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61</xdr:row>
      <xdr:rowOff>47625</xdr:rowOff>
    </xdr:from>
    <xdr:to>
      <xdr:col>44</xdr:col>
      <xdr:colOff>19050</xdr:colOff>
      <xdr:row>64</xdr:row>
      <xdr:rowOff>47625</xdr:rowOff>
    </xdr:to>
    <xdr:sp macro="" textlink="">
      <xdr:nvSpPr>
        <xdr:cNvPr id="1682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61</xdr:row>
      <xdr:rowOff>0</xdr:rowOff>
    </xdr:from>
    <xdr:to>
      <xdr:col>44</xdr:col>
      <xdr:colOff>28575</xdr:colOff>
      <xdr:row>64</xdr:row>
      <xdr:rowOff>0</xdr:rowOff>
    </xdr:to>
    <xdr:sp macro="" textlink="">
      <xdr:nvSpPr>
        <xdr:cNvPr id="1683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14</xdr:row>
      <xdr:rowOff>47625</xdr:rowOff>
    </xdr:from>
    <xdr:to>
      <xdr:col>44</xdr:col>
      <xdr:colOff>19050</xdr:colOff>
      <xdr:row>17</xdr:row>
      <xdr:rowOff>47625</xdr:rowOff>
    </xdr:to>
    <xdr:sp macro="" textlink="">
      <xdr:nvSpPr>
        <xdr:cNvPr id="1684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14</xdr:row>
      <xdr:rowOff>0</xdr:rowOff>
    </xdr:from>
    <xdr:to>
      <xdr:col>44</xdr:col>
      <xdr:colOff>28575</xdr:colOff>
      <xdr:row>17</xdr:row>
      <xdr:rowOff>0</xdr:rowOff>
    </xdr:to>
    <xdr:sp macro="" textlink="">
      <xdr:nvSpPr>
        <xdr:cNvPr id="1685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107</xdr:row>
      <xdr:rowOff>47625</xdr:rowOff>
    </xdr:from>
    <xdr:to>
      <xdr:col>44</xdr:col>
      <xdr:colOff>19050</xdr:colOff>
      <xdr:row>110</xdr:row>
      <xdr:rowOff>47625</xdr:rowOff>
    </xdr:to>
    <xdr:sp macro="" textlink="">
      <xdr:nvSpPr>
        <xdr:cNvPr id="1686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107</xdr:row>
      <xdr:rowOff>0</xdr:rowOff>
    </xdr:from>
    <xdr:to>
      <xdr:col>44</xdr:col>
      <xdr:colOff>28575</xdr:colOff>
      <xdr:row>110</xdr:row>
      <xdr:rowOff>0</xdr:rowOff>
    </xdr:to>
    <xdr:sp macro="" textlink="">
      <xdr:nvSpPr>
        <xdr:cNvPr id="1687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146</xdr:row>
      <xdr:rowOff>47625</xdr:rowOff>
    </xdr:from>
    <xdr:to>
      <xdr:col>44</xdr:col>
      <xdr:colOff>19050</xdr:colOff>
      <xdr:row>149</xdr:row>
      <xdr:rowOff>47625</xdr:rowOff>
    </xdr:to>
    <xdr:sp macro="" textlink="">
      <xdr:nvSpPr>
        <xdr:cNvPr id="1688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146</xdr:row>
      <xdr:rowOff>0</xdr:rowOff>
    </xdr:from>
    <xdr:to>
      <xdr:col>44</xdr:col>
      <xdr:colOff>28575</xdr:colOff>
      <xdr:row>149</xdr:row>
      <xdr:rowOff>0</xdr:rowOff>
    </xdr:to>
    <xdr:sp macro="" textlink="">
      <xdr:nvSpPr>
        <xdr:cNvPr id="1689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188</xdr:row>
      <xdr:rowOff>47625</xdr:rowOff>
    </xdr:from>
    <xdr:to>
      <xdr:col>44</xdr:col>
      <xdr:colOff>19050</xdr:colOff>
      <xdr:row>191</xdr:row>
      <xdr:rowOff>47625</xdr:rowOff>
    </xdr:to>
    <xdr:sp macro="" textlink="">
      <xdr:nvSpPr>
        <xdr:cNvPr id="1690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188</xdr:row>
      <xdr:rowOff>0</xdr:rowOff>
    </xdr:from>
    <xdr:to>
      <xdr:col>44</xdr:col>
      <xdr:colOff>28575</xdr:colOff>
      <xdr:row>191</xdr:row>
      <xdr:rowOff>0</xdr:rowOff>
    </xdr:to>
    <xdr:sp macro="" textlink="">
      <xdr:nvSpPr>
        <xdr:cNvPr id="1691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241</xdr:row>
      <xdr:rowOff>47625</xdr:rowOff>
    </xdr:from>
    <xdr:to>
      <xdr:col>44</xdr:col>
      <xdr:colOff>19050</xdr:colOff>
      <xdr:row>244</xdr:row>
      <xdr:rowOff>47625</xdr:rowOff>
    </xdr:to>
    <xdr:sp macro="" textlink="">
      <xdr:nvSpPr>
        <xdr:cNvPr id="1692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241</xdr:row>
      <xdr:rowOff>0</xdr:rowOff>
    </xdr:from>
    <xdr:to>
      <xdr:col>44</xdr:col>
      <xdr:colOff>28575</xdr:colOff>
      <xdr:row>244</xdr:row>
      <xdr:rowOff>0</xdr:rowOff>
    </xdr:to>
    <xdr:sp macro="" textlink="">
      <xdr:nvSpPr>
        <xdr:cNvPr id="1693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282</xdr:row>
      <xdr:rowOff>47625</xdr:rowOff>
    </xdr:from>
    <xdr:to>
      <xdr:col>44</xdr:col>
      <xdr:colOff>19050</xdr:colOff>
      <xdr:row>285</xdr:row>
      <xdr:rowOff>47625</xdr:rowOff>
    </xdr:to>
    <xdr:sp macro="" textlink="">
      <xdr:nvSpPr>
        <xdr:cNvPr id="1694" name="Line 768"/>
        <xdr:cNvSpPr>
          <a:spLocks noChangeShapeType="1"/>
        </xdr:cNvSpPr>
      </xdr:nvSpPr>
      <xdr:spPr bwMode="auto">
        <a:xfrm>
          <a:off x="2905125" y="46062900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282</xdr:row>
      <xdr:rowOff>0</xdr:rowOff>
    </xdr:from>
    <xdr:to>
      <xdr:col>44</xdr:col>
      <xdr:colOff>28575</xdr:colOff>
      <xdr:row>285</xdr:row>
      <xdr:rowOff>0</xdr:rowOff>
    </xdr:to>
    <xdr:sp macro="" textlink="">
      <xdr:nvSpPr>
        <xdr:cNvPr id="1695" name="Line 769"/>
        <xdr:cNvSpPr>
          <a:spLocks noChangeShapeType="1"/>
        </xdr:cNvSpPr>
      </xdr:nvSpPr>
      <xdr:spPr bwMode="auto">
        <a:xfrm flipV="1">
          <a:off x="2914650" y="46015275"/>
          <a:ext cx="6477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194</xdr:row>
      <xdr:rowOff>0</xdr:rowOff>
    </xdr:from>
    <xdr:to>
      <xdr:col>9</xdr:col>
      <xdr:colOff>0</xdr:colOff>
      <xdr:row>197</xdr:row>
      <xdr:rowOff>0</xdr:rowOff>
    </xdr:to>
    <xdr:sp macro="" textlink="">
      <xdr:nvSpPr>
        <xdr:cNvPr id="1696" name="Line 1"/>
        <xdr:cNvSpPr>
          <a:spLocks noChangeShapeType="1"/>
        </xdr:cNvSpPr>
      </xdr:nvSpPr>
      <xdr:spPr bwMode="auto">
        <a:xfrm flipH="1">
          <a:off x="4105275" y="319944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194</xdr:row>
      <xdr:rowOff>28575</xdr:rowOff>
    </xdr:from>
    <xdr:to>
      <xdr:col>12</xdr:col>
      <xdr:colOff>28575</xdr:colOff>
      <xdr:row>197</xdr:row>
      <xdr:rowOff>0</xdr:rowOff>
    </xdr:to>
    <xdr:sp macro="" textlink="">
      <xdr:nvSpPr>
        <xdr:cNvPr id="1697" name="Line 2"/>
        <xdr:cNvSpPr>
          <a:spLocks noChangeShapeType="1"/>
        </xdr:cNvSpPr>
      </xdr:nvSpPr>
      <xdr:spPr bwMode="auto">
        <a:xfrm>
          <a:off x="4800600" y="320230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194</xdr:row>
      <xdr:rowOff>0</xdr:rowOff>
    </xdr:from>
    <xdr:to>
      <xdr:col>12</xdr:col>
      <xdr:colOff>9525</xdr:colOff>
      <xdr:row>196</xdr:row>
      <xdr:rowOff>161925</xdr:rowOff>
    </xdr:to>
    <xdr:sp macro="" textlink="">
      <xdr:nvSpPr>
        <xdr:cNvPr id="1698" name="Line 3"/>
        <xdr:cNvSpPr>
          <a:spLocks noChangeShapeType="1"/>
        </xdr:cNvSpPr>
      </xdr:nvSpPr>
      <xdr:spPr bwMode="auto">
        <a:xfrm flipH="1">
          <a:off x="4772025" y="31994475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194</xdr:row>
      <xdr:rowOff>0</xdr:rowOff>
    </xdr:from>
    <xdr:to>
      <xdr:col>15</xdr:col>
      <xdr:colOff>28575</xdr:colOff>
      <xdr:row>197</xdr:row>
      <xdr:rowOff>0</xdr:rowOff>
    </xdr:to>
    <xdr:sp macro="" textlink="">
      <xdr:nvSpPr>
        <xdr:cNvPr id="1699" name="Line 4"/>
        <xdr:cNvSpPr>
          <a:spLocks noChangeShapeType="1"/>
        </xdr:cNvSpPr>
      </xdr:nvSpPr>
      <xdr:spPr bwMode="auto">
        <a:xfrm>
          <a:off x="5419725" y="319944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194</xdr:row>
      <xdr:rowOff>9525</xdr:rowOff>
    </xdr:from>
    <xdr:to>
      <xdr:col>18</xdr:col>
      <xdr:colOff>28575</xdr:colOff>
      <xdr:row>197</xdr:row>
      <xdr:rowOff>0</xdr:rowOff>
    </xdr:to>
    <xdr:sp macro="" textlink="">
      <xdr:nvSpPr>
        <xdr:cNvPr id="1700" name="Line 5"/>
        <xdr:cNvSpPr>
          <a:spLocks noChangeShapeType="1"/>
        </xdr:cNvSpPr>
      </xdr:nvSpPr>
      <xdr:spPr bwMode="auto">
        <a:xfrm>
          <a:off x="5991225" y="3200400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194</xdr:row>
      <xdr:rowOff>0</xdr:rowOff>
    </xdr:from>
    <xdr:to>
      <xdr:col>18</xdr:col>
      <xdr:colOff>0</xdr:colOff>
      <xdr:row>197</xdr:row>
      <xdr:rowOff>0</xdr:rowOff>
    </xdr:to>
    <xdr:sp macro="" textlink="">
      <xdr:nvSpPr>
        <xdr:cNvPr id="1701" name="Line 6"/>
        <xdr:cNvSpPr>
          <a:spLocks noChangeShapeType="1"/>
        </xdr:cNvSpPr>
      </xdr:nvSpPr>
      <xdr:spPr bwMode="auto">
        <a:xfrm flipH="1">
          <a:off x="5962650" y="319944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194</xdr:row>
      <xdr:rowOff>28575</xdr:rowOff>
    </xdr:from>
    <xdr:to>
      <xdr:col>21</xdr:col>
      <xdr:colOff>28575</xdr:colOff>
      <xdr:row>197</xdr:row>
      <xdr:rowOff>0</xdr:rowOff>
    </xdr:to>
    <xdr:sp macro="" textlink="">
      <xdr:nvSpPr>
        <xdr:cNvPr id="1702" name="Line 7"/>
        <xdr:cNvSpPr>
          <a:spLocks noChangeShapeType="1"/>
        </xdr:cNvSpPr>
      </xdr:nvSpPr>
      <xdr:spPr bwMode="auto">
        <a:xfrm>
          <a:off x="6600825" y="320230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194</xdr:row>
      <xdr:rowOff>9525</xdr:rowOff>
    </xdr:from>
    <xdr:to>
      <xdr:col>24</xdr:col>
      <xdr:colOff>9525</xdr:colOff>
      <xdr:row>197</xdr:row>
      <xdr:rowOff>0</xdr:rowOff>
    </xdr:to>
    <xdr:sp macro="" textlink="">
      <xdr:nvSpPr>
        <xdr:cNvPr id="1703" name="Line 8"/>
        <xdr:cNvSpPr>
          <a:spLocks noChangeShapeType="1"/>
        </xdr:cNvSpPr>
      </xdr:nvSpPr>
      <xdr:spPr bwMode="auto">
        <a:xfrm flipH="1">
          <a:off x="7115175" y="3200400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194</xdr:row>
      <xdr:rowOff>28575</xdr:rowOff>
    </xdr:from>
    <xdr:to>
      <xdr:col>27</xdr:col>
      <xdr:colOff>28575</xdr:colOff>
      <xdr:row>197</xdr:row>
      <xdr:rowOff>0</xdr:rowOff>
    </xdr:to>
    <xdr:sp macro="" textlink="">
      <xdr:nvSpPr>
        <xdr:cNvPr id="1704" name="Line 9"/>
        <xdr:cNvSpPr>
          <a:spLocks noChangeShapeType="1"/>
        </xdr:cNvSpPr>
      </xdr:nvSpPr>
      <xdr:spPr bwMode="auto">
        <a:xfrm>
          <a:off x="7715250" y="320230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194</xdr:row>
      <xdr:rowOff>9525</xdr:rowOff>
    </xdr:from>
    <xdr:to>
      <xdr:col>27</xdr:col>
      <xdr:colOff>9525</xdr:colOff>
      <xdr:row>197</xdr:row>
      <xdr:rowOff>0</xdr:rowOff>
    </xdr:to>
    <xdr:sp macro="" textlink="">
      <xdr:nvSpPr>
        <xdr:cNvPr id="1705" name="Line 10"/>
        <xdr:cNvSpPr>
          <a:spLocks noChangeShapeType="1"/>
        </xdr:cNvSpPr>
      </xdr:nvSpPr>
      <xdr:spPr bwMode="auto">
        <a:xfrm flipH="1">
          <a:off x="7686675" y="3200400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194</xdr:row>
      <xdr:rowOff>28575</xdr:rowOff>
    </xdr:from>
    <xdr:to>
      <xdr:col>30</xdr:col>
      <xdr:colOff>28575</xdr:colOff>
      <xdr:row>197</xdr:row>
      <xdr:rowOff>0</xdr:rowOff>
    </xdr:to>
    <xdr:sp macro="" textlink="">
      <xdr:nvSpPr>
        <xdr:cNvPr id="1706" name="Line 11"/>
        <xdr:cNvSpPr>
          <a:spLocks noChangeShapeType="1"/>
        </xdr:cNvSpPr>
      </xdr:nvSpPr>
      <xdr:spPr bwMode="auto">
        <a:xfrm>
          <a:off x="8353425" y="3202305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194</xdr:row>
      <xdr:rowOff>28575</xdr:rowOff>
    </xdr:from>
    <xdr:to>
      <xdr:col>33</xdr:col>
      <xdr:colOff>28575</xdr:colOff>
      <xdr:row>197</xdr:row>
      <xdr:rowOff>0</xdr:rowOff>
    </xdr:to>
    <xdr:sp macro="" textlink="">
      <xdr:nvSpPr>
        <xdr:cNvPr id="1707" name="Line 12"/>
        <xdr:cNvSpPr>
          <a:spLocks noChangeShapeType="1"/>
        </xdr:cNvSpPr>
      </xdr:nvSpPr>
      <xdr:spPr bwMode="auto">
        <a:xfrm>
          <a:off x="8972550" y="320230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194</xdr:row>
      <xdr:rowOff>28575</xdr:rowOff>
    </xdr:from>
    <xdr:to>
      <xdr:col>36</xdr:col>
      <xdr:colOff>28575</xdr:colOff>
      <xdr:row>197</xdr:row>
      <xdr:rowOff>0</xdr:rowOff>
    </xdr:to>
    <xdr:sp macro="" textlink="">
      <xdr:nvSpPr>
        <xdr:cNvPr id="1708" name="Line 13"/>
        <xdr:cNvSpPr>
          <a:spLocks noChangeShapeType="1"/>
        </xdr:cNvSpPr>
      </xdr:nvSpPr>
      <xdr:spPr bwMode="auto">
        <a:xfrm>
          <a:off x="9639300" y="320230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194</xdr:row>
      <xdr:rowOff>0</xdr:rowOff>
    </xdr:from>
    <xdr:to>
      <xdr:col>39</xdr:col>
      <xdr:colOff>28575</xdr:colOff>
      <xdr:row>197</xdr:row>
      <xdr:rowOff>0</xdr:rowOff>
    </xdr:to>
    <xdr:sp macro="" textlink="">
      <xdr:nvSpPr>
        <xdr:cNvPr id="1709" name="Line 14"/>
        <xdr:cNvSpPr>
          <a:spLocks noChangeShapeType="1"/>
        </xdr:cNvSpPr>
      </xdr:nvSpPr>
      <xdr:spPr bwMode="auto">
        <a:xfrm>
          <a:off x="10163175" y="31994475"/>
          <a:ext cx="5619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0</xdr:rowOff>
    </xdr:from>
    <xdr:to>
      <xdr:col>6</xdr:col>
      <xdr:colOff>0</xdr:colOff>
      <xdr:row>196</xdr:row>
      <xdr:rowOff>161925</xdr:rowOff>
    </xdr:to>
    <xdr:sp macro="" textlink="">
      <xdr:nvSpPr>
        <xdr:cNvPr id="1710" name="Line 15"/>
        <xdr:cNvSpPr>
          <a:spLocks noChangeShapeType="1"/>
        </xdr:cNvSpPr>
      </xdr:nvSpPr>
      <xdr:spPr bwMode="auto">
        <a:xfrm flipH="1">
          <a:off x="3543300" y="31994475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194</xdr:row>
      <xdr:rowOff>0</xdr:rowOff>
    </xdr:from>
    <xdr:to>
      <xdr:col>15</xdr:col>
      <xdr:colOff>0</xdr:colOff>
      <xdr:row>197</xdr:row>
      <xdr:rowOff>0</xdr:rowOff>
    </xdr:to>
    <xdr:sp macro="" textlink="">
      <xdr:nvSpPr>
        <xdr:cNvPr id="1711" name="Line 16"/>
        <xdr:cNvSpPr>
          <a:spLocks noChangeShapeType="1"/>
        </xdr:cNvSpPr>
      </xdr:nvSpPr>
      <xdr:spPr bwMode="auto">
        <a:xfrm flipH="1">
          <a:off x="5419725" y="319944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194</xdr:row>
      <xdr:rowOff>0</xdr:rowOff>
    </xdr:from>
    <xdr:to>
      <xdr:col>33</xdr:col>
      <xdr:colOff>0</xdr:colOff>
      <xdr:row>197</xdr:row>
      <xdr:rowOff>0</xdr:rowOff>
    </xdr:to>
    <xdr:sp macro="" textlink="">
      <xdr:nvSpPr>
        <xdr:cNvPr id="1712" name="Line 17"/>
        <xdr:cNvSpPr>
          <a:spLocks noChangeShapeType="1"/>
        </xdr:cNvSpPr>
      </xdr:nvSpPr>
      <xdr:spPr bwMode="auto">
        <a:xfrm flipH="1">
          <a:off x="8943975" y="319944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194</xdr:row>
      <xdr:rowOff>0</xdr:rowOff>
    </xdr:from>
    <xdr:to>
      <xdr:col>36</xdr:col>
      <xdr:colOff>0</xdr:colOff>
      <xdr:row>197</xdr:row>
      <xdr:rowOff>0</xdr:rowOff>
    </xdr:to>
    <xdr:sp macro="" textlink="">
      <xdr:nvSpPr>
        <xdr:cNvPr id="1713" name="Line 18"/>
        <xdr:cNvSpPr>
          <a:spLocks noChangeShapeType="1"/>
        </xdr:cNvSpPr>
      </xdr:nvSpPr>
      <xdr:spPr bwMode="auto">
        <a:xfrm flipH="1">
          <a:off x="9610725" y="319944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194</xdr:row>
      <xdr:rowOff>9525</xdr:rowOff>
    </xdr:from>
    <xdr:to>
      <xdr:col>39</xdr:col>
      <xdr:colOff>0</xdr:colOff>
      <xdr:row>197</xdr:row>
      <xdr:rowOff>0</xdr:rowOff>
    </xdr:to>
    <xdr:sp macro="" textlink="">
      <xdr:nvSpPr>
        <xdr:cNvPr id="1714" name="Line 19"/>
        <xdr:cNvSpPr>
          <a:spLocks noChangeShapeType="1"/>
        </xdr:cNvSpPr>
      </xdr:nvSpPr>
      <xdr:spPr bwMode="auto">
        <a:xfrm flipH="1">
          <a:off x="10153650" y="32004000"/>
          <a:ext cx="5429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194</xdr:row>
      <xdr:rowOff>0</xdr:rowOff>
    </xdr:from>
    <xdr:to>
      <xdr:col>29</xdr:col>
      <xdr:colOff>333375</xdr:colOff>
      <xdr:row>197</xdr:row>
      <xdr:rowOff>0</xdr:rowOff>
    </xdr:to>
    <xdr:sp macro="" textlink="">
      <xdr:nvSpPr>
        <xdr:cNvPr id="1715" name="Line 20"/>
        <xdr:cNvSpPr>
          <a:spLocks noChangeShapeType="1"/>
        </xdr:cNvSpPr>
      </xdr:nvSpPr>
      <xdr:spPr bwMode="auto">
        <a:xfrm flipH="1">
          <a:off x="8334375" y="319944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194</xdr:row>
      <xdr:rowOff>0</xdr:rowOff>
    </xdr:from>
    <xdr:to>
      <xdr:col>24</xdr:col>
      <xdr:colOff>28575</xdr:colOff>
      <xdr:row>197</xdr:row>
      <xdr:rowOff>0</xdr:rowOff>
    </xdr:to>
    <xdr:sp macro="" textlink="">
      <xdr:nvSpPr>
        <xdr:cNvPr id="1716" name="Line 21"/>
        <xdr:cNvSpPr>
          <a:spLocks noChangeShapeType="1"/>
        </xdr:cNvSpPr>
      </xdr:nvSpPr>
      <xdr:spPr bwMode="auto">
        <a:xfrm>
          <a:off x="7115175" y="3199447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194</xdr:row>
      <xdr:rowOff>0</xdr:rowOff>
    </xdr:from>
    <xdr:to>
      <xdr:col>21</xdr:col>
      <xdr:colOff>28575</xdr:colOff>
      <xdr:row>197</xdr:row>
      <xdr:rowOff>0</xdr:rowOff>
    </xdr:to>
    <xdr:sp macro="" textlink="">
      <xdr:nvSpPr>
        <xdr:cNvPr id="1717" name="Line 22"/>
        <xdr:cNvSpPr>
          <a:spLocks noChangeShapeType="1"/>
        </xdr:cNvSpPr>
      </xdr:nvSpPr>
      <xdr:spPr bwMode="auto">
        <a:xfrm flipH="1">
          <a:off x="6572250" y="319944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194</xdr:row>
      <xdr:rowOff>19050</xdr:rowOff>
    </xdr:from>
    <xdr:to>
      <xdr:col>6</xdr:col>
      <xdr:colOff>9525</xdr:colOff>
      <xdr:row>197</xdr:row>
      <xdr:rowOff>0</xdr:rowOff>
    </xdr:to>
    <xdr:sp macro="" textlink="">
      <xdr:nvSpPr>
        <xdr:cNvPr id="1718" name="Line 767"/>
        <xdr:cNvSpPr>
          <a:spLocks noChangeShapeType="1"/>
        </xdr:cNvSpPr>
      </xdr:nvSpPr>
      <xdr:spPr bwMode="auto">
        <a:xfrm>
          <a:off x="3543300" y="32013525"/>
          <a:ext cx="5715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194</xdr:row>
      <xdr:rowOff>9525</xdr:rowOff>
    </xdr:from>
    <xdr:to>
      <xdr:col>9</xdr:col>
      <xdr:colOff>9525</xdr:colOff>
      <xdr:row>197</xdr:row>
      <xdr:rowOff>0</xdr:rowOff>
    </xdr:to>
    <xdr:sp macro="" textlink="">
      <xdr:nvSpPr>
        <xdr:cNvPr id="1719" name="Line 26"/>
        <xdr:cNvSpPr>
          <a:spLocks noChangeShapeType="1"/>
        </xdr:cNvSpPr>
      </xdr:nvSpPr>
      <xdr:spPr bwMode="auto">
        <a:xfrm>
          <a:off x="4095750" y="32004000"/>
          <a:ext cx="6858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198</xdr:row>
      <xdr:rowOff>0</xdr:rowOff>
    </xdr:from>
    <xdr:to>
      <xdr:col>9</xdr:col>
      <xdr:colOff>0</xdr:colOff>
      <xdr:row>201</xdr:row>
      <xdr:rowOff>0</xdr:rowOff>
    </xdr:to>
    <xdr:sp macro="" textlink="">
      <xdr:nvSpPr>
        <xdr:cNvPr id="1720" name="Line 1"/>
        <xdr:cNvSpPr>
          <a:spLocks noChangeShapeType="1"/>
        </xdr:cNvSpPr>
      </xdr:nvSpPr>
      <xdr:spPr bwMode="auto">
        <a:xfrm flipH="1">
          <a:off x="4105275" y="326802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198</xdr:row>
      <xdr:rowOff>28575</xdr:rowOff>
    </xdr:from>
    <xdr:to>
      <xdr:col>12</xdr:col>
      <xdr:colOff>28575</xdr:colOff>
      <xdr:row>201</xdr:row>
      <xdr:rowOff>0</xdr:rowOff>
    </xdr:to>
    <xdr:sp macro="" textlink="">
      <xdr:nvSpPr>
        <xdr:cNvPr id="1721" name="Line 2"/>
        <xdr:cNvSpPr>
          <a:spLocks noChangeShapeType="1"/>
        </xdr:cNvSpPr>
      </xdr:nvSpPr>
      <xdr:spPr bwMode="auto">
        <a:xfrm>
          <a:off x="4800600" y="327088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198</xdr:row>
      <xdr:rowOff>0</xdr:rowOff>
    </xdr:from>
    <xdr:to>
      <xdr:col>12</xdr:col>
      <xdr:colOff>9525</xdr:colOff>
      <xdr:row>200</xdr:row>
      <xdr:rowOff>161925</xdr:rowOff>
    </xdr:to>
    <xdr:sp macro="" textlink="">
      <xdr:nvSpPr>
        <xdr:cNvPr id="1722" name="Line 3"/>
        <xdr:cNvSpPr>
          <a:spLocks noChangeShapeType="1"/>
        </xdr:cNvSpPr>
      </xdr:nvSpPr>
      <xdr:spPr bwMode="auto">
        <a:xfrm flipH="1">
          <a:off x="4772025" y="32680275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198</xdr:row>
      <xdr:rowOff>0</xdr:rowOff>
    </xdr:from>
    <xdr:to>
      <xdr:col>15</xdr:col>
      <xdr:colOff>28575</xdr:colOff>
      <xdr:row>201</xdr:row>
      <xdr:rowOff>0</xdr:rowOff>
    </xdr:to>
    <xdr:sp macro="" textlink="">
      <xdr:nvSpPr>
        <xdr:cNvPr id="1723" name="Line 4"/>
        <xdr:cNvSpPr>
          <a:spLocks noChangeShapeType="1"/>
        </xdr:cNvSpPr>
      </xdr:nvSpPr>
      <xdr:spPr bwMode="auto">
        <a:xfrm>
          <a:off x="5419725" y="326802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198</xdr:row>
      <xdr:rowOff>9525</xdr:rowOff>
    </xdr:from>
    <xdr:to>
      <xdr:col>18</xdr:col>
      <xdr:colOff>28575</xdr:colOff>
      <xdr:row>201</xdr:row>
      <xdr:rowOff>0</xdr:rowOff>
    </xdr:to>
    <xdr:sp macro="" textlink="">
      <xdr:nvSpPr>
        <xdr:cNvPr id="1724" name="Line 5"/>
        <xdr:cNvSpPr>
          <a:spLocks noChangeShapeType="1"/>
        </xdr:cNvSpPr>
      </xdr:nvSpPr>
      <xdr:spPr bwMode="auto">
        <a:xfrm>
          <a:off x="5991225" y="3268980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198</xdr:row>
      <xdr:rowOff>0</xdr:rowOff>
    </xdr:from>
    <xdr:to>
      <xdr:col>18</xdr:col>
      <xdr:colOff>0</xdr:colOff>
      <xdr:row>201</xdr:row>
      <xdr:rowOff>0</xdr:rowOff>
    </xdr:to>
    <xdr:sp macro="" textlink="">
      <xdr:nvSpPr>
        <xdr:cNvPr id="1725" name="Line 6"/>
        <xdr:cNvSpPr>
          <a:spLocks noChangeShapeType="1"/>
        </xdr:cNvSpPr>
      </xdr:nvSpPr>
      <xdr:spPr bwMode="auto">
        <a:xfrm flipH="1">
          <a:off x="5962650" y="326802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198</xdr:row>
      <xdr:rowOff>28575</xdr:rowOff>
    </xdr:from>
    <xdr:to>
      <xdr:col>21</xdr:col>
      <xdr:colOff>28575</xdr:colOff>
      <xdr:row>201</xdr:row>
      <xdr:rowOff>0</xdr:rowOff>
    </xdr:to>
    <xdr:sp macro="" textlink="">
      <xdr:nvSpPr>
        <xdr:cNvPr id="1726" name="Line 7"/>
        <xdr:cNvSpPr>
          <a:spLocks noChangeShapeType="1"/>
        </xdr:cNvSpPr>
      </xdr:nvSpPr>
      <xdr:spPr bwMode="auto">
        <a:xfrm>
          <a:off x="6600825" y="327088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198</xdr:row>
      <xdr:rowOff>9525</xdr:rowOff>
    </xdr:from>
    <xdr:to>
      <xdr:col>24</xdr:col>
      <xdr:colOff>9525</xdr:colOff>
      <xdr:row>201</xdr:row>
      <xdr:rowOff>0</xdr:rowOff>
    </xdr:to>
    <xdr:sp macro="" textlink="">
      <xdr:nvSpPr>
        <xdr:cNvPr id="1727" name="Line 8"/>
        <xdr:cNvSpPr>
          <a:spLocks noChangeShapeType="1"/>
        </xdr:cNvSpPr>
      </xdr:nvSpPr>
      <xdr:spPr bwMode="auto">
        <a:xfrm flipH="1">
          <a:off x="7115175" y="3268980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198</xdr:row>
      <xdr:rowOff>28575</xdr:rowOff>
    </xdr:from>
    <xdr:to>
      <xdr:col>27</xdr:col>
      <xdr:colOff>28575</xdr:colOff>
      <xdr:row>201</xdr:row>
      <xdr:rowOff>0</xdr:rowOff>
    </xdr:to>
    <xdr:sp macro="" textlink="">
      <xdr:nvSpPr>
        <xdr:cNvPr id="1728" name="Line 9"/>
        <xdr:cNvSpPr>
          <a:spLocks noChangeShapeType="1"/>
        </xdr:cNvSpPr>
      </xdr:nvSpPr>
      <xdr:spPr bwMode="auto">
        <a:xfrm>
          <a:off x="7715250" y="327088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198</xdr:row>
      <xdr:rowOff>9525</xdr:rowOff>
    </xdr:from>
    <xdr:to>
      <xdr:col>27</xdr:col>
      <xdr:colOff>9525</xdr:colOff>
      <xdr:row>201</xdr:row>
      <xdr:rowOff>0</xdr:rowOff>
    </xdr:to>
    <xdr:sp macro="" textlink="">
      <xdr:nvSpPr>
        <xdr:cNvPr id="1729" name="Line 10"/>
        <xdr:cNvSpPr>
          <a:spLocks noChangeShapeType="1"/>
        </xdr:cNvSpPr>
      </xdr:nvSpPr>
      <xdr:spPr bwMode="auto">
        <a:xfrm flipH="1">
          <a:off x="7686675" y="3268980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198</xdr:row>
      <xdr:rowOff>28575</xdr:rowOff>
    </xdr:from>
    <xdr:to>
      <xdr:col>30</xdr:col>
      <xdr:colOff>28575</xdr:colOff>
      <xdr:row>201</xdr:row>
      <xdr:rowOff>0</xdr:rowOff>
    </xdr:to>
    <xdr:sp macro="" textlink="">
      <xdr:nvSpPr>
        <xdr:cNvPr id="1730" name="Line 11"/>
        <xdr:cNvSpPr>
          <a:spLocks noChangeShapeType="1"/>
        </xdr:cNvSpPr>
      </xdr:nvSpPr>
      <xdr:spPr bwMode="auto">
        <a:xfrm>
          <a:off x="8353425" y="3270885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198</xdr:row>
      <xdr:rowOff>28575</xdr:rowOff>
    </xdr:from>
    <xdr:to>
      <xdr:col>33</xdr:col>
      <xdr:colOff>28575</xdr:colOff>
      <xdr:row>201</xdr:row>
      <xdr:rowOff>0</xdr:rowOff>
    </xdr:to>
    <xdr:sp macro="" textlink="">
      <xdr:nvSpPr>
        <xdr:cNvPr id="1731" name="Line 12"/>
        <xdr:cNvSpPr>
          <a:spLocks noChangeShapeType="1"/>
        </xdr:cNvSpPr>
      </xdr:nvSpPr>
      <xdr:spPr bwMode="auto">
        <a:xfrm>
          <a:off x="8972550" y="327088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198</xdr:row>
      <xdr:rowOff>28575</xdr:rowOff>
    </xdr:from>
    <xdr:to>
      <xdr:col>36</xdr:col>
      <xdr:colOff>28575</xdr:colOff>
      <xdr:row>201</xdr:row>
      <xdr:rowOff>0</xdr:rowOff>
    </xdr:to>
    <xdr:sp macro="" textlink="">
      <xdr:nvSpPr>
        <xdr:cNvPr id="1732" name="Line 13"/>
        <xdr:cNvSpPr>
          <a:spLocks noChangeShapeType="1"/>
        </xdr:cNvSpPr>
      </xdr:nvSpPr>
      <xdr:spPr bwMode="auto">
        <a:xfrm>
          <a:off x="9639300" y="327088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198</xdr:row>
      <xdr:rowOff>0</xdr:rowOff>
    </xdr:from>
    <xdr:to>
      <xdr:col>39</xdr:col>
      <xdr:colOff>28575</xdr:colOff>
      <xdr:row>201</xdr:row>
      <xdr:rowOff>0</xdr:rowOff>
    </xdr:to>
    <xdr:sp macro="" textlink="">
      <xdr:nvSpPr>
        <xdr:cNvPr id="1733" name="Line 14"/>
        <xdr:cNvSpPr>
          <a:spLocks noChangeShapeType="1"/>
        </xdr:cNvSpPr>
      </xdr:nvSpPr>
      <xdr:spPr bwMode="auto">
        <a:xfrm>
          <a:off x="10163175" y="32680275"/>
          <a:ext cx="5619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0</xdr:rowOff>
    </xdr:from>
    <xdr:to>
      <xdr:col>6</xdr:col>
      <xdr:colOff>0</xdr:colOff>
      <xdr:row>200</xdr:row>
      <xdr:rowOff>161925</xdr:rowOff>
    </xdr:to>
    <xdr:sp macro="" textlink="">
      <xdr:nvSpPr>
        <xdr:cNvPr id="1734" name="Line 15"/>
        <xdr:cNvSpPr>
          <a:spLocks noChangeShapeType="1"/>
        </xdr:cNvSpPr>
      </xdr:nvSpPr>
      <xdr:spPr bwMode="auto">
        <a:xfrm flipH="1">
          <a:off x="3543300" y="32680275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198</xdr:row>
      <xdr:rowOff>0</xdr:rowOff>
    </xdr:from>
    <xdr:to>
      <xdr:col>15</xdr:col>
      <xdr:colOff>0</xdr:colOff>
      <xdr:row>201</xdr:row>
      <xdr:rowOff>0</xdr:rowOff>
    </xdr:to>
    <xdr:sp macro="" textlink="">
      <xdr:nvSpPr>
        <xdr:cNvPr id="1735" name="Line 16"/>
        <xdr:cNvSpPr>
          <a:spLocks noChangeShapeType="1"/>
        </xdr:cNvSpPr>
      </xdr:nvSpPr>
      <xdr:spPr bwMode="auto">
        <a:xfrm flipH="1">
          <a:off x="5419725" y="326802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198</xdr:row>
      <xdr:rowOff>0</xdr:rowOff>
    </xdr:from>
    <xdr:to>
      <xdr:col>33</xdr:col>
      <xdr:colOff>0</xdr:colOff>
      <xdr:row>201</xdr:row>
      <xdr:rowOff>0</xdr:rowOff>
    </xdr:to>
    <xdr:sp macro="" textlink="">
      <xdr:nvSpPr>
        <xdr:cNvPr id="1736" name="Line 17"/>
        <xdr:cNvSpPr>
          <a:spLocks noChangeShapeType="1"/>
        </xdr:cNvSpPr>
      </xdr:nvSpPr>
      <xdr:spPr bwMode="auto">
        <a:xfrm flipH="1">
          <a:off x="8943975" y="326802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198</xdr:row>
      <xdr:rowOff>0</xdr:rowOff>
    </xdr:from>
    <xdr:to>
      <xdr:col>36</xdr:col>
      <xdr:colOff>0</xdr:colOff>
      <xdr:row>201</xdr:row>
      <xdr:rowOff>0</xdr:rowOff>
    </xdr:to>
    <xdr:sp macro="" textlink="">
      <xdr:nvSpPr>
        <xdr:cNvPr id="1737" name="Line 18"/>
        <xdr:cNvSpPr>
          <a:spLocks noChangeShapeType="1"/>
        </xdr:cNvSpPr>
      </xdr:nvSpPr>
      <xdr:spPr bwMode="auto">
        <a:xfrm flipH="1">
          <a:off x="9610725" y="326802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198</xdr:row>
      <xdr:rowOff>9525</xdr:rowOff>
    </xdr:from>
    <xdr:to>
      <xdr:col>39</xdr:col>
      <xdr:colOff>0</xdr:colOff>
      <xdr:row>201</xdr:row>
      <xdr:rowOff>0</xdr:rowOff>
    </xdr:to>
    <xdr:sp macro="" textlink="">
      <xdr:nvSpPr>
        <xdr:cNvPr id="1738" name="Line 19"/>
        <xdr:cNvSpPr>
          <a:spLocks noChangeShapeType="1"/>
        </xdr:cNvSpPr>
      </xdr:nvSpPr>
      <xdr:spPr bwMode="auto">
        <a:xfrm flipH="1">
          <a:off x="10153650" y="32689800"/>
          <a:ext cx="5429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198</xdr:row>
      <xdr:rowOff>0</xdr:rowOff>
    </xdr:from>
    <xdr:to>
      <xdr:col>29</xdr:col>
      <xdr:colOff>333375</xdr:colOff>
      <xdr:row>201</xdr:row>
      <xdr:rowOff>0</xdr:rowOff>
    </xdr:to>
    <xdr:sp macro="" textlink="">
      <xdr:nvSpPr>
        <xdr:cNvPr id="1739" name="Line 20"/>
        <xdr:cNvSpPr>
          <a:spLocks noChangeShapeType="1"/>
        </xdr:cNvSpPr>
      </xdr:nvSpPr>
      <xdr:spPr bwMode="auto">
        <a:xfrm flipH="1">
          <a:off x="8334375" y="326802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198</xdr:row>
      <xdr:rowOff>0</xdr:rowOff>
    </xdr:from>
    <xdr:to>
      <xdr:col>24</xdr:col>
      <xdr:colOff>28575</xdr:colOff>
      <xdr:row>201</xdr:row>
      <xdr:rowOff>0</xdr:rowOff>
    </xdr:to>
    <xdr:sp macro="" textlink="">
      <xdr:nvSpPr>
        <xdr:cNvPr id="1740" name="Line 21"/>
        <xdr:cNvSpPr>
          <a:spLocks noChangeShapeType="1"/>
        </xdr:cNvSpPr>
      </xdr:nvSpPr>
      <xdr:spPr bwMode="auto">
        <a:xfrm>
          <a:off x="7115175" y="3268027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198</xdr:row>
      <xdr:rowOff>0</xdr:rowOff>
    </xdr:from>
    <xdr:to>
      <xdr:col>21</xdr:col>
      <xdr:colOff>28575</xdr:colOff>
      <xdr:row>201</xdr:row>
      <xdr:rowOff>0</xdr:rowOff>
    </xdr:to>
    <xdr:sp macro="" textlink="">
      <xdr:nvSpPr>
        <xdr:cNvPr id="1741" name="Line 22"/>
        <xdr:cNvSpPr>
          <a:spLocks noChangeShapeType="1"/>
        </xdr:cNvSpPr>
      </xdr:nvSpPr>
      <xdr:spPr bwMode="auto">
        <a:xfrm flipH="1">
          <a:off x="6572250" y="326802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198</xdr:row>
      <xdr:rowOff>19050</xdr:rowOff>
    </xdr:from>
    <xdr:to>
      <xdr:col>6</xdr:col>
      <xdr:colOff>9525</xdr:colOff>
      <xdr:row>201</xdr:row>
      <xdr:rowOff>0</xdr:rowOff>
    </xdr:to>
    <xdr:sp macro="" textlink="">
      <xdr:nvSpPr>
        <xdr:cNvPr id="1742" name="Line 767"/>
        <xdr:cNvSpPr>
          <a:spLocks noChangeShapeType="1"/>
        </xdr:cNvSpPr>
      </xdr:nvSpPr>
      <xdr:spPr bwMode="auto">
        <a:xfrm>
          <a:off x="3543300" y="32699325"/>
          <a:ext cx="5715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198</xdr:row>
      <xdr:rowOff>9525</xdr:rowOff>
    </xdr:from>
    <xdr:to>
      <xdr:col>9</xdr:col>
      <xdr:colOff>9525</xdr:colOff>
      <xdr:row>201</xdr:row>
      <xdr:rowOff>0</xdr:rowOff>
    </xdr:to>
    <xdr:sp macro="" textlink="">
      <xdr:nvSpPr>
        <xdr:cNvPr id="1743" name="Line 26"/>
        <xdr:cNvSpPr>
          <a:spLocks noChangeShapeType="1"/>
        </xdr:cNvSpPr>
      </xdr:nvSpPr>
      <xdr:spPr bwMode="auto">
        <a:xfrm>
          <a:off x="4095750" y="32689800"/>
          <a:ext cx="6858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223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1744" name="Line 1"/>
        <xdr:cNvSpPr>
          <a:spLocks noChangeShapeType="1"/>
        </xdr:cNvSpPr>
      </xdr:nvSpPr>
      <xdr:spPr bwMode="auto">
        <a:xfrm flipH="1">
          <a:off x="4105275" y="378237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223</xdr:row>
      <xdr:rowOff>28575</xdr:rowOff>
    </xdr:from>
    <xdr:to>
      <xdr:col>12</xdr:col>
      <xdr:colOff>28575</xdr:colOff>
      <xdr:row>226</xdr:row>
      <xdr:rowOff>0</xdr:rowOff>
    </xdr:to>
    <xdr:sp macro="" textlink="">
      <xdr:nvSpPr>
        <xdr:cNvPr id="1745" name="Line 2"/>
        <xdr:cNvSpPr>
          <a:spLocks noChangeShapeType="1"/>
        </xdr:cNvSpPr>
      </xdr:nvSpPr>
      <xdr:spPr bwMode="auto">
        <a:xfrm>
          <a:off x="4800600" y="37852350"/>
          <a:ext cx="6477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223</xdr:row>
      <xdr:rowOff>0</xdr:rowOff>
    </xdr:from>
    <xdr:to>
      <xdr:col>12</xdr:col>
      <xdr:colOff>9525</xdr:colOff>
      <xdr:row>225</xdr:row>
      <xdr:rowOff>161925</xdr:rowOff>
    </xdr:to>
    <xdr:sp macro="" textlink="">
      <xdr:nvSpPr>
        <xdr:cNvPr id="1746" name="Line 3"/>
        <xdr:cNvSpPr>
          <a:spLocks noChangeShapeType="1"/>
        </xdr:cNvSpPr>
      </xdr:nvSpPr>
      <xdr:spPr bwMode="auto">
        <a:xfrm flipH="1">
          <a:off x="4772025" y="37823775"/>
          <a:ext cx="6572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223</xdr:row>
      <xdr:rowOff>0</xdr:rowOff>
    </xdr:from>
    <xdr:to>
      <xdr:col>15</xdr:col>
      <xdr:colOff>28575</xdr:colOff>
      <xdr:row>226</xdr:row>
      <xdr:rowOff>0</xdr:rowOff>
    </xdr:to>
    <xdr:sp macro="" textlink="">
      <xdr:nvSpPr>
        <xdr:cNvPr id="1747" name="Line 4"/>
        <xdr:cNvSpPr>
          <a:spLocks noChangeShapeType="1"/>
        </xdr:cNvSpPr>
      </xdr:nvSpPr>
      <xdr:spPr bwMode="auto">
        <a:xfrm>
          <a:off x="5419725" y="378237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28575</xdr:colOff>
      <xdr:row>223</xdr:row>
      <xdr:rowOff>9525</xdr:rowOff>
    </xdr:from>
    <xdr:to>
      <xdr:col>18</xdr:col>
      <xdr:colOff>28575</xdr:colOff>
      <xdr:row>226</xdr:row>
      <xdr:rowOff>0</xdr:rowOff>
    </xdr:to>
    <xdr:sp macro="" textlink="">
      <xdr:nvSpPr>
        <xdr:cNvPr id="1748" name="Line 5"/>
        <xdr:cNvSpPr>
          <a:spLocks noChangeShapeType="1"/>
        </xdr:cNvSpPr>
      </xdr:nvSpPr>
      <xdr:spPr bwMode="auto">
        <a:xfrm>
          <a:off x="5991225" y="37833300"/>
          <a:ext cx="6096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223</xdr:row>
      <xdr:rowOff>0</xdr:rowOff>
    </xdr:from>
    <xdr:to>
      <xdr:col>18</xdr:col>
      <xdr:colOff>0</xdr:colOff>
      <xdr:row>226</xdr:row>
      <xdr:rowOff>0</xdr:rowOff>
    </xdr:to>
    <xdr:sp macro="" textlink="">
      <xdr:nvSpPr>
        <xdr:cNvPr id="1749" name="Line 6"/>
        <xdr:cNvSpPr>
          <a:spLocks noChangeShapeType="1"/>
        </xdr:cNvSpPr>
      </xdr:nvSpPr>
      <xdr:spPr bwMode="auto">
        <a:xfrm flipH="1">
          <a:off x="5962650" y="378237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</xdr:colOff>
      <xdr:row>223</xdr:row>
      <xdr:rowOff>28575</xdr:rowOff>
    </xdr:from>
    <xdr:to>
      <xdr:col>21</xdr:col>
      <xdr:colOff>28575</xdr:colOff>
      <xdr:row>226</xdr:row>
      <xdr:rowOff>0</xdr:rowOff>
    </xdr:to>
    <xdr:sp macro="" textlink="">
      <xdr:nvSpPr>
        <xdr:cNvPr id="1750" name="Line 7"/>
        <xdr:cNvSpPr>
          <a:spLocks noChangeShapeType="1"/>
        </xdr:cNvSpPr>
      </xdr:nvSpPr>
      <xdr:spPr bwMode="auto">
        <a:xfrm>
          <a:off x="6600825" y="378523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223</xdr:row>
      <xdr:rowOff>9525</xdr:rowOff>
    </xdr:from>
    <xdr:to>
      <xdr:col>24</xdr:col>
      <xdr:colOff>9525</xdr:colOff>
      <xdr:row>226</xdr:row>
      <xdr:rowOff>0</xdr:rowOff>
    </xdr:to>
    <xdr:sp macro="" textlink="">
      <xdr:nvSpPr>
        <xdr:cNvPr id="1751" name="Line 8"/>
        <xdr:cNvSpPr>
          <a:spLocks noChangeShapeType="1"/>
        </xdr:cNvSpPr>
      </xdr:nvSpPr>
      <xdr:spPr bwMode="auto">
        <a:xfrm flipH="1">
          <a:off x="7115175" y="37833300"/>
          <a:ext cx="5810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28575</xdr:colOff>
      <xdr:row>223</xdr:row>
      <xdr:rowOff>28575</xdr:rowOff>
    </xdr:from>
    <xdr:to>
      <xdr:col>27</xdr:col>
      <xdr:colOff>28575</xdr:colOff>
      <xdr:row>226</xdr:row>
      <xdr:rowOff>0</xdr:rowOff>
    </xdr:to>
    <xdr:sp macro="" textlink="">
      <xdr:nvSpPr>
        <xdr:cNvPr id="1752" name="Line 9"/>
        <xdr:cNvSpPr>
          <a:spLocks noChangeShapeType="1"/>
        </xdr:cNvSpPr>
      </xdr:nvSpPr>
      <xdr:spPr bwMode="auto">
        <a:xfrm>
          <a:off x="7715250" y="37852350"/>
          <a:ext cx="63817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223</xdr:row>
      <xdr:rowOff>9525</xdr:rowOff>
    </xdr:from>
    <xdr:to>
      <xdr:col>27</xdr:col>
      <xdr:colOff>9525</xdr:colOff>
      <xdr:row>226</xdr:row>
      <xdr:rowOff>0</xdr:rowOff>
    </xdr:to>
    <xdr:sp macro="" textlink="">
      <xdr:nvSpPr>
        <xdr:cNvPr id="1753" name="Line 10"/>
        <xdr:cNvSpPr>
          <a:spLocks noChangeShapeType="1"/>
        </xdr:cNvSpPr>
      </xdr:nvSpPr>
      <xdr:spPr bwMode="auto">
        <a:xfrm flipH="1">
          <a:off x="7686675" y="37833300"/>
          <a:ext cx="6477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28575</xdr:colOff>
      <xdr:row>223</xdr:row>
      <xdr:rowOff>28575</xdr:rowOff>
    </xdr:from>
    <xdr:to>
      <xdr:col>30</xdr:col>
      <xdr:colOff>28575</xdr:colOff>
      <xdr:row>226</xdr:row>
      <xdr:rowOff>0</xdr:rowOff>
    </xdr:to>
    <xdr:sp macro="" textlink="">
      <xdr:nvSpPr>
        <xdr:cNvPr id="1754" name="Line 11"/>
        <xdr:cNvSpPr>
          <a:spLocks noChangeShapeType="1"/>
        </xdr:cNvSpPr>
      </xdr:nvSpPr>
      <xdr:spPr bwMode="auto">
        <a:xfrm>
          <a:off x="8353425" y="37852350"/>
          <a:ext cx="6191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28575</xdr:colOff>
      <xdr:row>223</xdr:row>
      <xdr:rowOff>28575</xdr:rowOff>
    </xdr:from>
    <xdr:to>
      <xdr:col>33</xdr:col>
      <xdr:colOff>28575</xdr:colOff>
      <xdr:row>226</xdr:row>
      <xdr:rowOff>0</xdr:rowOff>
    </xdr:to>
    <xdr:sp macro="" textlink="">
      <xdr:nvSpPr>
        <xdr:cNvPr id="1755" name="Line 12"/>
        <xdr:cNvSpPr>
          <a:spLocks noChangeShapeType="1"/>
        </xdr:cNvSpPr>
      </xdr:nvSpPr>
      <xdr:spPr bwMode="auto">
        <a:xfrm>
          <a:off x="8972550" y="378523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223</xdr:row>
      <xdr:rowOff>28575</xdr:rowOff>
    </xdr:from>
    <xdr:to>
      <xdr:col>36</xdr:col>
      <xdr:colOff>28575</xdr:colOff>
      <xdr:row>226</xdr:row>
      <xdr:rowOff>0</xdr:rowOff>
    </xdr:to>
    <xdr:sp macro="" textlink="">
      <xdr:nvSpPr>
        <xdr:cNvPr id="1756" name="Line 13"/>
        <xdr:cNvSpPr>
          <a:spLocks noChangeShapeType="1"/>
        </xdr:cNvSpPr>
      </xdr:nvSpPr>
      <xdr:spPr bwMode="auto">
        <a:xfrm>
          <a:off x="9639300" y="37852350"/>
          <a:ext cx="5429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223</xdr:row>
      <xdr:rowOff>0</xdr:rowOff>
    </xdr:from>
    <xdr:to>
      <xdr:col>39</xdr:col>
      <xdr:colOff>28575</xdr:colOff>
      <xdr:row>226</xdr:row>
      <xdr:rowOff>0</xdr:rowOff>
    </xdr:to>
    <xdr:sp macro="" textlink="">
      <xdr:nvSpPr>
        <xdr:cNvPr id="1757" name="Line 14"/>
        <xdr:cNvSpPr>
          <a:spLocks noChangeShapeType="1"/>
        </xdr:cNvSpPr>
      </xdr:nvSpPr>
      <xdr:spPr bwMode="auto">
        <a:xfrm>
          <a:off x="10163175" y="37823775"/>
          <a:ext cx="5619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0</xdr:rowOff>
    </xdr:from>
    <xdr:to>
      <xdr:col>6</xdr:col>
      <xdr:colOff>0</xdr:colOff>
      <xdr:row>225</xdr:row>
      <xdr:rowOff>161925</xdr:rowOff>
    </xdr:to>
    <xdr:sp macro="" textlink="">
      <xdr:nvSpPr>
        <xdr:cNvPr id="1758" name="Line 15"/>
        <xdr:cNvSpPr>
          <a:spLocks noChangeShapeType="1"/>
        </xdr:cNvSpPr>
      </xdr:nvSpPr>
      <xdr:spPr bwMode="auto">
        <a:xfrm flipH="1">
          <a:off x="3543300" y="37823775"/>
          <a:ext cx="56197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223</xdr:row>
      <xdr:rowOff>0</xdr:rowOff>
    </xdr:from>
    <xdr:to>
      <xdr:col>15</xdr:col>
      <xdr:colOff>0</xdr:colOff>
      <xdr:row>226</xdr:row>
      <xdr:rowOff>0</xdr:rowOff>
    </xdr:to>
    <xdr:sp macro="" textlink="">
      <xdr:nvSpPr>
        <xdr:cNvPr id="1759" name="Line 16"/>
        <xdr:cNvSpPr>
          <a:spLocks noChangeShapeType="1"/>
        </xdr:cNvSpPr>
      </xdr:nvSpPr>
      <xdr:spPr bwMode="auto">
        <a:xfrm flipH="1">
          <a:off x="5419725" y="378237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223</xdr:row>
      <xdr:rowOff>0</xdr:rowOff>
    </xdr:from>
    <xdr:to>
      <xdr:col>33</xdr:col>
      <xdr:colOff>0</xdr:colOff>
      <xdr:row>226</xdr:row>
      <xdr:rowOff>0</xdr:rowOff>
    </xdr:to>
    <xdr:sp macro="" textlink="">
      <xdr:nvSpPr>
        <xdr:cNvPr id="1760" name="Line 17"/>
        <xdr:cNvSpPr>
          <a:spLocks noChangeShapeType="1"/>
        </xdr:cNvSpPr>
      </xdr:nvSpPr>
      <xdr:spPr bwMode="auto">
        <a:xfrm flipH="1">
          <a:off x="8943975" y="378237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223</xdr:row>
      <xdr:rowOff>0</xdr:rowOff>
    </xdr:from>
    <xdr:to>
      <xdr:col>36</xdr:col>
      <xdr:colOff>0</xdr:colOff>
      <xdr:row>226</xdr:row>
      <xdr:rowOff>0</xdr:rowOff>
    </xdr:to>
    <xdr:sp macro="" textlink="">
      <xdr:nvSpPr>
        <xdr:cNvPr id="1761" name="Line 18"/>
        <xdr:cNvSpPr>
          <a:spLocks noChangeShapeType="1"/>
        </xdr:cNvSpPr>
      </xdr:nvSpPr>
      <xdr:spPr bwMode="auto">
        <a:xfrm flipH="1">
          <a:off x="9610725" y="37823775"/>
          <a:ext cx="54292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223</xdr:row>
      <xdr:rowOff>9525</xdr:rowOff>
    </xdr:from>
    <xdr:to>
      <xdr:col>39</xdr:col>
      <xdr:colOff>0</xdr:colOff>
      <xdr:row>226</xdr:row>
      <xdr:rowOff>0</xdr:rowOff>
    </xdr:to>
    <xdr:sp macro="" textlink="">
      <xdr:nvSpPr>
        <xdr:cNvPr id="1762" name="Line 19"/>
        <xdr:cNvSpPr>
          <a:spLocks noChangeShapeType="1"/>
        </xdr:cNvSpPr>
      </xdr:nvSpPr>
      <xdr:spPr bwMode="auto">
        <a:xfrm flipH="1">
          <a:off x="10153650" y="37833300"/>
          <a:ext cx="542925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9525</xdr:colOff>
      <xdr:row>223</xdr:row>
      <xdr:rowOff>0</xdr:rowOff>
    </xdr:from>
    <xdr:to>
      <xdr:col>29</xdr:col>
      <xdr:colOff>333375</xdr:colOff>
      <xdr:row>226</xdr:row>
      <xdr:rowOff>0</xdr:rowOff>
    </xdr:to>
    <xdr:sp macro="" textlink="">
      <xdr:nvSpPr>
        <xdr:cNvPr id="1763" name="Line 20"/>
        <xdr:cNvSpPr>
          <a:spLocks noChangeShapeType="1"/>
        </xdr:cNvSpPr>
      </xdr:nvSpPr>
      <xdr:spPr bwMode="auto">
        <a:xfrm flipH="1">
          <a:off x="8334375" y="37823775"/>
          <a:ext cx="6096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219075</xdr:colOff>
      <xdr:row>223</xdr:row>
      <xdr:rowOff>0</xdr:rowOff>
    </xdr:from>
    <xdr:to>
      <xdr:col>24</xdr:col>
      <xdr:colOff>28575</xdr:colOff>
      <xdr:row>226</xdr:row>
      <xdr:rowOff>0</xdr:rowOff>
    </xdr:to>
    <xdr:sp macro="" textlink="">
      <xdr:nvSpPr>
        <xdr:cNvPr id="1764" name="Line 21"/>
        <xdr:cNvSpPr>
          <a:spLocks noChangeShapeType="1"/>
        </xdr:cNvSpPr>
      </xdr:nvSpPr>
      <xdr:spPr bwMode="auto">
        <a:xfrm>
          <a:off x="7115175" y="37823775"/>
          <a:ext cx="600075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223</xdr:row>
      <xdr:rowOff>0</xdr:rowOff>
    </xdr:from>
    <xdr:to>
      <xdr:col>21</xdr:col>
      <xdr:colOff>28575</xdr:colOff>
      <xdr:row>226</xdr:row>
      <xdr:rowOff>0</xdr:rowOff>
    </xdr:to>
    <xdr:sp macro="" textlink="">
      <xdr:nvSpPr>
        <xdr:cNvPr id="1765" name="Line 22"/>
        <xdr:cNvSpPr>
          <a:spLocks noChangeShapeType="1"/>
        </xdr:cNvSpPr>
      </xdr:nvSpPr>
      <xdr:spPr bwMode="auto">
        <a:xfrm flipH="1">
          <a:off x="6572250" y="37823775"/>
          <a:ext cx="57150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223</xdr:row>
      <xdr:rowOff>19050</xdr:rowOff>
    </xdr:from>
    <xdr:to>
      <xdr:col>6</xdr:col>
      <xdr:colOff>9525</xdr:colOff>
      <xdr:row>226</xdr:row>
      <xdr:rowOff>0</xdr:rowOff>
    </xdr:to>
    <xdr:sp macro="" textlink="">
      <xdr:nvSpPr>
        <xdr:cNvPr id="1766" name="Line 767"/>
        <xdr:cNvSpPr>
          <a:spLocks noChangeShapeType="1"/>
        </xdr:cNvSpPr>
      </xdr:nvSpPr>
      <xdr:spPr bwMode="auto">
        <a:xfrm>
          <a:off x="3543300" y="37842825"/>
          <a:ext cx="571500" cy="49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223</xdr:row>
      <xdr:rowOff>9525</xdr:rowOff>
    </xdr:from>
    <xdr:to>
      <xdr:col>9</xdr:col>
      <xdr:colOff>9525</xdr:colOff>
      <xdr:row>226</xdr:row>
      <xdr:rowOff>0</xdr:rowOff>
    </xdr:to>
    <xdr:sp macro="" textlink="">
      <xdr:nvSpPr>
        <xdr:cNvPr id="1767" name="Line 26"/>
        <xdr:cNvSpPr>
          <a:spLocks noChangeShapeType="1"/>
        </xdr:cNvSpPr>
      </xdr:nvSpPr>
      <xdr:spPr bwMode="auto">
        <a:xfrm>
          <a:off x="4095750" y="37833300"/>
          <a:ext cx="685800" cy="504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98</xdr:row>
      <xdr:rowOff>28575</xdr:rowOff>
    </xdr:from>
    <xdr:to>
      <xdr:col>36</xdr:col>
      <xdr:colOff>28575</xdr:colOff>
      <xdr:row>101</xdr:row>
      <xdr:rowOff>0</xdr:rowOff>
    </xdr:to>
    <xdr:sp macro="" textlink="">
      <xdr:nvSpPr>
        <xdr:cNvPr id="1768" name="Line 12"/>
        <xdr:cNvSpPr>
          <a:spLocks noChangeShapeType="1"/>
        </xdr:cNvSpPr>
      </xdr:nvSpPr>
      <xdr:spPr bwMode="auto">
        <a:xfrm>
          <a:off x="8972550" y="169354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98</xdr:row>
      <xdr:rowOff>0</xdr:rowOff>
    </xdr:from>
    <xdr:to>
      <xdr:col>36</xdr:col>
      <xdr:colOff>0</xdr:colOff>
      <xdr:row>101</xdr:row>
      <xdr:rowOff>0</xdr:rowOff>
    </xdr:to>
    <xdr:sp macro="" textlink="">
      <xdr:nvSpPr>
        <xdr:cNvPr id="1769" name="Line 17"/>
        <xdr:cNvSpPr>
          <a:spLocks noChangeShapeType="1"/>
        </xdr:cNvSpPr>
      </xdr:nvSpPr>
      <xdr:spPr bwMode="auto">
        <a:xfrm flipH="1">
          <a:off x="8943975" y="169068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102</xdr:row>
      <xdr:rowOff>28575</xdr:rowOff>
    </xdr:from>
    <xdr:to>
      <xdr:col>36</xdr:col>
      <xdr:colOff>28575</xdr:colOff>
      <xdr:row>105</xdr:row>
      <xdr:rowOff>0</xdr:rowOff>
    </xdr:to>
    <xdr:sp macro="" textlink="">
      <xdr:nvSpPr>
        <xdr:cNvPr id="1770" name="Line 12"/>
        <xdr:cNvSpPr>
          <a:spLocks noChangeShapeType="1"/>
        </xdr:cNvSpPr>
      </xdr:nvSpPr>
      <xdr:spPr bwMode="auto">
        <a:xfrm>
          <a:off x="8972550" y="176212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102</xdr:row>
      <xdr:rowOff>0</xdr:rowOff>
    </xdr:from>
    <xdr:to>
      <xdr:col>36</xdr:col>
      <xdr:colOff>0</xdr:colOff>
      <xdr:row>105</xdr:row>
      <xdr:rowOff>0</xdr:rowOff>
    </xdr:to>
    <xdr:sp macro="" textlink="">
      <xdr:nvSpPr>
        <xdr:cNvPr id="1771" name="Line 17"/>
        <xdr:cNvSpPr>
          <a:spLocks noChangeShapeType="1"/>
        </xdr:cNvSpPr>
      </xdr:nvSpPr>
      <xdr:spPr bwMode="auto">
        <a:xfrm flipH="1">
          <a:off x="8943975" y="175926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110</xdr:row>
      <xdr:rowOff>28575</xdr:rowOff>
    </xdr:from>
    <xdr:to>
      <xdr:col>36</xdr:col>
      <xdr:colOff>28575</xdr:colOff>
      <xdr:row>113</xdr:row>
      <xdr:rowOff>0</xdr:rowOff>
    </xdr:to>
    <xdr:sp macro="" textlink="">
      <xdr:nvSpPr>
        <xdr:cNvPr id="1772" name="Line 12"/>
        <xdr:cNvSpPr>
          <a:spLocks noChangeShapeType="1"/>
        </xdr:cNvSpPr>
      </xdr:nvSpPr>
      <xdr:spPr bwMode="auto">
        <a:xfrm>
          <a:off x="8972550" y="189928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110</xdr:row>
      <xdr:rowOff>0</xdr:rowOff>
    </xdr:from>
    <xdr:to>
      <xdr:col>36</xdr:col>
      <xdr:colOff>0</xdr:colOff>
      <xdr:row>113</xdr:row>
      <xdr:rowOff>0</xdr:rowOff>
    </xdr:to>
    <xdr:sp macro="" textlink="">
      <xdr:nvSpPr>
        <xdr:cNvPr id="1773" name="Line 17"/>
        <xdr:cNvSpPr>
          <a:spLocks noChangeShapeType="1"/>
        </xdr:cNvSpPr>
      </xdr:nvSpPr>
      <xdr:spPr bwMode="auto">
        <a:xfrm flipH="1">
          <a:off x="8943975" y="189642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114</xdr:row>
      <xdr:rowOff>28575</xdr:rowOff>
    </xdr:from>
    <xdr:to>
      <xdr:col>36</xdr:col>
      <xdr:colOff>28575</xdr:colOff>
      <xdr:row>117</xdr:row>
      <xdr:rowOff>0</xdr:rowOff>
    </xdr:to>
    <xdr:sp macro="" textlink="">
      <xdr:nvSpPr>
        <xdr:cNvPr id="1774" name="Line 12"/>
        <xdr:cNvSpPr>
          <a:spLocks noChangeShapeType="1"/>
        </xdr:cNvSpPr>
      </xdr:nvSpPr>
      <xdr:spPr bwMode="auto">
        <a:xfrm>
          <a:off x="8972550" y="196786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114</xdr:row>
      <xdr:rowOff>0</xdr:rowOff>
    </xdr:from>
    <xdr:to>
      <xdr:col>36</xdr:col>
      <xdr:colOff>0</xdr:colOff>
      <xdr:row>117</xdr:row>
      <xdr:rowOff>0</xdr:rowOff>
    </xdr:to>
    <xdr:sp macro="" textlink="">
      <xdr:nvSpPr>
        <xdr:cNvPr id="1775" name="Line 17"/>
        <xdr:cNvSpPr>
          <a:spLocks noChangeShapeType="1"/>
        </xdr:cNvSpPr>
      </xdr:nvSpPr>
      <xdr:spPr bwMode="auto">
        <a:xfrm flipH="1">
          <a:off x="8943975" y="196500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118</xdr:row>
      <xdr:rowOff>28575</xdr:rowOff>
    </xdr:from>
    <xdr:to>
      <xdr:col>36</xdr:col>
      <xdr:colOff>28575</xdr:colOff>
      <xdr:row>121</xdr:row>
      <xdr:rowOff>0</xdr:rowOff>
    </xdr:to>
    <xdr:sp macro="" textlink="">
      <xdr:nvSpPr>
        <xdr:cNvPr id="1776" name="Line 12"/>
        <xdr:cNvSpPr>
          <a:spLocks noChangeShapeType="1"/>
        </xdr:cNvSpPr>
      </xdr:nvSpPr>
      <xdr:spPr bwMode="auto">
        <a:xfrm>
          <a:off x="8972550" y="203644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118</xdr:row>
      <xdr:rowOff>0</xdr:rowOff>
    </xdr:from>
    <xdr:to>
      <xdr:col>36</xdr:col>
      <xdr:colOff>0</xdr:colOff>
      <xdr:row>121</xdr:row>
      <xdr:rowOff>0</xdr:rowOff>
    </xdr:to>
    <xdr:sp macro="" textlink="">
      <xdr:nvSpPr>
        <xdr:cNvPr id="1777" name="Line 17"/>
        <xdr:cNvSpPr>
          <a:spLocks noChangeShapeType="1"/>
        </xdr:cNvSpPr>
      </xdr:nvSpPr>
      <xdr:spPr bwMode="auto">
        <a:xfrm flipH="1">
          <a:off x="8943975" y="203358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122</xdr:row>
      <xdr:rowOff>28575</xdr:rowOff>
    </xdr:from>
    <xdr:to>
      <xdr:col>36</xdr:col>
      <xdr:colOff>28575</xdr:colOff>
      <xdr:row>125</xdr:row>
      <xdr:rowOff>0</xdr:rowOff>
    </xdr:to>
    <xdr:sp macro="" textlink="">
      <xdr:nvSpPr>
        <xdr:cNvPr id="1778" name="Line 12"/>
        <xdr:cNvSpPr>
          <a:spLocks noChangeShapeType="1"/>
        </xdr:cNvSpPr>
      </xdr:nvSpPr>
      <xdr:spPr bwMode="auto">
        <a:xfrm>
          <a:off x="8972550" y="210502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122</xdr:row>
      <xdr:rowOff>0</xdr:rowOff>
    </xdr:from>
    <xdr:to>
      <xdr:col>36</xdr:col>
      <xdr:colOff>0</xdr:colOff>
      <xdr:row>125</xdr:row>
      <xdr:rowOff>0</xdr:rowOff>
    </xdr:to>
    <xdr:sp macro="" textlink="">
      <xdr:nvSpPr>
        <xdr:cNvPr id="1779" name="Line 17"/>
        <xdr:cNvSpPr>
          <a:spLocks noChangeShapeType="1"/>
        </xdr:cNvSpPr>
      </xdr:nvSpPr>
      <xdr:spPr bwMode="auto">
        <a:xfrm flipH="1">
          <a:off x="8943975" y="210216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128</xdr:row>
      <xdr:rowOff>28575</xdr:rowOff>
    </xdr:from>
    <xdr:to>
      <xdr:col>36</xdr:col>
      <xdr:colOff>28575</xdr:colOff>
      <xdr:row>131</xdr:row>
      <xdr:rowOff>0</xdr:rowOff>
    </xdr:to>
    <xdr:sp macro="" textlink="">
      <xdr:nvSpPr>
        <xdr:cNvPr id="1780" name="Line 12"/>
        <xdr:cNvSpPr>
          <a:spLocks noChangeShapeType="1"/>
        </xdr:cNvSpPr>
      </xdr:nvSpPr>
      <xdr:spPr bwMode="auto">
        <a:xfrm>
          <a:off x="8972550" y="220789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128</xdr:row>
      <xdr:rowOff>0</xdr:rowOff>
    </xdr:from>
    <xdr:to>
      <xdr:col>36</xdr:col>
      <xdr:colOff>0</xdr:colOff>
      <xdr:row>131</xdr:row>
      <xdr:rowOff>0</xdr:rowOff>
    </xdr:to>
    <xdr:sp macro="" textlink="">
      <xdr:nvSpPr>
        <xdr:cNvPr id="1781" name="Line 17"/>
        <xdr:cNvSpPr>
          <a:spLocks noChangeShapeType="1"/>
        </xdr:cNvSpPr>
      </xdr:nvSpPr>
      <xdr:spPr bwMode="auto">
        <a:xfrm flipH="1">
          <a:off x="8943975" y="220503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132</xdr:row>
      <xdr:rowOff>28575</xdr:rowOff>
    </xdr:from>
    <xdr:to>
      <xdr:col>36</xdr:col>
      <xdr:colOff>28575</xdr:colOff>
      <xdr:row>135</xdr:row>
      <xdr:rowOff>0</xdr:rowOff>
    </xdr:to>
    <xdr:sp macro="" textlink="">
      <xdr:nvSpPr>
        <xdr:cNvPr id="1782" name="Line 12"/>
        <xdr:cNvSpPr>
          <a:spLocks noChangeShapeType="1"/>
        </xdr:cNvSpPr>
      </xdr:nvSpPr>
      <xdr:spPr bwMode="auto">
        <a:xfrm>
          <a:off x="8972550" y="227647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132</xdr:row>
      <xdr:rowOff>0</xdr:rowOff>
    </xdr:from>
    <xdr:to>
      <xdr:col>36</xdr:col>
      <xdr:colOff>0</xdr:colOff>
      <xdr:row>135</xdr:row>
      <xdr:rowOff>0</xdr:rowOff>
    </xdr:to>
    <xdr:sp macro="" textlink="">
      <xdr:nvSpPr>
        <xdr:cNvPr id="1783" name="Line 17"/>
        <xdr:cNvSpPr>
          <a:spLocks noChangeShapeType="1"/>
        </xdr:cNvSpPr>
      </xdr:nvSpPr>
      <xdr:spPr bwMode="auto">
        <a:xfrm flipH="1">
          <a:off x="8943975" y="227361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136</xdr:row>
      <xdr:rowOff>28575</xdr:rowOff>
    </xdr:from>
    <xdr:to>
      <xdr:col>36</xdr:col>
      <xdr:colOff>28575</xdr:colOff>
      <xdr:row>139</xdr:row>
      <xdr:rowOff>0</xdr:rowOff>
    </xdr:to>
    <xdr:sp macro="" textlink="">
      <xdr:nvSpPr>
        <xdr:cNvPr id="1784" name="Line 12"/>
        <xdr:cNvSpPr>
          <a:spLocks noChangeShapeType="1"/>
        </xdr:cNvSpPr>
      </xdr:nvSpPr>
      <xdr:spPr bwMode="auto">
        <a:xfrm>
          <a:off x="8972550" y="234505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136</xdr:row>
      <xdr:rowOff>0</xdr:rowOff>
    </xdr:from>
    <xdr:to>
      <xdr:col>36</xdr:col>
      <xdr:colOff>0</xdr:colOff>
      <xdr:row>139</xdr:row>
      <xdr:rowOff>0</xdr:rowOff>
    </xdr:to>
    <xdr:sp macro="" textlink="">
      <xdr:nvSpPr>
        <xdr:cNvPr id="1785" name="Line 17"/>
        <xdr:cNvSpPr>
          <a:spLocks noChangeShapeType="1"/>
        </xdr:cNvSpPr>
      </xdr:nvSpPr>
      <xdr:spPr bwMode="auto">
        <a:xfrm flipH="1">
          <a:off x="8943975" y="234219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140</xdr:row>
      <xdr:rowOff>28575</xdr:rowOff>
    </xdr:from>
    <xdr:to>
      <xdr:col>36</xdr:col>
      <xdr:colOff>28575</xdr:colOff>
      <xdr:row>143</xdr:row>
      <xdr:rowOff>0</xdr:rowOff>
    </xdr:to>
    <xdr:sp macro="" textlink="">
      <xdr:nvSpPr>
        <xdr:cNvPr id="1786" name="Line 12"/>
        <xdr:cNvSpPr>
          <a:spLocks noChangeShapeType="1"/>
        </xdr:cNvSpPr>
      </xdr:nvSpPr>
      <xdr:spPr bwMode="auto">
        <a:xfrm>
          <a:off x="8972550" y="241363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140</xdr:row>
      <xdr:rowOff>0</xdr:rowOff>
    </xdr:from>
    <xdr:to>
      <xdr:col>36</xdr:col>
      <xdr:colOff>0</xdr:colOff>
      <xdr:row>143</xdr:row>
      <xdr:rowOff>0</xdr:rowOff>
    </xdr:to>
    <xdr:sp macro="" textlink="">
      <xdr:nvSpPr>
        <xdr:cNvPr id="1787" name="Line 17"/>
        <xdr:cNvSpPr>
          <a:spLocks noChangeShapeType="1"/>
        </xdr:cNvSpPr>
      </xdr:nvSpPr>
      <xdr:spPr bwMode="auto">
        <a:xfrm flipH="1">
          <a:off x="8943975" y="241077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144</xdr:row>
      <xdr:rowOff>28575</xdr:rowOff>
    </xdr:from>
    <xdr:to>
      <xdr:col>36</xdr:col>
      <xdr:colOff>28575</xdr:colOff>
      <xdr:row>147</xdr:row>
      <xdr:rowOff>0</xdr:rowOff>
    </xdr:to>
    <xdr:sp macro="" textlink="">
      <xdr:nvSpPr>
        <xdr:cNvPr id="1788" name="Line 12"/>
        <xdr:cNvSpPr>
          <a:spLocks noChangeShapeType="1"/>
        </xdr:cNvSpPr>
      </xdr:nvSpPr>
      <xdr:spPr bwMode="auto">
        <a:xfrm>
          <a:off x="8972550" y="248221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144</xdr:row>
      <xdr:rowOff>0</xdr:rowOff>
    </xdr:from>
    <xdr:to>
      <xdr:col>36</xdr:col>
      <xdr:colOff>0</xdr:colOff>
      <xdr:row>147</xdr:row>
      <xdr:rowOff>0</xdr:rowOff>
    </xdr:to>
    <xdr:sp macro="" textlink="">
      <xdr:nvSpPr>
        <xdr:cNvPr id="1789" name="Line 17"/>
        <xdr:cNvSpPr>
          <a:spLocks noChangeShapeType="1"/>
        </xdr:cNvSpPr>
      </xdr:nvSpPr>
      <xdr:spPr bwMode="auto">
        <a:xfrm flipH="1">
          <a:off x="8943975" y="247935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148</xdr:row>
      <xdr:rowOff>28575</xdr:rowOff>
    </xdr:from>
    <xdr:to>
      <xdr:col>36</xdr:col>
      <xdr:colOff>28575</xdr:colOff>
      <xdr:row>151</xdr:row>
      <xdr:rowOff>0</xdr:rowOff>
    </xdr:to>
    <xdr:sp macro="" textlink="">
      <xdr:nvSpPr>
        <xdr:cNvPr id="1790" name="Line 12"/>
        <xdr:cNvSpPr>
          <a:spLocks noChangeShapeType="1"/>
        </xdr:cNvSpPr>
      </xdr:nvSpPr>
      <xdr:spPr bwMode="auto">
        <a:xfrm>
          <a:off x="8972550" y="255079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148</xdr:row>
      <xdr:rowOff>0</xdr:rowOff>
    </xdr:from>
    <xdr:to>
      <xdr:col>36</xdr:col>
      <xdr:colOff>0</xdr:colOff>
      <xdr:row>151</xdr:row>
      <xdr:rowOff>0</xdr:rowOff>
    </xdr:to>
    <xdr:sp macro="" textlink="">
      <xdr:nvSpPr>
        <xdr:cNvPr id="1791" name="Line 17"/>
        <xdr:cNvSpPr>
          <a:spLocks noChangeShapeType="1"/>
        </xdr:cNvSpPr>
      </xdr:nvSpPr>
      <xdr:spPr bwMode="auto">
        <a:xfrm flipH="1">
          <a:off x="8943975" y="254793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152</xdr:row>
      <xdr:rowOff>28575</xdr:rowOff>
    </xdr:from>
    <xdr:to>
      <xdr:col>36</xdr:col>
      <xdr:colOff>28575</xdr:colOff>
      <xdr:row>155</xdr:row>
      <xdr:rowOff>0</xdr:rowOff>
    </xdr:to>
    <xdr:sp macro="" textlink="">
      <xdr:nvSpPr>
        <xdr:cNvPr id="1792" name="Line 12"/>
        <xdr:cNvSpPr>
          <a:spLocks noChangeShapeType="1"/>
        </xdr:cNvSpPr>
      </xdr:nvSpPr>
      <xdr:spPr bwMode="auto">
        <a:xfrm>
          <a:off x="8972550" y="2619375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152</xdr:row>
      <xdr:rowOff>0</xdr:rowOff>
    </xdr:from>
    <xdr:to>
      <xdr:col>36</xdr:col>
      <xdr:colOff>0</xdr:colOff>
      <xdr:row>155</xdr:row>
      <xdr:rowOff>0</xdr:rowOff>
    </xdr:to>
    <xdr:sp macro="" textlink="">
      <xdr:nvSpPr>
        <xdr:cNvPr id="1793" name="Line 17"/>
        <xdr:cNvSpPr>
          <a:spLocks noChangeShapeType="1"/>
        </xdr:cNvSpPr>
      </xdr:nvSpPr>
      <xdr:spPr bwMode="auto">
        <a:xfrm flipH="1">
          <a:off x="8943975" y="2616517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170</xdr:row>
      <xdr:rowOff>28575</xdr:rowOff>
    </xdr:from>
    <xdr:to>
      <xdr:col>36</xdr:col>
      <xdr:colOff>28575</xdr:colOff>
      <xdr:row>173</xdr:row>
      <xdr:rowOff>0</xdr:rowOff>
    </xdr:to>
    <xdr:sp macro="" textlink="">
      <xdr:nvSpPr>
        <xdr:cNvPr id="1794" name="Line 12"/>
        <xdr:cNvSpPr>
          <a:spLocks noChangeShapeType="1"/>
        </xdr:cNvSpPr>
      </xdr:nvSpPr>
      <xdr:spPr bwMode="auto">
        <a:xfrm>
          <a:off x="8972550" y="292608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170</xdr:row>
      <xdr:rowOff>0</xdr:rowOff>
    </xdr:from>
    <xdr:to>
      <xdr:col>36</xdr:col>
      <xdr:colOff>0</xdr:colOff>
      <xdr:row>173</xdr:row>
      <xdr:rowOff>0</xdr:rowOff>
    </xdr:to>
    <xdr:sp macro="" textlink="">
      <xdr:nvSpPr>
        <xdr:cNvPr id="1795" name="Line 17"/>
        <xdr:cNvSpPr>
          <a:spLocks noChangeShapeType="1"/>
        </xdr:cNvSpPr>
      </xdr:nvSpPr>
      <xdr:spPr bwMode="auto">
        <a:xfrm flipH="1">
          <a:off x="8943975" y="292322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178</xdr:row>
      <xdr:rowOff>28575</xdr:rowOff>
    </xdr:from>
    <xdr:to>
      <xdr:col>36</xdr:col>
      <xdr:colOff>28575</xdr:colOff>
      <xdr:row>181</xdr:row>
      <xdr:rowOff>0</xdr:rowOff>
    </xdr:to>
    <xdr:sp macro="" textlink="">
      <xdr:nvSpPr>
        <xdr:cNvPr id="1796" name="Line 12"/>
        <xdr:cNvSpPr>
          <a:spLocks noChangeShapeType="1"/>
        </xdr:cNvSpPr>
      </xdr:nvSpPr>
      <xdr:spPr bwMode="auto">
        <a:xfrm>
          <a:off x="8972550" y="304800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178</xdr:row>
      <xdr:rowOff>0</xdr:rowOff>
    </xdr:from>
    <xdr:to>
      <xdr:col>36</xdr:col>
      <xdr:colOff>0</xdr:colOff>
      <xdr:row>181</xdr:row>
      <xdr:rowOff>0</xdr:rowOff>
    </xdr:to>
    <xdr:sp macro="" textlink="">
      <xdr:nvSpPr>
        <xdr:cNvPr id="1797" name="Line 17"/>
        <xdr:cNvSpPr>
          <a:spLocks noChangeShapeType="1"/>
        </xdr:cNvSpPr>
      </xdr:nvSpPr>
      <xdr:spPr bwMode="auto">
        <a:xfrm flipH="1">
          <a:off x="8943975" y="304514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182</xdr:row>
      <xdr:rowOff>28575</xdr:rowOff>
    </xdr:from>
    <xdr:to>
      <xdr:col>36</xdr:col>
      <xdr:colOff>28575</xdr:colOff>
      <xdr:row>185</xdr:row>
      <xdr:rowOff>0</xdr:rowOff>
    </xdr:to>
    <xdr:sp macro="" textlink="">
      <xdr:nvSpPr>
        <xdr:cNvPr id="1798" name="Line 12"/>
        <xdr:cNvSpPr>
          <a:spLocks noChangeShapeType="1"/>
        </xdr:cNvSpPr>
      </xdr:nvSpPr>
      <xdr:spPr bwMode="auto">
        <a:xfrm>
          <a:off x="8972550" y="310896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182</xdr:row>
      <xdr:rowOff>0</xdr:rowOff>
    </xdr:from>
    <xdr:to>
      <xdr:col>36</xdr:col>
      <xdr:colOff>0</xdr:colOff>
      <xdr:row>185</xdr:row>
      <xdr:rowOff>0</xdr:rowOff>
    </xdr:to>
    <xdr:sp macro="" textlink="">
      <xdr:nvSpPr>
        <xdr:cNvPr id="1799" name="Line 17"/>
        <xdr:cNvSpPr>
          <a:spLocks noChangeShapeType="1"/>
        </xdr:cNvSpPr>
      </xdr:nvSpPr>
      <xdr:spPr bwMode="auto">
        <a:xfrm flipH="1">
          <a:off x="8943975" y="310610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190</xdr:row>
      <xdr:rowOff>28575</xdr:rowOff>
    </xdr:from>
    <xdr:to>
      <xdr:col>36</xdr:col>
      <xdr:colOff>28575</xdr:colOff>
      <xdr:row>193</xdr:row>
      <xdr:rowOff>0</xdr:rowOff>
    </xdr:to>
    <xdr:sp macro="" textlink="">
      <xdr:nvSpPr>
        <xdr:cNvPr id="1800" name="Line 12"/>
        <xdr:cNvSpPr>
          <a:spLocks noChangeShapeType="1"/>
        </xdr:cNvSpPr>
      </xdr:nvSpPr>
      <xdr:spPr bwMode="auto">
        <a:xfrm>
          <a:off x="8972550" y="32308800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190</xdr:row>
      <xdr:rowOff>0</xdr:rowOff>
    </xdr:from>
    <xdr:to>
      <xdr:col>36</xdr:col>
      <xdr:colOff>0</xdr:colOff>
      <xdr:row>193</xdr:row>
      <xdr:rowOff>0</xdr:rowOff>
    </xdr:to>
    <xdr:sp macro="" textlink="">
      <xdr:nvSpPr>
        <xdr:cNvPr id="1801" name="Line 17"/>
        <xdr:cNvSpPr>
          <a:spLocks noChangeShapeType="1"/>
        </xdr:cNvSpPr>
      </xdr:nvSpPr>
      <xdr:spPr bwMode="auto">
        <a:xfrm flipH="1">
          <a:off x="8943975" y="3228022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198</xdr:row>
      <xdr:rowOff>28575</xdr:rowOff>
    </xdr:from>
    <xdr:to>
      <xdr:col>36</xdr:col>
      <xdr:colOff>28575</xdr:colOff>
      <xdr:row>201</xdr:row>
      <xdr:rowOff>0</xdr:rowOff>
    </xdr:to>
    <xdr:sp macro="" textlink="">
      <xdr:nvSpPr>
        <xdr:cNvPr id="1802" name="Line 13"/>
        <xdr:cNvSpPr>
          <a:spLocks noChangeShapeType="1"/>
        </xdr:cNvSpPr>
      </xdr:nvSpPr>
      <xdr:spPr bwMode="auto">
        <a:xfrm>
          <a:off x="9639300" y="32918400"/>
          <a:ext cx="6096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198</xdr:row>
      <xdr:rowOff>0</xdr:rowOff>
    </xdr:from>
    <xdr:to>
      <xdr:col>36</xdr:col>
      <xdr:colOff>0</xdr:colOff>
      <xdr:row>201</xdr:row>
      <xdr:rowOff>0</xdr:rowOff>
    </xdr:to>
    <xdr:sp macro="" textlink="">
      <xdr:nvSpPr>
        <xdr:cNvPr id="1803" name="Line 18"/>
        <xdr:cNvSpPr>
          <a:spLocks noChangeShapeType="1"/>
        </xdr:cNvSpPr>
      </xdr:nvSpPr>
      <xdr:spPr bwMode="auto">
        <a:xfrm flipH="1">
          <a:off x="9610725" y="32889825"/>
          <a:ext cx="6096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206</xdr:row>
      <xdr:rowOff>28575</xdr:rowOff>
    </xdr:from>
    <xdr:to>
      <xdr:col>36</xdr:col>
      <xdr:colOff>28575</xdr:colOff>
      <xdr:row>209</xdr:row>
      <xdr:rowOff>0</xdr:rowOff>
    </xdr:to>
    <xdr:sp macro="" textlink="">
      <xdr:nvSpPr>
        <xdr:cNvPr id="1804" name="Line 13"/>
        <xdr:cNvSpPr>
          <a:spLocks noChangeShapeType="1"/>
        </xdr:cNvSpPr>
      </xdr:nvSpPr>
      <xdr:spPr bwMode="auto">
        <a:xfrm>
          <a:off x="9639300" y="34137600"/>
          <a:ext cx="6096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206</xdr:row>
      <xdr:rowOff>0</xdr:rowOff>
    </xdr:from>
    <xdr:to>
      <xdr:col>36</xdr:col>
      <xdr:colOff>0</xdr:colOff>
      <xdr:row>209</xdr:row>
      <xdr:rowOff>0</xdr:rowOff>
    </xdr:to>
    <xdr:sp macro="" textlink="">
      <xdr:nvSpPr>
        <xdr:cNvPr id="1805" name="Line 18"/>
        <xdr:cNvSpPr>
          <a:spLocks noChangeShapeType="1"/>
        </xdr:cNvSpPr>
      </xdr:nvSpPr>
      <xdr:spPr bwMode="auto">
        <a:xfrm flipH="1">
          <a:off x="9610725" y="34109025"/>
          <a:ext cx="60960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227</xdr:row>
      <xdr:rowOff>28575</xdr:rowOff>
    </xdr:from>
    <xdr:to>
      <xdr:col>36</xdr:col>
      <xdr:colOff>28575</xdr:colOff>
      <xdr:row>230</xdr:row>
      <xdr:rowOff>0</xdr:rowOff>
    </xdr:to>
    <xdr:sp macro="" textlink="">
      <xdr:nvSpPr>
        <xdr:cNvPr id="1806" name="Line 12"/>
        <xdr:cNvSpPr>
          <a:spLocks noChangeShapeType="1"/>
        </xdr:cNvSpPr>
      </xdr:nvSpPr>
      <xdr:spPr bwMode="auto">
        <a:xfrm>
          <a:off x="8972550" y="382428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227</xdr:row>
      <xdr:rowOff>0</xdr:rowOff>
    </xdr:from>
    <xdr:to>
      <xdr:col>36</xdr:col>
      <xdr:colOff>0</xdr:colOff>
      <xdr:row>230</xdr:row>
      <xdr:rowOff>0</xdr:rowOff>
    </xdr:to>
    <xdr:sp macro="" textlink="">
      <xdr:nvSpPr>
        <xdr:cNvPr id="1807" name="Line 17"/>
        <xdr:cNvSpPr>
          <a:spLocks noChangeShapeType="1"/>
        </xdr:cNvSpPr>
      </xdr:nvSpPr>
      <xdr:spPr bwMode="auto">
        <a:xfrm flipH="1">
          <a:off x="8943975" y="382143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231</xdr:row>
      <xdr:rowOff>28575</xdr:rowOff>
    </xdr:from>
    <xdr:to>
      <xdr:col>36</xdr:col>
      <xdr:colOff>28575</xdr:colOff>
      <xdr:row>234</xdr:row>
      <xdr:rowOff>0</xdr:rowOff>
    </xdr:to>
    <xdr:sp macro="" textlink="">
      <xdr:nvSpPr>
        <xdr:cNvPr id="1808" name="Line 12"/>
        <xdr:cNvSpPr>
          <a:spLocks noChangeShapeType="1"/>
        </xdr:cNvSpPr>
      </xdr:nvSpPr>
      <xdr:spPr bwMode="auto">
        <a:xfrm>
          <a:off x="8972550" y="388905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231</xdr:row>
      <xdr:rowOff>0</xdr:rowOff>
    </xdr:from>
    <xdr:to>
      <xdr:col>36</xdr:col>
      <xdr:colOff>0</xdr:colOff>
      <xdr:row>234</xdr:row>
      <xdr:rowOff>0</xdr:rowOff>
    </xdr:to>
    <xdr:sp macro="" textlink="">
      <xdr:nvSpPr>
        <xdr:cNvPr id="1809" name="Line 17"/>
        <xdr:cNvSpPr>
          <a:spLocks noChangeShapeType="1"/>
        </xdr:cNvSpPr>
      </xdr:nvSpPr>
      <xdr:spPr bwMode="auto">
        <a:xfrm flipH="1">
          <a:off x="8943975" y="388620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243</xdr:row>
      <xdr:rowOff>28575</xdr:rowOff>
    </xdr:from>
    <xdr:to>
      <xdr:col>36</xdr:col>
      <xdr:colOff>28575</xdr:colOff>
      <xdr:row>246</xdr:row>
      <xdr:rowOff>0</xdr:rowOff>
    </xdr:to>
    <xdr:sp macro="" textlink="">
      <xdr:nvSpPr>
        <xdr:cNvPr id="1810" name="Line 12"/>
        <xdr:cNvSpPr>
          <a:spLocks noChangeShapeType="1"/>
        </xdr:cNvSpPr>
      </xdr:nvSpPr>
      <xdr:spPr bwMode="auto">
        <a:xfrm>
          <a:off x="8972550" y="401859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243</xdr:row>
      <xdr:rowOff>0</xdr:rowOff>
    </xdr:from>
    <xdr:to>
      <xdr:col>36</xdr:col>
      <xdr:colOff>0</xdr:colOff>
      <xdr:row>246</xdr:row>
      <xdr:rowOff>0</xdr:rowOff>
    </xdr:to>
    <xdr:sp macro="" textlink="">
      <xdr:nvSpPr>
        <xdr:cNvPr id="1811" name="Line 17"/>
        <xdr:cNvSpPr>
          <a:spLocks noChangeShapeType="1"/>
        </xdr:cNvSpPr>
      </xdr:nvSpPr>
      <xdr:spPr bwMode="auto">
        <a:xfrm flipH="1">
          <a:off x="8943975" y="401574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251</xdr:row>
      <xdr:rowOff>28575</xdr:rowOff>
    </xdr:from>
    <xdr:to>
      <xdr:col>36</xdr:col>
      <xdr:colOff>28575</xdr:colOff>
      <xdr:row>254</xdr:row>
      <xdr:rowOff>0</xdr:rowOff>
    </xdr:to>
    <xdr:sp macro="" textlink="">
      <xdr:nvSpPr>
        <xdr:cNvPr id="1812" name="Line 12"/>
        <xdr:cNvSpPr>
          <a:spLocks noChangeShapeType="1"/>
        </xdr:cNvSpPr>
      </xdr:nvSpPr>
      <xdr:spPr bwMode="auto">
        <a:xfrm>
          <a:off x="8972550" y="421290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251</xdr:row>
      <xdr:rowOff>0</xdr:rowOff>
    </xdr:from>
    <xdr:to>
      <xdr:col>36</xdr:col>
      <xdr:colOff>0</xdr:colOff>
      <xdr:row>254</xdr:row>
      <xdr:rowOff>0</xdr:rowOff>
    </xdr:to>
    <xdr:sp macro="" textlink="">
      <xdr:nvSpPr>
        <xdr:cNvPr id="1813" name="Line 17"/>
        <xdr:cNvSpPr>
          <a:spLocks noChangeShapeType="1"/>
        </xdr:cNvSpPr>
      </xdr:nvSpPr>
      <xdr:spPr bwMode="auto">
        <a:xfrm flipH="1">
          <a:off x="8943975" y="421005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255</xdr:row>
      <xdr:rowOff>28575</xdr:rowOff>
    </xdr:from>
    <xdr:to>
      <xdr:col>36</xdr:col>
      <xdr:colOff>28575</xdr:colOff>
      <xdr:row>258</xdr:row>
      <xdr:rowOff>0</xdr:rowOff>
    </xdr:to>
    <xdr:sp macro="" textlink="">
      <xdr:nvSpPr>
        <xdr:cNvPr id="1814" name="Line 12"/>
        <xdr:cNvSpPr>
          <a:spLocks noChangeShapeType="1"/>
        </xdr:cNvSpPr>
      </xdr:nvSpPr>
      <xdr:spPr bwMode="auto">
        <a:xfrm>
          <a:off x="8972550" y="427767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255</xdr:row>
      <xdr:rowOff>0</xdr:rowOff>
    </xdr:from>
    <xdr:to>
      <xdr:col>36</xdr:col>
      <xdr:colOff>0</xdr:colOff>
      <xdr:row>258</xdr:row>
      <xdr:rowOff>0</xdr:rowOff>
    </xdr:to>
    <xdr:sp macro="" textlink="">
      <xdr:nvSpPr>
        <xdr:cNvPr id="1815" name="Line 17"/>
        <xdr:cNvSpPr>
          <a:spLocks noChangeShapeType="1"/>
        </xdr:cNvSpPr>
      </xdr:nvSpPr>
      <xdr:spPr bwMode="auto">
        <a:xfrm flipH="1">
          <a:off x="8943975" y="427482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259</xdr:row>
      <xdr:rowOff>28575</xdr:rowOff>
    </xdr:from>
    <xdr:to>
      <xdr:col>36</xdr:col>
      <xdr:colOff>28575</xdr:colOff>
      <xdr:row>262</xdr:row>
      <xdr:rowOff>0</xdr:rowOff>
    </xdr:to>
    <xdr:sp macro="" textlink="">
      <xdr:nvSpPr>
        <xdr:cNvPr id="1816" name="Line 12"/>
        <xdr:cNvSpPr>
          <a:spLocks noChangeShapeType="1"/>
        </xdr:cNvSpPr>
      </xdr:nvSpPr>
      <xdr:spPr bwMode="auto">
        <a:xfrm>
          <a:off x="8972550" y="43424475"/>
          <a:ext cx="66675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259</xdr:row>
      <xdr:rowOff>0</xdr:rowOff>
    </xdr:from>
    <xdr:to>
      <xdr:col>36</xdr:col>
      <xdr:colOff>0</xdr:colOff>
      <xdr:row>262</xdr:row>
      <xdr:rowOff>0</xdr:rowOff>
    </xdr:to>
    <xdr:sp macro="" textlink="">
      <xdr:nvSpPr>
        <xdr:cNvPr id="1817" name="Line 17"/>
        <xdr:cNvSpPr>
          <a:spLocks noChangeShapeType="1"/>
        </xdr:cNvSpPr>
      </xdr:nvSpPr>
      <xdr:spPr bwMode="auto">
        <a:xfrm flipH="1">
          <a:off x="8943975" y="433959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269</xdr:row>
      <xdr:rowOff>28575</xdr:rowOff>
    </xdr:from>
    <xdr:to>
      <xdr:col>36</xdr:col>
      <xdr:colOff>28575</xdr:colOff>
      <xdr:row>272</xdr:row>
      <xdr:rowOff>0</xdr:rowOff>
    </xdr:to>
    <xdr:sp macro="" textlink="">
      <xdr:nvSpPr>
        <xdr:cNvPr id="1818" name="Line 12"/>
        <xdr:cNvSpPr>
          <a:spLocks noChangeShapeType="1"/>
        </xdr:cNvSpPr>
      </xdr:nvSpPr>
      <xdr:spPr bwMode="auto">
        <a:xfrm>
          <a:off x="8972550" y="448437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269</xdr:row>
      <xdr:rowOff>0</xdr:rowOff>
    </xdr:from>
    <xdr:to>
      <xdr:col>36</xdr:col>
      <xdr:colOff>0</xdr:colOff>
      <xdr:row>272</xdr:row>
      <xdr:rowOff>0</xdr:rowOff>
    </xdr:to>
    <xdr:sp macro="" textlink="">
      <xdr:nvSpPr>
        <xdr:cNvPr id="1819" name="Line 17"/>
        <xdr:cNvSpPr>
          <a:spLocks noChangeShapeType="1"/>
        </xdr:cNvSpPr>
      </xdr:nvSpPr>
      <xdr:spPr bwMode="auto">
        <a:xfrm flipH="1">
          <a:off x="8943975" y="4481512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277</xdr:row>
      <xdr:rowOff>28575</xdr:rowOff>
    </xdr:from>
    <xdr:to>
      <xdr:col>36</xdr:col>
      <xdr:colOff>28575</xdr:colOff>
      <xdr:row>280</xdr:row>
      <xdr:rowOff>0</xdr:rowOff>
    </xdr:to>
    <xdr:sp macro="" textlink="">
      <xdr:nvSpPr>
        <xdr:cNvPr id="1820" name="Line 12"/>
        <xdr:cNvSpPr>
          <a:spLocks noChangeShapeType="1"/>
        </xdr:cNvSpPr>
      </xdr:nvSpPr>
      <xdr:spPr bwMode="auto">
        <a:xfrm>
          <a:off x="8972550" y="460152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277</xdr:row>
      <xdr:rowOff>0</xdr:rowOff>
    </xdr:from>
    <xdr:to>
      <xdr:col>36</xdr:col>
      <xdr:colOff>0</xdr:colOff>
      <xdr:row>280</xdr:row>
      <xdr:rowOff>0</xdr:rowOff>
    </xdr:to>
    <xdr:sp macro="" textlink="">
      <xdr:nvSpPr>
        <xdr:cNvPr id="1821" name="Line 17"/>
        <xdr:cNvSpPr>
          <a:spLocks noChangeShapeType="1"/>
        </xdr:cNvSpPr>
      </xdr:nvSpPr>
      <xdr:spPr bwMode="auto">
        <a:xfrm flipH="1">
          <a:off x="8943975" y="45986700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297</xdr:row>
      <xdr:rowOff>28575</xdr:rowOff>
    </xdr:from>
    <xdr:to>
      <xdr:col>36</xdr:col>
      <xdr:colOff>28575</xdr:colOff>
      <xdr:row>300</xdr:row>
      <xdr:rowOff>0</xdr:rowOff>
    </xdr:to>
    <xdr:sp macro="" textlink="">
      <xdr:nvSpPr>
        <xdr:cNvPr id="1822" name="Line 12"/>
        <xdr:cNvSpPr>
          <a:spLocks noChangeShapeType="1"/>
        </xdr:cNvSpPr>
      </xdr:nvSpPr>
      <xdr:spPr bwMode="auto">
        <a:xfrm>
          <a:off x="8972550" y="48996600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297</xdr:row>
      <xdr:rowOff>0</xdr:rowOff>
    </xdr:from>
    <xdr:to>
      <xdr:col>36</xdr:col>
      <xdr:colOff>0</xdr:colOff>
      <xdr:row>300</xdr:row>
      <xdr:rowOff>0</xdr:rowOff>
    </xdr:to>
    <xdr:sp macro="" textlink="">
      <xdr:nvSpPr>
        <xdr:cNvPr id="1823" name="Line 17"/>
        <xdr:cNvSpPr>
          <a:spLocks noChangeShapeType="1"/>
        </xdr:cNvSpPr>
      </xdr:nvSpPr>
      <xdr:spPr bwMode="auto">
        <a:xfrm flipH="1">
          <a:off x="8943975" y="48968025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301</xdr:row>
      <xdr:rowOff>28575</xdr:rowOff>
    </xdr:from>
    <xdr:to>
      <xdr:col>36</xdr:col>
      <xdr:colOff>28575</xdr:colOff>
      <xdr:row>304</xdr:row>
      <xdr:rowOff>0</xdr:rowOff>
    </xdr:to>
    <xdr:sp macro="" textlink="">
      <xdr:nvSpPr>
        <xdr:cNvPr id="1824" name="Line 12"/>
        <xdr:cNvSpPr>
          <a:spLocks noChangeShapeType="1"/>
        </xdr:cNvSpPr>
      </xdr:nvSpPr>
      <xdr:spPr bwMode="auto">
        <a:xfrm>
          <a:off x="8972550" y="495966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301</xdr:row>
      <xdr:rowOff>0</xdr:rowOff>
    </xdr:from>
    <xdr:to>
      <xdr:col>36</xdr:col>
      <xdr:colOff>0</xdr:colOff>
      <xdr:row>304</xdr:row>
      <xdr:rowOff>0</xdr:rowOff>
    </xdr:to>
    <xdr:sp macro="" textlink="">
      <xdr:nvSpPr>
        <xdr:cNvPr id="1825" name="Line 17"/>
        <xdr:cNvSpPr>
          <a:spLocks noChangeShapeType="1"/>
        </xdr:cNvSpPr>
      </xdr:nvSpPr>
      <xdr:spPr bwMode="auto">
        <a:xfrm flipH="1">
          <a:off x="8943975" y="49568100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28575</xdr:colOff>
      <xdr:row>305</xdr:row>
      <xdr:rowOff>28575</xdr:rowOff>
    </xdr:from>
    <xdr:to>
      <xdr:col>36</xdr:col>
      <xdr:colOff>28575</xdr:colOff>
      <xdr:row>308</xdr:row>
      <xdr:rowOff>0</xdr:rowOff>
    </xdr:to>
    <xdr:sp macro="" textlink="">
      <xdr:nvSpPr>
        <xdr:cNvPr id="1826" name="Line 12"/>
        <xdr:cNvSpPr>
          <a:spLocks noChangeShapeType="1"/>
        </xdr:cNvSpPr>
      </xdr:nvSpPr>
      <xdr:spPr bwMode="auto">
        <a:xfrm>
          <a:off x="8972550" y="50282475"/>
          <a:ext cx="66675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305</xdr:row>
      <xdr:rowOff>0</xdr:rowOff>
    </xdr:from>
    <xdr:to>
      <xdr:col>36</xdr:col>
      <xdr:colOff>0</xdr:colOff>
      <xdr:row>308</xdr:row>
      <xdr:rowOff>0</xdr:rowOff>
    </xdr:to>
    <xdr:sp macro="" textlink="">
      <xdr:nvSpPr>
        <xdr:cNvPr id="1827" name="Line 17"/>
        <xdr:cNvSpPr>
          <a:spLocks noChangeShapeType="1"/>
        </xdr:cNvSpPr>
      </xdr:nvSpPr>
      <xdr:spPr bwMode="auto">
        <a:xfrm flipH="1">
          <a:off x="8943975" y="50253900"/>
          <a:ext cx="66675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3</xdr:col>
          <xdr:colOff>0</xdr:colOff>
          <xdr:row>5</xdr:row>
          <xdr:rowOff>123825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2</xdr:col>
          <xdr:colOff>0</xdr:colOff>
          <xdr:row>5</xdr:row>
          <xdr:rowOff>123825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171450</xdr:rowOff>
        </xdr:from>
        <xdr:to>
          <xdr:col>2</xdr:col>
          <xdr:colOff>95250</xdr:colOff>
          <xdr:row>5</xdr:row>
          <xdr:rowOff>142875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228600</xdr:colOff>
          <xdr:row>3</xdr:row>
          <xdr:rowOff>76200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0</xdr:row>
          <xdr:rowOff>0</xdr:rowOff>
        </xdr:from>
        <xdr:to>
          <xdr:col>2</xdr:col>
          <xdr:colOff>504825</xdr:colOff>
          <xdr:row>4</xdr:row>
          <xdr:rowOff>38100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0</xdr:row>
          <xdr:rowOff>0</xdr:rowOff>
        </xdr:from>
        <xdr:to>
          <xdr:col>2</xdr:col>
          <xdr:colOff>352425</xdr:colOff>
          <xdr:row>3</xdr:row>
          <xdr:rowOff>152400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95250</xdr:colOff>
          <xdr:row>3</xdr:row>
          <xdr:rowOff>152400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352425</xdr:colOff>
          <xdr:row>3</xdr:row>
          <xdr:rowOff>85725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95250</xdr:rowOff>
        </xdr:from>
        <xdr:to>
          <xdr:col>2</xdr:col>
          <xdr:colOff>371475</xdr:colOff>
          <xdr:row>4</xdr:row>
          <xdr:rowOff>190500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504825</xdr:colOff>
          <xdr:row>4</xdr:row>
          <xdr:rowOff>95250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GESTER%20SP2D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EUANGAN%20DAN%20BENDAHARA\KEUANGAN\2015\BKU%202015%20%20S,M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INCIAN PER KEG"/>
      <sheetName val="Sheet3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KU"/>
      <sheetName val="TUNAI"/>
      <sheetName val="SALDO BANK"/>
      <sheetName val="PANJAR"/>
      <sheetName val="PAJAK"/>
      <sheetName val="GAJI"/>
      <sheetName val="REKAP PAJAK 2015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P@D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60"/>
  <sheetViews>
    <sheetView tabSelected="1" view="pageBreakPreview" zoomScaleNormal="100" zoomScaleSheetLayoutView="100" workbookViewId="0">
      <selection activeCell="O2" sqref="O2"/>
    </sheetView>
  </sheetViews>
  <sheetFormatPr defaultRowHeight="15" x14ac:dyDescent="0.25"/>
  <cols>
    <col min="1" max="1" width="18.85546875" customWidth="1"/>
    <col min="2" max="2" width="46.28515625" customWidth="1"/>
    <col min="3" max="3" width="12" customWidth="1"/>
    <col min="4" max="4" width="10.42578125" customWidth="1"/>
    <col min="5" max="5" width="10.7109375" customWidth="1"/>
    <col min="6" max="6" width="10" customWidth="1"/>
    <col min="7" max="7" width="11" style="617" customWidth="1"/>
    <col min="8" max="8" width="10.5703125" style="529" customWidth="1"/>
    <col min="9" max="9" width="11" style="617" customWidth="1"/>
    <col min="10" max="10" width="11.42578125" style="528" customWidth="1"/>
    <col min="11" max="11" width="6.140625" style="189" customWidth="1"/>
    <col min="12" max="12" width="1" customWidth="1"/>
    <col min="13" max="13" width="3.140625" customWidth="1"/>
    <col min="14" max="14" width="8.28515625" style="599" customWidth="1"/>
    <col min="15" max="15" width="16.42578125" customWidth="1"/>
    <col min="16" max="16" width="14.42578125" hidden="1" customWidth="1"/>
    <col min="17" max="17" width="14.85546875" style="168" customWidth="1"/>
    <col min="18" max="18" width="9.140625" customWidth="1"/>
    <col min="19" max="19" width="10.5703125" customWidth="1"/>
    <col min="20" max="20" width="9" customWidth="1"/>
    <col min="21" max="21" width="12.7109375" style="168" bestFit="1" customWidth="1"/>
    <col min="22" max="22" width="11" bestFit="1" customWidth="1"/>
    <col min="23" max="23" width="11.7109375" bestFit="1" customWidth="1"/>
    <col min="24" max="24" width="12.5703125" customWidth="1"/>
    <col min="25" max="25" width="12.5703125" bestFit="1" customWidth="1"/>
  </cols>
  <sheetData>
    <row r="1" spans="1:26" ht="15.75" x14ac:dyDescent="0.25">
      <c r="A1" s="1319" t="s">
        <v>519</v>
      </c>
      <c r="B1" s="1319"/>
      <c r="C1" s="1319"/>
      <c r="D1" s="1319"/>
      <c r="E1" s="1319"/>
      <c r="F1" s="1319"/>
      <c r="G1" s="1319"/>
      <c r="H1" s="1319"/>
      <c r="I1" s="1319"/>
      <c r="J1" s="1319"/>
      <c r="K1" s="1319"/>
    </row>
    <row r="2" spans="1:26" x14ac:dyDescent="0.25">
      <c r="A2" s="1320" t="s">
        <v>520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O2" s="168">
        <v>1250902281</v>
      </c>
      <c r="R2" s="419"/>
    </row>
    <row r="3" spans="1:26" ht="15.75" x14ac:dyDescent="0.25">
      <c r="A3" s="1319" t="s">
        <v>539</v>
      </c>
      <c r="B3" s="1319"/>
      <c r="C3" s="1319"/>
      <c r="D3" s="1319"/>
      <c r="E3" s="1319"/>
      <c r="F3" s="1319"/>
      <c r="G3" s="1319"/>
      <c r="H3" s="1319"/>
      <c r="I3" s="1319"/>
      <c r="J3" s="1319"/>
      <c r="K3" s="1319"/>
      <c r="P3" s="419"/>
      <c r="R3" s="677"/>
      <c r="S3" s="677"/>
      <c r="T3" s="677"/>
      <c r="U3" s="1066"/>
      <c r="V3" s="677"/>
      <c r="W3" s="677"/>
      <c r="X3" s="677"/>
      <c r="Y3" s="677"/>
      <c r="Z3" s="677"/>
    </row>
    <row r="4" spans="1:26" x14ac:dyDescent="0.25">
      <c r="A4" s="28" t="s">
        <v>997</v>
      </c>
      <c r="B4" s="113"/>
      <c r="C4" s="9"/>
      <c r="D4" s="10"/>
      <c r="E4" s="1321"/>
      <c r="F4" s="1321"/>
      <c r="G4" s="1322"/>
      <c r="H4" s="1322"/>
      <c r="I4" s="839"/>
      <c r="J4" s="530"/>
      <c r="K4" s="531">
        <v>1</v>
      </c>
      <c r="P4">
        <v>17684000</v>
      </c>
      <c r="R4" s="677"/>
      <c r="S4" s="1067"/>
      <c r="T4" s="1280">
        <f>T5+T6+T7</f>
        <v>185693024</v>
      </c>
      <c r="U4" s="1059"/>
      <c r="V4" s="1059"/>
      <c r="W4" s="1059"/>
      <c r="X4" s="1059"/>
      <c r="Y4" s="1059"/>
      <c r="Z4" s="1067"/>
    </row>
    <row r="5" spans="1:26" ht="14.1" customHeight="1" x14ac:dyDescent="0.3">
      <c r="A5" s="1323" t="s">
        <v>521</v>
      </c>
      <c r="B5" s="1326" t="s">
        <v>522</v>
      </c>
      <c r="C5" s="1329" t="s">
        <v>957</v>
      </c>
      <c r="D5" s="1332" t="s">
        <v>523</v>
      </c>
      <c r="E5" s="1332"/>
      <c r="F5" s="1333"/>
      <c r="G5" s="1334" t="s">
        <v>524</v>
      </c>
      <c r="H5" s="1335"/>
      <c r="I5" s="1336"/>
      <c r="J5" s="500"/>
      <c r="K5" s="1337" t="s">
        <v>525</v>
      </c>
      <c r="O5" s="1305" t="s">
        <v>1009</v>
      </c>
      <c r="P5" s="1306"/>
      <c r="Q5" s="1293">
        <v>41674</v>
      </c>
      <c r="R5" s="1279">
        <v>200105</v>
      </c>
      <c r="S5" s="1286">
        <v>61900000</v>
      </c>
      <c r="T5" s="1280">
        <f>E970</f>
        <v>61900000</v>
      </c>
      <c r="U5" s="1059" t="s">
        <v>1016</v>
      </c>
      <c r="V5" s="1059"/>
      <c r="W5" s="1059"/>
      <c r="X5" s="1059"/>
      <c r="Y5" s="1059"/>
      <c r="Z5" s="1067"/>
    </row>
    <row r="6" spans="1:26" ht="14.1" customHeight="1" x14ac:dyDescent="0.3">
      <c r="A6" s="1324"/>
      <c r="B6" s="1327"/>
      <c r="C6" s="1330"/>
      <c r="D6" s="114" t="s">
        <v>526</v>
      </c>
      <c r="E6" s="114" t="s">
        <v>526</v>
      </c>
      <c r="F6" s="115" t="s">
        <v>526</v>
      </c>
      <c r="G6" s="829" t="s">
        <v>526</v>
      </c>
      <c r="H6" s="712" t="s">
        <v>526</v>
      </c>
      <c r="I6" s="840" t="s">
        <v>526</v>
      </c>
      <c r="J6" s="1338" t="s">
        <v>527</v>
      </c>
      <c r="K6" s="1337"/>
      <c r="O6" s="1307" t="s">
        <v>1010</v>
      </c>
      <c r="P6" s="1308"/>
      <c r="Q6" s="1293">
        <v>41793</v>
      </c>
      <c r="R6" s="1279">
        <v>100524</v>
      </c>
      <c r="S6" s="1286">
        <v>61899005</v>
      </c>
      <c r="T6" s="1280">
        <f>E2328</f>
        <v>61899005</v>
      </c>
      <c r="U6" s="1059" t="s">
        <v>1017</v>
      </c>
      <c r="V6" s="1059"/>
      <c r="W6" s="1059"/>
      <c r="X6" s="1059"/>
      <c r="Y6" s="1059"/>
      <c r="Z6" s="1067"/>
    </row>
    <row r="7" spans="1:26" ht="14.1" customHeight="1" x14ac:dyDescent="0.3">
      <c r="A7" s="1324"/>
      <c r="B7" s="1327"/>
      <c r="C7" s="1330"/>
      <c r="D7" s="116" t="s">
        <v>528</v>
      </c>
      <c r="E7" s="116" t="s">
        <v>528</v>
      </c>
      <c r="F7" s="117" t="s">
        <v>529</v>
      </c>
      <c r="G7" s="830" t="s">
        <v>528</v>
      </c>
      <c r="H7" s="713" t="s">
        <v>528</v>
      </c>
      <c r="I7" s="841" t="s">
        <v>529</v>
      </c>
      <c r="J7" s="1339"/>
      <c r="K7" s="1337"/>
      <c r="O7" s="1307" t="s">
        <v>1011</v>
      </c>
      <c r="P7" s="1308"/>
      <c r="Q7" s="1293">
        <v>41850</v>
      </c>
      <c r="R7" s="1279">
        <v>100866</v>
      </c>
      <c r="S7" s="1286">
        <v>61894019</v>
      </c>
      <c r="T7" s="1280">
        <f>E3724</f>
        <v>61894019</v>
      </c>
      <c r="U7" s="1059"/>
      <c r="V7" s="1059"/>
      <c r="W7" s="1059"/>
      <c r="X7" s="1059"/>
      <c r="Y7" s="1059"/>
      <c r="Z7" s="1067"/>
    </row>
    <row r="8" spans="1:26" ht="14.1" customHeight="1" x14ac:dyDescent="0.3">
      <c r="A8" s="1325"/>
      <c r="B8" s="1328"/>
      <c r="C8" s="1331"/>
      <c r="D8" s="118" t="s">
        <v>530</v>
      </c>
      <c r="E8" s="118" t="s">
        <v>531</v>
      </c>
      <c r="F8" s="119" t="s">
        <v>531</v>
      </c>
      <c r="G8" s="831" t="s">
        <v>530</v>
      </c>
      <c r="H8" s="714" t="s">
        <v>531</v>
      </c>
      <c r="I8" s="842" t="s">
        <v>531</v>
      </c>
      <c r="J8" s="501" t="s">
        <v>532</v>
      </c>
      <c r="K8" s="1337"/>
      <c r="O8" s="1307" t="s">
        <v>1012</v>
      </c>
      <c r="P8" s="1308"/>
      <c r="Q8" s="1293">
        <v>41932</v>
      </c>
      <c r="R8" s="1279">
        <v>202522</v>
      </c>
      <c r="S8" s="1287">
        <v>61899679</v>
      </c>
      <c r="T8" s="1280">
        <f>E4644</f>
        <v>61898679</v>
      </c>
      <c r="U8" s="1059"/>
      <c r="V8" s="1059"/>
      <c r="W8" s="1059"/>
      <c r="X8" s="1059"/>
      <c r="Y8" s="1059"/>
      <c r="Z8" s="1067"/>
    </row>
    <row r="9" spans="1:26" ht="14.1" customHeight="1" thickBot="1" x14ac:dyDescent="0.35">
      <c r="A9" s="120" t="s">
        <v>533</v>
      </c>
      <c r="B9" s="121">
        <v>2</v>
      </c>
      <c r="C9" s="122" t="s">
        <v>534</v>
      </c>
      <c r="D9" s="122" t="s">
        <v>535</v>
      </c>
      <c r="E9" s="122" t="s">
        <v>536</v>
      </c>
      <c r="F9" s="123" t="s">
        <v>537</v>
      </c>
      <c r="G9" s="832">
        <v>7</v>
      </c>
      <c r="H9" s="715">
        <v>8</v>
      </c>
      <c r="I9" s="843">
        <v>9</v>
      </c>
      <c r="J9" s="502">
        <v>10</v>
      </c>
      <c r="K9" s="503">
        <v>11</v>
      </c>
      <c r="O9" s="1309" t="s">
        <v>1013</v>
      </c>
      <c r="P9" s="1310"/>
      <c r="Q9" s="1294">
        <v>41969</v>
      </c>
      <c r="R9" s="1281">
        <v>202940</v>
      </c>
      <c r="S9" s="1286">
        <v>61896713</v>
      </c>
      <c r="T9" s="1282">
        <f>S9+S10+S11</f>
        <v>153818063</v>
      </c>
      <c r="U9" s="1059" t="s">
        <v>1015</v>
      </c>
      <c r="V9" s="1059"/>
      <c r="W9" s="1059"/>
      <c r="X9" s="1059"/>
      <c r="Y9" s="1059"/>
      <c r="Z9" s="1067"/>
    </row>
    <row r="10" spans="1:26" ht="14.1" customHeight="1" thickBot="1" x14ac:dyDescent="0.35">
      <c r="A10" s="34"/>
      <c r="B10" s="35" t="s">
        <v>538</v>
      </c>
      <c r="C10" s="36"/>
      <c r="D10" s="37">
        <f>D11+D12</f>
        <v>1692344680</v>
      </c>
      <c r="E10" s="37">
        <f>E11+E12</f>
        <v>171502063</v>
      </c>
      <c r="F10" s="90">
        <f>E10+D10</f>
        <v>1863846743</v>
      </c>
      <c r="G10" s="833"/>
      <c r="H10" s="1086"/>
      <c r="I10" s="844"/>
      <c r="J10" s="504"/>
      <c r="K10" s="505"/>
      <c r="O10" s="1283" t="s">
        <v>999</v>
      </c>
      <c r="P10" s="1284"/>
      <c r="Q10" s="1294">
        <v>42342</v>
      </c>
      <c r="R10" s="1281">
        <v>203118</v>
      </c>
      <c r="S10" s="1286">
        <v>10341350</v>
      </c>
      <c r="T10" s="1282">
        <f>T9-E12</f>
        <v>0</v>
      </c>
      <c r="U10" s="1059"/>
      <c r="V10" s="1059"/>
      <c r="W10" s="1059"/>
      <c r="X10" s="1059"/>
      <c r="Y10" s="1059"/>
      <c r="Z10" s="1067"/>
    </row>
    <row r="11" spans="1:26" ht="14.1" customHeight="1" x14ac:dyDescent="0.3">
      <c r="A11" s="30"/>
      <c r="B11" s="31" t="s">
        <v>553</v>
      </c>
      <c r="C11" s="32"/>
      <c r="D11" s="33">
        <v>1444752977</v>
      </c>
      <c r="E11" s="33">
        <v>17684000</v>
      </c>
      <c r="F11" s="91">
        <f>E11+D11</f>
        <v>1462436977</v>
      </c>
      <c r="G11" s="834"/>
      <c r="H11" s="1087"/>
      <c r="I11" s="845"/>
      <c r="J11" s="506"/>
      <c r="K11" s="505"/>
      <c r="O11" s="1283" t="s">
        <v>1014</v>
      </c>
      <c r="P11" s="1284"/>
      <c r="Q11" s="1295"/>
      <c r="R11" s="1281"/>
      <c r="S11" s="1287">
        <v>81580000</v>
      </c>
      <c r="T11" s="1285"/>
      <c r="U11" s="1059"/>
      <c r="V11" s="1059"/>
      <c r="W11" s="1059"/>
      <c r="X11" s="1059"/>
      <c r="Y11" s="1059"/>
      <c r="Z11" s="1067"/>
    </row>
    <row r="12" spans="1:26" ht="14.1" customHeight="1" x14ac:dyDescent="0.25">
      <c r="A12" s="16"/>
      <c r="B12" s="11" t="s">
        <v>552</v>
      </c>
      <c r="C12" s="12"/>
      <c r="D12" s="1078">
        <v>247591703</v>
      </c>
      <c r="E12" s="17">
        <v>153818063</v>
      </c>
      <c r="F12" s="14">
        <f>E12+D12</f>
        <v>401409766</v>
      </c>
      <c r="G12" s="835"/>
      <c r="H12" s="716"/>
      <c r="I12" s="846"/>
      <c r="J12" s="507"/>
      <c r="K12" s="505"/>
      <c r="N12" s="599">
        <f>E11-H16</f>
        <v>0</v>
      </c>
      <c r="O12" s="168" t="e">
        <f>O11+O10</f>
        <v>#VALUE!</v>
      </c>
      <c r="P12" s="168">
        <f>P11+P10+P9</f>
        <v>0</v>
      </c>
      <c r="R12" s="716"/>
      <c r="S12" s="1059"/>
      <c r="T12" s="1059"/>
      <c r="U12" s="1069"/>
      <c r="V12" s="1069"/>
      <c r="W12" s="1069"/>
      <c r="X12" s="1069"/>
      <c r="Y12" s="677"/>
      <c r="Z12" s="677"/>
    </row>
    <row r="13" spans="1:26" ht="14.1" customHeight="1" thickBot="1" x14ac:dyDescent="0.3">
      <c r="A13" s="38"/>
      <c r="B13" s="38"/>
      <c r="C13" s="38"/>
      <c r="D13" s="29"/>
      <c r="E13" s="29"/>
      <c r="F13" s="89"/>
      <c r="G13" s="836"/>
      <c r="H13" s="1088"/>
      <c r="I13" s="847"/>
      <c r="J13" s="508"/>
      <c r="K13" s="509"/>
      <c r="N13" s="599">
        <f>F11-I16</f>
        <v>0</v>
      </c>
      <c r="O13" s="706">
        <v>72238063</v>
      </c>
      <c r="P13" s="168"/>
      <c r="R13" s="1088"/>
      <c r="S13" s="1059"/>
      <c r="T13" s="1059"/>
      <c r="U13" s="1066"/>
      <c r="V13" s="677"/>
      <c r="W13" s="677"/>
      <c r="X13" s="677"/>
      <c r="Y13" s="677"/>
      <c r="Z13" s="677"/>
    </row>
    <row r="14" spans="1:26" s="1" customFormat="1" ht="14.1" customHeight="1" thickTop="1" thickBot="1" x14ac:dyDescent="0.3">
      <c r="A14" s="42" t="s">
        <v>93</v>
      </c>
      <c r="B14" s="43" t="s">
        <v>90</v>
      </c>
      <c r="C14" s="44">
        <f>C16+C29</f>
        <v>1933957781</v>
      </c>
      <c r="D14" s="44">
        <f t="shared" ref="D14" si="0">D16+D29</f>
        <v>0</v>
      </c>
      <c r="E14" s="44">
        <f t="shared" ref="E14" si="1">E16+E29</f>
        <v>0</v>
      </c>
      <c r="F14" s="92">
        <f t="shared" ref="F14" si="2">F16+F29</f>
        <v>0</v>
      </c>
      <c r="G14" s="837">
        <f t="shared" ref="G14" si="3">G16+G29</f>
        <v>1692341393</v>
      </c>
      <c r="H14" s="1089">
        <f t="shared" ref="H14" si="4">H16+H29</f>
        <v>171221182</v>
      </c>
      <c r="I14" s="848">
        <f t="shared" ref="I14" si="5">I16+I29</f>
        <v>1863562575</v>
      </c>
      <c r="J14" s="532">
        <f t="shared" ref="J14" si="6">J16+J29</f>
        <v>70395206</v>
      </c>
      <c r="K14" s="533">
        <f>I14/C14*100</f>
        <v>96.360044325083436</v>
      </c>
      <c r="N14" s="601">
        <f>F10-I14</f>
        <v>284168</v>
      </c>
      <c r="O14" s="719" t="e">
        <f>O13+O12</f>
        <v>#VALUE!</v>
      </c>
      <c r="P14" s="696"/>
      <c r="Q14" s="696"/>
      <c r="R14" s="1089">
        <f t="shared" ref="R14" si="7">R16+R29</f>
        <v>155865600</v>
      </c>
      <c r="S14" s="1059"/>
      <c r="T14" s="1071"/>
      <c r="U14" s="1072"/>
      <c r="V14" s="1070"/>
      <c r="W14" s="1070"/>
      <c r="X14" s="1070"/>
      <c r="Y14" s="1070"/>
      <c r="Z14" s="1070"/>
    </row>
    <row r="15" spans="1:26" s="1" customFormat="1" ht="14.1" customHeight="1" thickTop="1" thickBot="1" x14ac:dyDescent="0.3">
      <c r="A15" s="45"/>
      <c r="B15" s="46"/>
      <c r="C15" s="47"/>
      <c r="D15" s="47"/>
      <c r="E15" s="47"/>
      <c r="F15" s="93"/>
      <c r="G15" s="838"/>
      <c r="H15" s="1090"/>
      <c r="I15" s="849"/>
      <c r="J15" s="534"/>
      <c r="K15" s="533"/>
      <c r="N15" s="601"/>
      <c r="O15" s="696"/>
      <c r="P15" s="988"/>
      <c r="Q15" s="696"/>
      <c r="R15" s="1090"/>
      <c r="S15" s="1059"/>
      <c r="T15" s="1071"/>
      <c r="U15" s="1072"/>
      <c r="V15" s="1070"/>
      <c r="W15" s="1070"/>
      <c r="X15" s="1070"/>
      <c r="Y15" s="1070"/>
      <c r="Z15" s="1070"/>
    </row>
    <row r="16" spans="1:26" s="1" customFormat="1" ht="14.1" customHeight="1" thickTop="1" thickBot="1" x14ac:dyDescent="0.3">
      <c r="A16" s="42" t="s">
        <v>131</v>
      </c>
      <c r="B16" s="43" t="s">
        <v>91</v>
      </c>
      <c r="C16" s="44">
        <f>C17</f>
        <v>1517302281</v>
      </c>
      <c r="D16" s="44">
        <f t="shared" ref="D16:J16" si="8">D17</f>
        <v>0</v>
      </c>
      <c r="E16" s="44">
        <f t="shared" si="8"/>
        <v>0</v>
      </c>
      <c r="F16" s="92">
        <f t="shared" si="8"/>
        <v>0</v>
      </c>
      <c r="G16" s="837">
        <f t="shared" si="8"/>
        <v>1444752977</v>
      </c>
      <c r="H16" s="1089">
        <f t="shared" si="8"/>
        <v>17684000</v>
      </c>
      <c r="I16" s="848">
        <f t="shared" si="8"/>
        <v>1462436977</v>
      </c>
      <c r="J16" s="532">
        <f t="shared" si="8"/>
        <v>54865304</v>
      </c>
      <c r="K16" s="533">
        <f t="shared" ref="K16:K76" si="9">I16/C16*100</f>
        <v>96.38402283532848</v>
      </c>
      <c r="N16" s="601">
        <f>F11-I16</f>
        <v>0</v>
      </c>
      <c r="O16" s="719"/>
      <c r="Q16" s="696"/>
      <c r="R16" s="1089">
        <f t="shared" ref="R16" si="10">R17</f>
        <v>0</v>
      </c>
      <c r="S16" s="1071"/>
      <c r="T16" s="1071"/>
      <c r="U16" s="1072"/>
      <c r="V16" s="1070"/>
      <c r="W16" s="1070"/>
      <c r="X16" s="1070"/>
      <c r="Y16" s="1070"/>
      <c r="Z16" s="1070"/>
    </row>
    <row r="17" spans="1:26" s="1" customFormat="1" ht="14.1" customHeight="1" thickTop="1" x14ac:dyDescent="0.25">
      <c r="A17" s="52" t="s">
        <v>130</v>
      </c>
      <c r="B17" s="574" t="s">
        <v>92</v>
      </c>
      <c r="C17" s="623">
        <f>C18+C27</f>
        <v>1517302281</v>
      </c>
      <c r="D17" s="623">
        <f t="shared" ref="D17:J17" si="11">D18+D27</f>
        <v>0</v>
      </c>
      <c r="E17" s="623">
        <f t="shared" si="11"/>
        <v>0</v>
      </c>
      <c r="F17" s="625">
        <f t="shared" si="11"/>
        <v>0</v>
      </c>
      <c r="G17" s="627">
        <f t="shared" si="11"/>
        <v>1444752977</v>
      </c>
      <c r="H17" s="628">
        <f t="shared" si="11"/>
        <v>17684000</v>
      </c>
      <c r="I17" s="630">
        <f t="shared" si="11"/>
        <v>1462436977</v>
      </c>
      <c r="J17" s="631">
        <f t="shared" si="11"/>
        <v>54865304</v>
      </c>
      <c r="K17" s="915">
        <f t="shared" si="9"/>
        <v>96.38402283532848</v>
      </c>
      <c r="N17" s="601"/>
      <c r="O17" s="988"/>
      <c r="Q17" s="696"/>
      <c r="R17" s="628">
        <f t="shared" ref="R17" si="12">R18+R27</f>
        <v>0</v>
      </c>
      <c r="S17" s="1071"/>
      <c r="T17" s="1071"/>
      <c r="U17" s="1072"/>
      <c r="V17" s="1070"/>
      <c r="W17" s="1070"/>
      <c r="X17" s="1070"/>
      <c r="Y17" s="1070"/>
      <c r="Z17" s="1070"/>
    </row>
    <row r="18" spans="1:26" s="1" customFormat="1" ht="14.1" customHeight="1" x14ac:dyDescent="0.25">
      <c r="A18" s="570" t="s">
        <v>128</v>
      </c>
      <c r="B18" s="570" t="s">
        <v>0</v>
      </c>
      <c r="C18" s="624">
        <f>SUM(C19:C26)</f>
        <v>1250902281</v>
      </c>
      <c r="D18" s="624">
        <f t="shared" ref="D18:J18" si="13">SUM(D19:D26)</f>
        <v>0</v>
      </c>
      <c r="E18" s="624">
        <f t="shared" si="13"/>
        <v>0</v>
      </c>
      <c r="F18" s="626">
        <f t="shared" si="13"/>
        <v>0</v>
      </c>
      <c r="G18" s="1168">
        <f t="shared" si="13"/>
        <v>1245620977</v>
      </c>
      <c r="H18" s="624">
        <f t="shared" si="13"/>
        <v>0</v>
      </c>
      <c r="I18" s="626">
        <f t="shared" si="13"/>
        <v>1245620977</v>
      </c>
      <c r="J18" s="632">
        <f t="shared" si="13"/>
        <v>5281304</v>
      </c>
      <c r="K18" s="914">
        <f t="shared" si="9"/>
        <v>99.577800434117208</v>
      </c>
      <c r="N18" s="601"/>
      <c r="O18" s="988"/>
      <c r="P18" s="168"/>
      <c r="Q18" s="168"/>
      <c r="R18" s="624">
        <f t="shared" ref="R18" si="14">SUM(R19:R26)</f>
        <v>0</v>
      </c>
      <c r="S18" s="1073"/>
      <c r="T18" s="1073"/>
      <c r="U18" s="1072"/>
      <c r="V18" s="1070"/>
      <c r="W18" s="1070"/>
      <c r="X18" s="1070"/>
      <c r="Y18" s="1070"/>
      <c r="Z18" s="1070"/>
    </row>
    <row r="19" spans="1:26" s="1" customFormat="1" ht="14.1" customHeight="1" x14ac:dyDescent="0.25">
      <c r="A19" s="4" t="s">
        <v>129</v>
      </c>
      <c r="B19" s="4" t="s">
        <v>141</v>
      </c>
      <c r="C19" s="21">
        <v>913056972</v>
      </c>
      <c r="D19" s="22"/>
      <c r="E19" s="22"/>
      <c r="F19" s="94"/>
      <c r="G19" s="1165">
        <v>909761700</v>
      </c>
      <c r="H19" s="1115">
        <v>0</v>
      </c>
      <c r="I19" s="851">
        <f>H19+G19</f>
        <v>909761700</v>
      </c>
      <c r="J19" s="561">
        <f>C19-I19</f>
        <v>3295272</v>
      </c>
      <c r="K19" s="536">
        <f t="shared" si="9"/>
        <v>99.639094590912336</v>
      </c>
      <c r="N19" s="599">
        <v>841557800</v>
      </c>
      <c r="O19" s="988">
        <f>N19-I19</f>
        <v>-68203900</v>
      </c>
      <c r="P19" s="168"/>
      <c r="Q19" s="168"/>
      <c r="R19" s="1115"/>
      <c r="S19" s="1071"/>
      <c r="T19" s="1071"/>
      <c r="U19" s="1072"/>
      <c r="V19" s="1070"/>
      <c r="W19" s="1070"/>
      <c r="X19" s="1070"/>
      <c r="Y19" s="1070"/>
      <c r="Z19" s="1070"/>
    </row>
    <row r="20" spans="1:26" s="1" customFormat="1" ht="14.1" customHeight="1" x14ac:dyDescent="0.25">
      <c r="A20" s="4" t="s">
        <v>132</v>
      </c>
      <c r="B20" s="4" t="s">
        <v>142</v>
      </c>
      <c r="C20" s="21">
        <v>110612340</v>
      </c>
      <c r="D20" s="22"/>
      <c r="E20" s="22"/>
      <c r="F20" s="94"/>
      <c r="G20" s="1167">
        <v>110282776</v>
      </c>
      <c r="H20" s="1116">
        <v>0</v>
      </c>
      <c r="I20" s="851">
        <f t="shared" ref="I20:I26" si="15">H20+G20</f>
        <v>110282776</v>
      </c>
      <c r="J20" s="561">
        <f t="shared" ref="J20:J26" si="16">C20-I20</f>
        <v>329564</v>
      </c>
      <c r="K20" s="536">
        <f t="shared" si="9"/>
        <v>99.702054942513655</v>
      </c>
      <c r="N20" s="599">
        <v>102008482</v>
      </c>
      <c r="O20" s="988">
        <f t="shared" ref="O20:O26" si="17">N20-I20</f>
        <v>-8274294</v>
      </c>
      <c r="P20" s="168"/>
      <c r="Q20" s="168"/>
      <c r="R20" s="1116"/>
      <c r="S20" s="1071"/>
      <c r="T20" s="1071"/>
      <c r="U20" s="1072"/>
      <c r="V20" s="1070"/>
      <c r="W20" s="1070"/>
      <c r="X20" s="1070"/>
      <c r="Y20" s="1070"/>
      <c r="Z20" s="1070"/>
    </row>
    <row r="21" spans="1:26" s="1" customFormat="1" ht="14.1" customHeight="1" x14ac:dyDescent="0.25">
      <c r="A21" s="4" t="s">
        <v>133</v>
      </c>
      <c r="B21" s="4" t="s">
        <v>143</v>
      </c>
      <c r="C21" s="21">
        <v>77335000</v>
      </c>
      <c r="D21" s="22"/>
      <c r="E21" s="22"/>
      <c r="F21" s="94"/>
      <c r="G21" s="1167">
        <v>76260000</v>
      </c>
      <c r="H21" s="1116">
        <v>0</v>
      </c>
      <c r="I21" s="851">
        <f t="shared" si="15"/>
        <v>76260000</v>
      </c>
      <c r="J21" s="561">
        <f t="shared" si="16"/>
        <v>1075000</v>
      </c>
      <c r="K21" s="536">
        <f t="shared" si="9"/>
        <v>98.609943751212256</v>
      </c>
      <c r="N21" s="599">
        <v>70390000</v>
      </c>
      <c r="O21" s="988">
        <f t="shared" si="17"/>
        <v>-5870000</v>
      </c>
      <c r="Q21" s="696"/>
      <c r="R21" s="1116"/>
      <c r="S21" s="1071"/>
      <c r="T21" s="1071"/>
      <c r="U21" s="1072"/>
      <c r="V21" s="1070"/>
      <c r="W21" s="1070"/>
      <c r="X21" s="1070"/>
      <c r="Y21" s="1070"/>
      <c r="Z21" s="1070"/>
    </row>
    <row r="22" spans="1:26" s="1" customFormat="1" ht="14.1" customHeight="1" x14ac:dyDescent="0.25">
      <c r="A22" s="4" t="s">
        <v>134</v>
      </c>
      <c r="B22" s="4" t="s">
        <v>144</v>
      </c>
      <c r="C22" s="21">
        <v>29690000</v>
      </c>
      <c r="D22" s="22"/>
      <c r="E22" s="22"/>
      <c r="F22" s="94"/>
      <c r="G22" s="1167">
        <v>29690000</v>
      </c>
      <c r="H22" s="1116">
        <v>0</v>
      </c>
      <c r="I22" s="851">
        <f t="shared" si="15"/>
        <v>29690000</v>
      </c>
      <c r="J22" s="561">
        <f t="shared" si="16"/>
        <v>0</v>
      </c>
      <c r="K22" s="536">
        <f t="shared" si="9"/>
        <v>100</v>
      </c>
      <c r="N22" s="599">
        <v>27520000</v>
      </c>
      <c r="O22" s="988">
        <f t="shared" si="17"/>
        <v>-2170000</v>
      </c>
      <c r="Q22" s="696"/>
      <c r="R22" s="1116"/>
      <c r="S22" s="1071"/>
      <c r="T22" s="1071"/>
      <c r="U22" s="1072"/>
      <c r="V22" s="1070"/>
      <c r="W22" s="1070"/>
      <c r="X22" s="1070"/>
      <c r="Y22" s="1070"/>
      <c r="Z22" s="1070"/>
    </row>
    <row r="23" spans="1:26" s="1" customFormat="1" ht="14.1" customHeight="1" x14ac:dyDescent="0.25">
      <c r="A23" s="4" t="s">
        <v>135</v>
      </c>
      <c r="B23" s="4" t="s">
        <v>145</v>
      </c>
      <c r="C23" s="21">
        <v>67248872</v>
      </c>
      <c r="D23" s="22"/>
      <c r="E23" s="22"/>
      <c r="F23" s="94"/>
      <c r="G23" s="1167">
        <v>66986720</v>
      </c>
      <c r="H23" s="1116">
        <v>0</v>
      </c>
      <c r="I23" s="851">
        <f t="shared" si="15"/>
        <v>66986720</v>
      </c>
      <c r="J23" s="561">
        <f t="shared" si="16"/>
        <v>262152</v>
      </c>
      <c r="K23" s="536">
        <f t="shared" si="9"/>
        <v>99.610176361025054</v>
      </c>
      <c r="N23" s="599">
        <v>61700060</v>
      </c>
      <c r="O23" s="988">
        <f t="shared" si="17"/>
        <v>-5286660</v>
      </c>
      <c r="Q23" s="696"/>
      <c r="R23" s="1116"/>
      <c r="S23" s="1060"/>
      <c r="T23" s="1060"/>
      <c r="U23" s="1061"/>
      <c r="V23" s="383"/>
      <c r="W23" s="383"/>
      <c r="X23" s="383"/>
    </row>
    <row r="24" spans="1:26" s="1" customFormat="1" ht="14.1" customHeight="1" x14ac:dyDescent="0.25">
      <c r="A24" s="4" t="s">
        <v>136</v>
      </c>
      <c r="B24" s="4" t="s">
        <v>146</v>
      </c>
      <c r="C24" s="21">
        <v>24648086</v>
      </c>
      <c r="D24" s="22"/>
      <c r="E24" s="22"/>
      <c r="F24" s="94"/>
      <c r="G24" s="1167">
        <v>24425269</v>
      </c>
      <c r="H24" s="1116">
        <v>0</v>
      </c>
      <c r="I24" s="851">
        <f t="shared" si="15"/>
        <v>24425269</v>
      </c>
      <c r="J24" s="561">
        <f t="shared" si="16"/>
        <v>222817</v>
      </c>
      <c r="K24" s="536">
        <f t="shared" si="9"/>
        <v>99.096006886701062</v>
      </c>
      <c r="N24" s="599">
        <v>22771877</v>
      </c>
      <c r="O24" s="988">
        <f t="shared" si="17"/>
        <v>-1653392</v>
      </c>
      <c r="Q24" s="696"/>
      <c r="R24" s="1116"/>
      <c r="S24" s="1062"/>
      <c r="T24" s="1062"/>
      <c r="U24" s="1340"/>
      <c r="V24" s="1340"/>
      <c r="W24" s="383"/>
      <c r="X24" s="383"/>
    </row>
    <row r="25" spans="1:26" s="1" customFormat="1" ht="14.1" customHeight="1" x14ac:dyDescent="0.25">
      <c r="A25" s="4" t="s">
        <v>137</v>
      </c>
      <c r="B25" s="4" t="s">
        <v>147</v>
      </c>
      <c r="C25" s="21">
        <v>13379</v>
      </c>
      <c r="D25" s="22"/>
      <c r="E25" s="22"/>
      <c r="F25" s="94"/>
      <c r="G25" s="1167">
        <v>13619</v>
      </c>
      <c r="H25" s="1116">
        <v>0</v>
      </c>
      <c r="I25" s="851">
        <f t="shared" si="15"/>
        <v>13619</v>
      </c>
      <c r="J25" s="561">
        <f t="shared" si="16"/>
        <v>-240</v>
      </c>
      <c r="K25" s="536">
        <f t="shared" si="9"/>
        <v>101.79385604305256</v>
      </c>
      <c r="N25" s="599">
        <v>12258</v>
      </c>
      <c r="O25" s="988">
        <f t="shared" si="17"/>
        <v>-1361</v>
      </c>
      <c r="Q25" s="696"/>
      <c r="R25" s="1116"/>
      <c r="S25" s="1064"/>
      <c r="T25" s="7"/>
      <c r="U25" s="1031"/>
      <c r="V25" s="7"/>
      <c r="W25" s="383"/>
      <c r="X25" s="383"/>
    </row>
    <row r="26" spans="1:26" s="1" customFormat="1" ht="14.1" customHeight="1" x14ac:dyDescent="0.25">
      <c r="A26" s="4" t="s">
        <v>138</v>
      </c>
      <c r="B26" s="4" t="s">
        <v>148</v>
      </c>
      <c r="C26" s="21">
        <v>28297632</v>
      </c>
      <c r="D26" s="22"/>
      <c r="E26" s="22"/>
      <c r="F26" s="94"/>
      <c r="G26" s="1166">
        <v>28200893</v>
      </c>
      <c r="H26" s="1169">
        <v>0</v>
      </c>
      <c r="I26" s="851">
        <f t="shared" si="15"/>
        <v>28200893</v>
      </c>
      <c r="J26" s="561">
        <f t="shared" si="16"/>
        <v>96739</v>
      </c>
      <c r="K26" s="536">
        <f t="shared" si="9"/>
        <v>99.658137472421728</v>
      </c>
      <c r="N26" s="599">
        <v>25906556</v>
      </c>
      <c r="O26" s="988">
        <f t="shared" si="17"/>
        <v>-2294337</v>
      </c>
      <c r="Q26" s="696"/>
      <c r="R26" s="1169"/>
      <c r="S26" s="1064"/>
      <c r="T26" s="7"/>
      <c r="U26" s="1031"/>
      <c r="V26" s="7"/>
      <c r="W26" s="383"/>
      <c r="X26" s="383"/>
    </row>
    <row r="27" spans="1:26" s="2" customFormat="1" ht="14.1" customHeight="1" x14ac:dyDescent="0.25">
      <c r="A27" s="23" t="s">
        <v>139</v>
      </c>
      <c r="B27" s="23" t="s">
        <v>149</v>
      </c>
      <c r="C27" s="24">
        <f>C28</f>
        <v>266400000</v>
      </c>
      <c r="D27" s="24">
        <f t="shared" ref="D27:J27" si="18">D28</f>
        <v>0</v>
      </c>
      <c r="E27" s="24">
        <f t="shared" si="18"/>
        <v>0</v>
      </c>
      <c r="F27" s="95">
        <f t="shared" si="18"/>
        <v>0</v>
      </c>
      <c r="G27" s="983">
        <f t="shared" si="18"/>
        <v>199132000</v>
      </c>
      <c r="H27" s="1094">
        <f>H28</f>
        <v>17684000</v>
      </c>
      <c r="I27" s="984">
        <f t="shared" si="18"/>
        <v>216816000</v>
      </c>
      <c r="J27" s="985">
        <f t="shared" si="18"/>
        <v>49584000</v>
      </c>
      <c r="K27" s="986">
        <f t="shared" si="9"/>
        <v>81.387387387387392</v>
      </c>
      <c r="N27" s="1028"/>
      <c r="O27" s="988"/>
      <c r="P27" s="697"/>
      <c r="Q27" s="694"/>
      <c r="R27" s="1094">
        <f>R28</f>
        <v>0</v>
      </c>
      <c r="S27" s="1065"/>
      <c r="T27" s="7"/>
      <c r="U27" s="1031"/>
      <c r="V27" s="7"/>
      <c r="W27" s="134"/>
      <c r="X27" s="134"/>
    </row>
    <row r="28" spans="1:26" s="1" customFormat="1" ht="14.1" customHeight="1" thickBot="1" x14ac:dyDescent="0.3">
      <c r="A28" s="48" t="s">
        <v>140</v>
      </c>
      <c r="B28" s="48" t="s">
        <v>150</v>
      </c>
      <c r="C28" s="49">
        <v>266400000</v>
      </c>
      <c r="D28" s="50"/>
      <c r="E28" s="50"/>
      <c r="F28" s="96"/>
      <c r="G28" s="1030">
        <v>199132000</v>
      </c>
      <c r="H28" s="1095">
        <v>17684000</v>
      </c>
      <c r="I28" s="855">
        <f>H28+G28</f>
        <v>216816000</v>
      </c>
      <c r="J28" s="736">
        <f>C28-I28</f>
        <v>49584000</v>
      </c>
      <c r="K28" s="538">
        <f t="shared" si="9"/>
        <v>81.387387387387392</v>
      </c>
      <c r="N28" s="599"/>
      <c r="O28" s="988"/>
      <c r="Q28" s="696"/>
      <c r="R28" s="1095"/>
      <c r="S28" s="1064"/>
      <c r="T28" s="7"/>
      <c r="U28" s="1031"/>
      <c r="V28" s="7"/>
      <c r="W28" s="383"/>
      <c r="X28" s="383"/>
    </row>
    <row r="29" spans="1:26" s="1" customFormat="1" ht="14.1" customHeight="1" thickTop="1" thickBot="1" x14ac:dyDescent="0.3">
      <c r="A29" s="42" t="s">
        <v>95</v>
      </c>
      <c r="B29" s="42" t="s">
        <v>94</v>
      </c>
      <c r="C29" s="51">
        <f t="shared" ref="C29" si="19">C30+C45+C52+C57+C64+C73+C88+C105+C134+C189+C255+C265+C302+C339+C348+C390+C422+C250+C285</f>
        <v>416655500</v>
      </c>
      <c r="D29" s="51">
        <f t="shared" ref="D29" si="20">D30+D45+D52+D57+D64+D73+D88+D105+D134+D189+D255+D265+D302+D339+D348+D390+D422+D250+D285</f>
        <v>0</v>
      </c>
      <c r="E29" s="51">
        <f t="shared" ref="E29" si="21">E30+E45+E52+E57+E64+E73+E88+E105+E134+E189+E255+E265+E302+E339+E348+E390+E422+E250+E285</f>
        <v>0</v>
      </c>
      <c r="F29" s="51">
        <f t="shared" ref="F29" si="22">F30+F45+F52+F57+F64+F73+F88+F105+F134+F189+F255+F265+F302+F339+F348+F390+F422+F250+F285</f>
        <v>0</v>
      </c>
      <c r="G29" s="51">
        <f t="shared" ref="G29" si="23">G30+G45+G52+G57+G64+G73+G88+G105+G134+G189+G255+G265+G302+G339+G348+G390+G422+G250+G285</f>
        <v>247588416</v>
      </c>
      <c r="H29" s="51">
        <f t="shared" ref="H29" si="24">H30+H45+H52+H57+H64+H73+H88+H105+H134+H189+H255+H265+H302+H339+H348+H390+H422+H250+H285</f>
        <v>153537182</v>
      </c>
      <c r="I29" s="51">
        <f t="shared" ref="I29" si="25">I30+I45+I52+I57+I64+I73+I88+I105+I134+I189+I255+I265+I302+I339+I348+I390+I422+I250+I285</f>
        <v>401125598</v>
      </c>
      <c r="J29" s="51">
        <f t="shared" ref="J29" si="26">J30+J45+J52+J57+J64+J73+J88+J105+J134+J189+J255+J265+J302+J339+J348+J390+J422+J250+J285</f>
        <v>15529902</v>
      </c>
      <c r="K29" s="1049">
        <f t="shared" si="9"/>
        <v>96.272723628993262</v>
      </c>
      <c r="N29" s="1074">
        <f>F12-I29</f>
        <v>284168</v>
      </c>
      <c r="O29" s="696">
        <f>F12-I29</f>
        <v>284168</v>
      </c>
      <c r="P29" s="988"/>
      <c r="Q29" s="696">
        <v>153537182</v>
      </c>
      <c r="R29" s="51">
        <f t="shared" ref="R29" si="27">R30+R45+R52+R57+R64+R73+R88+R105+R134+R189+R255+R265+R302+R339+R348+R390+R422+R250+R285</f>
        <v>155865600</v>
      </c>
      <c r="S29" s="1064"/>
      <c r="T29" s="7"/>
      <c r="U29" s="1031"/>
      <c r="V29" s="7"/>
      <c r="W29" s="383"/>
      <c r="X29" s="383"/>
    </row>
    <row r="30" spans="1:26" s="1" customFormat="1" ht="14.1" customHeight="1" thickTop="1" x14ac:dyDescent="0.25">
      <c r="A30" s="52" t="s">
        <v>97</v>
      </c>
      <c r="B30" s="52" t="s">
        <v>96</v>
      </c>
      <c r="C30" s="53">
        <f>C31</f>
        <v>1900000</v>
      </c>
      <c r="D30" s="53">
        <f t="shared" ref="D30:J30" si="28">D31</f>
        <v>0</v>
      </c>
      <c r="E30" s="53">
        <f t="shared" si="28"/>
        <v>0</v>
      </c>
      <c r="F30" s="98">
        <f t="shared" si="28"/>
        <v>0</v>
      </c>
      <c r="G30" s="540">
        <f t="shared" si="28"/>
        <v>1599400</v>
      </c>
      <c r="H30" s="369">
        <f t="shared" si="28"/>
        <v>300000</v>
      </c>
      <c r="I30" s="580">
        <f t="shared" si="28"/>
        <v>1899400</v>
      </c>
      <c r="J30" s="542">
        <f t="shared" si="28"/>
        <v>600</v>
      </c>
      <c r="K30" s="915">
        <f t="shared" si="9"/>
        <v>99.968421052631584</v>
      </c>
      <c r="N30" s="601"/>
      <c r="O30" s="988">
        <v>283000</v>
      </c>
      <c r="Q30" s="696">
        <f>Q29-H29</f>
        <v>0</v>
      </c>
      <c r="R30" s="541">
        <f t="shared" ref="R30" si="29">R31</f>
        <v>300000</v>
      </c>
      <c r="S30" s="1064"/>
      <c r="T30" s="7"/>
      <c r="U30" s="1031"/>
      <c r="V30" s="7"/>
      <c r="W30" s="383"/>
      <c r="X30" s="383"/>
    </row>
    <row r="31" spans="1:26" s="2" customFormat="1" ht="14.1" customHeight="1" thickBot="1" x14ac:dyDescent="0.3">
      <c r="A31" s="70" t="s">
        <v>1</v>
      </c>
      <c r="B31" s="70" t="s">
        <v>2</v>
      </c>
      <c r="C31" s="71">
        <f>C32+C35</f>
        <v>1900000</v>
      </c>
      <c r="D31" s="71">
        <f t="shared" ref="D31:J31" si="30">D32+D35</f>
        <v>0</v>
      </c>
      <c r="E31" s="71">
        <f t="shared" si="30"/>
        <v>0</v>
      </c>
      <c r="F31" s="111">
        <f t="shared" si="30"/>
        <v>0</v>
      </c>
      <c r="G31" s="912">
        <f t="shared" si="30"/>
        <v>1599400</v>
      </c>
      <c r="H31" s="71">
        <f t="shared" si="30"/>
        <v>300000</v>
      </c>
      <c r="I31" s="111">
        <f t="shared" si="30"/>
        <v>1899400</v>
      </c>
      <c r="J31" s="731">
        <f t="shared" si="30"/>
        <v>600</v>
      </c>
      <c r="K31" s="904">
        <f t="shared" si="9"/>
        <v>99.968421052631584</v>
      </c>
      <c r="N31" s="947"/>
      <c r="O31" s="697">
        <f>O29-O30</f>
        <v>1168</v>
      </c>
      <c r="Q31" s="694"/>
      <c r="R31" s="71">
        <f t="shared" ref="R31" si="31">R32+R35</f>
        <v>300000</v>
      </c>
      <c r="S31" s="1065"/>
      <c r="T31" s="7"/>
      <c r="U31" s="1031"/>
      <c r="V31" s="7"/>
      <c r="W31" s="134"/>
      <c r="X31" s="134"/>
    </row>
    <row r="32" spans="1:26" ht="14.1" customHeight="1" thickBot="1" x14ac:dyDescent="0.3">
      <c r="A32" s="3" t="s">
        <v>160</v>
      </c>
      <c r="B32" s="3" t="s">
        <v>92</v>
      </c>
      <c r="C32" s="65">
        <f>C33</f>
        <v>1170000</v>
      </c>
      <c r="D32" s="65">
        <f t="shared" ref="D32:J33" si="32">D33</f>
        <v>0</v>
      </c>
      <c r="E32" s="65">
        <f t="shared" si="32"/>
        <v>0</v>
      </c>
      <c r="F32" s="100">
        <f t="shared" si="32"/>
        <v>0</v>
      </c>
      <c r="G32" s="858">
        <f t="shared" si="32"/>
        <v>1170000</v>
      </c>
      <c r="H32" s="511">
        <f t="shared" si="32"/>
        <v>0</v>
      </c>
      <c r="I32" s="859">
        <f t="shared" si="32"/>
        <v>1170000</v>
      </c>
      <c r="J32" s="512">
        <f t="shared" si="32"/>
        <v>0</v>
      </c>
      <c r="K32" s="544">
        <f t="shared" si="9"/>
        <v>100</v>
      </c>
      <c r="O32" s="706"/>
      <c r="R32" s="511">
        <f t="shared" ref="R32:R33" si="33">R33</f>
        <v>0</v>
      </c>
      <c r="S32" s="314"/>
      <c r="T32" s="7"/>
      <c r="U32" s="1031"/>
      <c r="V32" s="7"/>
      <c r="W32" s="130"/>
      <c r="X32" s="130"/>
    </row>
    <row r="33" spans="1:24" ht="14.1" customHeight="1" x14ac:dyDescent="0.25">
      <c r="A33" s="63" t="s">
        <v>161</v>
      </c>
      <c r="B33" s="63" t="s">
        <v>152</v>
      </c>
      <c r="C33" s="64">
        <f>C34</f>
        <v>1170000</v>
      </c>
      <c r="D33" s="64">
        <f t="shared" si="32"/>
        <v>0</v>
      </c>
      <c r="E33" s="64">
        <f t="shared" si="32"/>
        <v>0</v>
      </c>
      <c r="F33" s="101">
        <f t="shared" si="32"/>
        <v>0</v>
      </c>
      <c r="G33" s="1040">
        <f t="shared" si="32"/>
        <v>1170000</v>
      </c>
      <c r="H33" s="1097">
        <f t="shared" si="32"/>
        <v>0</v>
      </c>
      <c r="I33" s="1041">
        <f t="shared" si="32"/>
        <v>1170000</v>
      </c>
      <c r="J33" s="513">
        <f t="shared" si="32"/>
        <v>0</v>
      </c>
      <c r="K33" s="535">
        <f t="shared" si="9"/>
        <v>100</v>
      </c>
      <c r="R33" s="1097">
        <f t="shared" si="33"/>
        <v>0</v>
      </c>
      <c r="S33" s="747"/>
      <c r="T33" s="747"/>
      <c r="U33" s="747"/>
      <c r="V33" s="130"/>
      <c r="W33" s="130"/>
      <c r="X33" s="130"/>
    </row>
    <row r="34" spans="1:24" ht="14.1" customHeight="1" thickBot="1" x14ac:dyDescent="0.3">
      <c r="A34" s="48" t="s">
        <v>165</v>
      </c>
      <c r="B34" s="48" t="s">
        <v>153</v>
      </c>
      <c r="C34" s="49">
        <v>1170000</v>
      </c>
      <c r="D34" s="147"/>
      <c r="E34" s="147"/>
      <c r="F34" s="148"/>
      <c r="G34" s="865">
        <v>1170000</v>
      </c>
      <c r="H34" s="1098"/>
      <c r="I34" s="866">
        <f>H34+G34</f>
        <v>1170000</v>
      </c>
      <c r="J34" s="618">
        <f>C34-I34</f>
        <v>0</v>
      </c>
      <c r="K34" s="538">
        <f t="shared" si="9"/>
        <v>100</v>
      </c>
      <c r="O34" s="168"/>
      <c r="R34" s="1098"/>
      <c r="S34" s="130"/>
      <c r="T34" s="130"/>
      <c r="U34" s="314"/>
      <c r="V34" s="130"/>
      <c r="W34" s="130"/>
      <c r="X34" s="130"/>
    </row>
    <row r="35" spans="1:24" ht="14.1" customHeight="1" thickBot="1" x14ac:dyDescent="0.3">
      <c r="A35" s="3" t="s">
        <v>162</v>
      </c>
      <c r="B35" s="3" t="s">
        <v>151</v>
      </c>
      <c r="C35" s="65">
        <f>C36+C38+C40</f>
        <v>730000</v>
      </c>
      <c r="D35" s="65">
        <f t="shared" ref="D35:J35" si="34">D36+D38+D40</f>
        <v>0</v>
      </c>
      <c r="E35" s="65">
        <f t="shared" si="34"/>
        <v>0</v>
      </c>
      <c r="F35" s="100">
        <f t="shared" si="34"/>
        <v>0</v>
      </c>
      <c r="G35" s="1042">
        <f t="shared" si="34"/>
        <v>429400</v>
      </c>
      <c r="H35" s="1099">
        <f t="shared" si="34"/>
        <v>300000</v>
      </c>
      <c r="I35" s="1043">
        <f t="shared" si="34"/>
        <v>729400</v>
      </c>
      <c r="J35" s="512">
        <f t="shared" si="34"/>
        <v>600</v>
      </c>
      <c r="K35" s="544">
        <f t="shared" si="9"/>
        <v>99.917808219178085</v>
      </c>
      <c r="O35" s="168"/>
      <c r="P35" s="168"/>
      <c r="R35" s="1099">
        <f t="shared" ref="R35" si="35">R36+R38+R40</f>
        <v>300000</v>
      </c>
      <c r="S35" s="130"/>
      <c r="T35" s="130"/>
      <c r="U35" s="314"/>
      <c r="V35" s="130"/>
      <c r="W35" s="130"/>
      <c r="X35" s="130"/>
    </row>
    <row r="36" spans="1:24" ht="14.1" customHeight="1" x14ac:dyDescent="0.25">
      <c r="A36" s="63" t="s">
        <v>164</v>
      </c>
      <c r="B36" s="63" t="s">
        <v>154</v>
      </c>
      <c r="C36" s="64">
        <f>C37</f>
        <v>103000</v>
      </c>
      <c r="D36" s="64">
        <f t="shared" ref="D36:J36" si="36">D37</f>
        <v>0</v>
      </c>
      <c r="E36" s="64">
        <f t="shared" si="36"/>
        <v>0</v>
      </c>
      <c r="F36" s="101">
        <f t="shared" si="36"/>
        <v>0</v>
      </c>
      <c r="G36" s="1040">
        <f t="shared" si="36"/>
        <v>102400</v>
      </c>
      <c r="H36" s="1097">
        <f t="shared" si="36"/>
        <v>0</v>
      </c>
      <c r="I36" s="1041">
        <f t="shared" si="36"/>
        <v>102400</v>
      </c>
      <c r="J36" s="513">
        <f t="shared" si="36"/>
        <v>600</v>
      </c>
      <c r="K36" s="535">
        <f t="shared" si="9"/>
        <v>99.417475728155338</v>
      </c>
      <c r="O36" s="168"/>
      <c r="R36" s="1097">
        <f t="shared" ref="R36" si="37">R37</f>
        <v>0</v>
      </c>
      <c r="S36" s="130"/>
      <c r="T36" s="130"/>
      <c r="U36" s="314"/>
      <c r="V36" s="130"/>
      <c r="W36" s="130"/>
      <c r="X36" s="130"/>
    </row>
    <row r="37" spans="1:24" ht="14.1" customHeight="1" x14ac:dyDescent="0.25">
      <c r="A37" s="4" t="s">
        <v>163</v>
      </c>
      <c r="B37" s="4" t="s">
        <v>155</v>
      </c>
      <c r="C37" s="21">
        <v>103000</v>
      </c>
      <c r="D37" s="16"/>
      <c r="E37" s="16"/>
      <c r="F37" s="102"/>
      <c r="G37" s="850">
        <v>102400</v>
      </c>
      <c r="H37" s="691"/>
      <c r="I37" s="851">
        <f>H37+G37</f>
        <v>102400</v>
      </c>
      <c r="J37" s="561">
        <f>C37-I37</f>
        <v>600</v>
      </c>
      <c r="K37" s="536">
        <f t="shared" si="9"/>
        <v>99.417475728155338</v>
      </c>
      <c r="O37" s="168"/>
      <c r="R37" s="691"/>
      <c r="S37" s="130"/>
      <c r="T37" s="130"/>
      <c r="U37" s="314"/>
      <c r="V37" s="130"/>
      <c r="W37" s="130"/>
      <c r="X37" s="130"/>
    </row>
    <row r="38" spans="1:24" ht="14.1" customHeight="1" x14ac:dyDescent="0.25">
      <c r="A38" s="4" t="s">
        <v>166</v>
      </c>
      <c r="B38" s="4" t="s">
        <v>156</v>
      </c>
      <c r="C38" s="21">
        <f>C39</f>
        <v>27000</v>
      </c>
      <c r="D38" s="21">
        <f t="shared" ref="D38:J38" si="38">D39</f>
        <v>0</v>
      </c>
      <c r="E38" s="21">
        <f t="shared" si="38"/>
        <v>0</v>
      </c>
      <c r="F38" s="103">
        <f t="shared" si="38"/>
        <v>0</v>
      </c>
      <c r="G38" s="1044">
        <f t="shared" si="38"/>
        <v>27000</v>
      </c>
      <c r="H38" s="972">
        <f t="shared" si="38"/>
        <v>0</v>
      </c>
      <c r="I38" s="1045">
        <f t="shared" si="38"/>
        <v>27000</v>
      </c>
      <c r="J38" s="514">
        <f t="shared" si="38"/>
        <v>0</v>
      </c>
      <c r="K38" s="536">
        <f t="shared" si="9"/>
        <v>100</v>
      </c>
      <c r="O38" s="706"/>
      <c r="R38" s="972">
        <f t="shared" ref="R38" si="39">R39</f>
        <v>0</v>
      </c>
    </row>
    <row r="39" spans="1:24" ht="14.1" customHeight="1" x14ac:dyDescent="0.25">
      <c r="A39" s="4" t="s">
        <v>167</v>
      </c>
      <c r="B39" s="4" t="s">
        <v>157</v>
      </c>
      <c r="C39" s="21">
        <v>27000</v>
      </c>
      <c r="D39" s="16"/>
      <c r="E39" s="16"/>
      <c r="F39" s="102"/>
      <c r="G39" s="850">
        <v>27000</v>
      </c>
      <c r="H39" s="691"/>
      <c r="I39" s="851">
        <f>H39+G39</f>
        <v>27000</v>
      </c>
      <c r="J39" s="561">
        <f>C39-I39</f>
        <v>0</v>
      </c>
      <c r="K39" s="536">
        <f t="shared" si="9"/>
        <v>100</v>
      </c>
      <c r="R39" s="691"/>
    </row>
    <row r="40" spans="1:24" ht="14.1" customHeight="1" x14ac:dyDescent="0.25">
      <c r="A40" s="4" t="s">
        <v>168</v>
      </c>
      <c r="B40" s="4" t="s">
        <v>158</v>
      </c>
      <c r="C40" s="21">
        <f>C41</f>
        <v>600000</v>
      </c>
      <c r="D40" s="21">
        <f t="shared" ref="D40:J40" si="40">D41</f>
        <v>0</v>
      </c>
      <c r="E40" s="21">
        <f t="shared" si="40"/>
        <v>0</v>
      </c>
      <c r="F40" s="103">
        <f t="shared" si="40"/>
        <v>0</v>
      </c>
      <c r="G40" s="1044">
        <f t="shared" si="40"/>
        <v>300000</v>
      </c>
      <c r="H40" s="972">
        <f t="shared" si="40"/>
        <v>300000</v>
      </c>
      <c r="I40" s="1045">
        <f t="shared" si="40"/>
        <v>600000</v>
      </c>
      <c r="J40" s="514">
        <f t="shared" si="40"/>
        <v>0</v>
      </c>
      <c r="K40" s="536">
        <f t="shared" si="9"/>
        <v>100</v>
      </c>
      <c r="R40" s="972">
        <f t="shared" ref="R40" si="41">R41</f>
        <v>300000</v>
      </c>
    </row>
    <row r="41" spans="1:24" ht="14.1" customHeight="1" x14ac:dyDescent="0.25">
      <c r="A41" s="4" t="s">
        <v>169</v>
      </c>
      <c r="B41" s="4" t="s">
        <v>159</v>
      </c>
      <c r="C41" s="21">
        <v>600000</v>
      </c>
      <c r="D41" s="16"/>
      <c r="E41" s="16"/>
      <c r="F41" s="102"/>
      <c r="G41" s="850">
        <v>300000</v>
      </c>
      <c r="H41" s="691">
        <v>300000</v>
      </c>
      <c r="I41" s="851">
        <f>H41+G41</f>
        <v>600000</v>
      </c>
      <c r="J41" s="561">
        <f>C41-I41</f>
        <v>0</v>
      </c>
      <c r="K41" s="536">
        <f t="shared" si="9"/>
        <v>100</v>
      </c>
      <c r="R41" s="691">
        <v>300000</v>
      </c>
    </row>
    <row r="42" spans="1:24" ht="14.1" customHeight="1" x14ac:dyDescent="0.25">
      <c r="A42" s="124"/>
      <c r="B42" s="124"/>
      <c r="C42" s="125"/>
      <c r="D42" s="126"/>
      <c r="E42" s="126"/>
      <c r="F42" s="126"/>
      <c r="G42" s="516"/>
      <c r="H42" s="516"/>
      <c r="I42" s="516"/>
      <c r="J42" s="515"/>
      <c r="K42" s="545"/>
      <c r="R42" s="516"/>
    </row>
    <row r="43" spans="1:24" ht="14.1" customHeight="1" x14ac:dyDescent="0.25">
      <c r="A43" s="127"/>
      <c r="B43" s="127"/>
      <c r="C43" s="128"/>
      <c r="D43" s="129"/>
      <c r="E43" s="129"/>
      <c r="F43" s="129"/>
      <c r="G43" s="518"/>
      <c r="H43" s="518"/>
      <c r="I43" s="518"/>
      <c r="J43" s="517"/>
      <c r="K43" s="546">
        <v>2</v>
      </c>
      <c r="R43" s="518"/>
    </row>
    <row r="44" spans="1:24" ht="14.1" customHeight="1" x14ac:dyDescent="0.25">
      <c r="A44" s="120" t="s">
        <v>533</v>
      </c>
      <c r="B44" s="121">
        <v>2</v>
      </c>
      <c r="C44" s="122" t="s">
        <v>534</v>
      </c>
      <c r="D44" s="122" t="s">
        <v>535</v>
      </c>
      <c r="E44" s="122" t="s">
        <v>536</v>
      </c>
      <c r="F44" s="123" t="s">
        <v>537</v>
      </c>
      <c r="G44" s="832">
        <v>7</v>
      </c>
      <c r="H44" s="715">
        <v>8</v>
      </c>
      <c r="I44" s="843">
        <v>9</v>
      </c>
      <c r="J44" s="502">
        <v>10</v>
      </c>
      <c r="K44" s="503">
        <v>11</v>
      </c>
      <c r="R44" s="715">
        <v>8</v>
      </c>
    </row>
    <row r="45" spans="1:24" s="1" customFormat="1" ht="14.1" customHeight="1" x14ac:dyDescent="0.25">
      <c r="A45" s="54" t="s">
        <v>99</v>
      </c>
      <c r="B45" s="54" t="s">
        <v>98</v>
      </c>
      <c r="C45" s="55">
        <f>C46</f>
        <v>750000</v>
      </c>
      <c r="D45" s="55">
        <f t="shared" ref="D45:J46" si="42">D46</f>
        <v>0</v>
      </c>
      <c r="E45" s="55">
        <f t="shared" si="42"/>
        <v>0</v>
      </c>
      <c r="F45" s="104">
        <f t="shared" si="42"/>
        <v>0</v>
      </c>
      <c r="G45" s="547">
        <f t="shared" si="42"/>
        <v>648000</v>
      </c>
      <c r="H45" s="499">
        <f t="shared" si="42"/>
        <v>102000</v>
      </c>
      <c r="I45" s="581">
        <f t="shared" si="42"/>
        <v>750000</v>
      </c>
      <c r="J45" s="549">
        <f t="shared" si="42"/>
        <v>0</v>
      </c>
      <c r="K45" s="916">
        <f t="shared" si="9"/>
        <v>100</v>
      </c>
      <c r="N45" s="601"/>
      <c r="Q45" s="696"/>
      <c r="R45" s="548">
        <f t="shared" ref="R45:R46" si="43">R46</f>
        <v>102000</v>
      </c>
      <c r="S45" s="696"/>
      <c r="U45" s="696"/>
    </row>
    <row r="46" spans="1:24" s="2" customFormat="1" ht="14.1" customHeight="1" thickBot="1" x14ac:dyDescent="0.3">
      <c r="A46" s="70" t="s">
        <v>3</v>
      </c>
      <c r="B46" s="70" t="s">
        <v>4</v>
      </c>
      <c r="C46" s="71">
        <f>C47</f>
        <v>750000</v>
      </c>
      <c r="D46" s="71">
        <f t="shared" si="42"/>
        <v>0</v>
      </c>
      <c r="E46" s="71">
        <f t="shared" si="42"/>
        <v>0</v>
      </c>
      <c r="F46" s="111">
        <f t="shared" si="42"/>
        <v>0</v>
      </c>
      <c r="G46" s="902">
        <f t="shared" si="42"/>
        <v>648000</v>
      </c>
      <c r="H46" s="557">
        <f t="shared" si="42"/>
        <v>102000</v>
      </c>
      <c r="I46" s="903">
        <f t="shared" si="42"/>
        <v>750000</v>
      </c>
      <c r="J46" s="558">
        <f t="shared" si="42"/>
        <v>0</v>
      </c>
      <c r="K46" s="904">
        <f t="shared" si="9"/>
        <v>100</v>
      </c>
      <c r="N46" s="947"/>
      <c r="Q46" s="694"/>
      <c r="R46" s="557">
        <f t="shared" si="43"/>
        <v>102000</v>
      </c>
      <c r="S46" s="694"/>
      <c r="U46" s="694"/>
    </row>
    <row r="47" spans="1:24" ht="14.1" customHeight="1" thickBot="1" x14ac:dyDescent="0.3">
      <c r="A47" s="3" t="s">
        <v>170</v>
      </c>
      <c r="B47" s="3" t="s">
        <v>151</v>
      </c>
      <c r="C47" s="65">
        <f>C48+C50</f>
        <v>750000</v>
      </c>
      <c r="D47" s="65">
        <f t="shared" ref="D47:J47" si="44">D48+D50</f>
        <v>0</v>
      </c>
      <c r="E47" s="65">
        <f t="shared" si="44"/>
        <v>0</v>
      </c>
      <c r="F47" s="100">
        <f t="shared" si="44"/>
        <v>0</v>
      </c>
      <c r="G47" s="858">
        <f t="shared" si="44"/>
        <v>648000</v>
      </c>
      <c r="H47" s="511">
        <f t="shared" si="44"/>
        <v>102000</v>
      </c>
      <c r="I47" s="859">
        <f t="shared" si="44"/>
        <v>750000</v>
      </c>
      <c r="J47" s="512">
        <f t="shared" si="44"/>
        <v>0</v>
      </c>
      <c r="K47" s="544">
        <f t="shared" si="9"/>
        <v>100</v>
      </c>
      <c r="R47" s="511">
        <f t="shared" ref="R47" si="45">R48+R50</f>
        <v>102000</v>
      </c>
    </row>
    <row r="48" spans="1:24" ht="14.1" customHeight="1" x14ac:dyDescent="0.25">
      <c r="A48" s="63" t="s">
        <v>171</v>
      </c>
      <c r="B48" s="63" t="s">
        <v>154</v>
      </c>
      <c r="C48" s="64">
        <f>C49</f>
        <v>450000</v>
      </c>
      <c r="D48" s="64">
        <f t="shared" ref="D48:J48" si="46">D49</f>
        <v>0</v>
      </c>
      <c r="E48" s="64">
        <f t="shared" si="46"/>
        <v>0</v>
      </c>
      <c r="F48" s="101">
        <f t="shared" si="46"/>
        <v>0</v>
      </c>
      <c r="G48" s="860">
        <f t="shared" si="46"/>
        <v>450000</v>
      </c>
      <c r="H48" s="369">
        <f t="shared" si="46"/>
        <v>0</v>
      </c>
      <c r="I48" s="861">
        <f t="shared" si="46"/>
        <v>450000</v>
      </c>
      <c r="J48" s="513">
        <f t="shared" si="46"/>
        <v>0</v>
      </c>
      <c r="K48" s="535">
        <f t="shared" si="9"/>
        <v>100</v>
      </c>
      <c r="P48" s="173"/>
      <c r="Q48" s="825"/>
      <c r="R48" s="369">
        <f t="shared" ref="R48" si="47">R49</f>
        <v>0</v>
      </c>
    </row>
    <row r="49" spans="1:21" ht="14.1" customHeight="1" x14ac:dyDescent="0.25">
      <c r="A49" s="4" t="s">
        <v>172</v>
      </c>
      <c r="B49" s="4" t="s">
        <v>155</v>
      </c>
      <c r="C49" s="21">
        <v>450000</v>
      </c>
      <c r="D49" s="16"/>
      <c r="E49" s="16"/>
      <c r="F49" s="102"/>
      <c r="G49" s="850">
        <v>450000</v>
      </c>
      <c r="H49" s="691"/>
      <c r="I49" s="864">
        <f>H49+G49</f>
        <v>450000</v>
      </c>
      <c r="J49" s="561">
        <f>C49-I49</f>
        <v>0</v>
      </c>
      <c r="K49" s="536">
        <f t="shared" si="9"/>
        <v>100</v>
      </c>
      <c r="P49" s="173"/>
      <c r="Q49" s="825"/>
      <c r="R49" s="691"/>
    </row>
    <row r="50" spans="1:21" ht="14.1" customHeight="1" x14ac:dyDescent="0.25">
      <c r="A50" s="4" t="s">
        <v>173</v>
      </c>
      <c r="B50" s="4" t="s">
        <v>156</v>
      </c>
      <c r="C50" s="21">
        <f>C51</f>
        <v>300000</v>
      </c>
      <c r="D50" s="21">
        <f t="shared" ref="D50:J50" si="48">D51</f>
        <v>0</v>
      </c>
      <c r="E50" s="21">
        <f t="shared" si="48"/>
        <v>0</v>
      </c>
      <c r="F50" s="103">
        <f t="shared" si="48"/>
        <v>0</v>
      </c>
      <c r="G50" s="862">
        <f t="shared" si="48"/>
        <v>198000</v>
      </c>
      <c r="H50" s="499">
        <f t="shared" si="48"/>
        <v>102000</v>
      </c>
      <c r="I50" s="863">
        <f t="shared" si="48"/>
        <v>300000</v>
      </c>
      <c r="J50" s="514">
        <f t="shared" si="48"/>
        <v>0</v>
      </c>
      <c r="K50" s="536">
        <f t="shared" si="9"/>
        <v>100</v>
      </c>
      <c r="R50" s="499">
        <f t="shared" ref="R50" si="49">R51</f>
        <v>102000</v>
      </c>
    </row>
    <row r="51" spans="1:21" ht="14.1" customHeight="1" x14ac:dyDescent="0.25">
      <c r="A51" s="4" t="s">
        <v>174</v>
      </c>
      <c r="B51" s="4" t="s">
        <v>157</v>
      </c>
      <c r="C51" s="21">
        <v>300000</v>
      </c>
      <c r="D51" s="16"/>
      <c r="E51" s="16"/>
      <c r="F51" s="102"/>
      <c r="G51" s="850">
        <v>198000</v>
      </c>
      <c r="H51" s="691">
        <v>102000</v>
      </c>
      <c r="I51" s="864">
        <f>H51+G51</f>
        <v>300000</v>
      </c>
      <c r="J51" s="561">
        <f>C51-I51</f>
        <v>0</v>
      </c>
      <c r="K51" s="536">
        <f t="shared" si="9"/>
        <v>100</v>
      </c>
      <c r="N51" s="948"/>
      <c r="O51" s="173"/>
      <c r="R51" s="691">
        <v>102000</v>
      </c>
    </row>
    <row r="52" spans="1:21" s="1" customFormat="1" ht="14.1" customHeight="1" x14ac:dyDescent="0.25">
      <c r="A52" s="54" t="s">
        <v>126</v>
      </c>
      <c r="B52" s="54" t="s">
        <v>551</v>
      </c>
      <c r="C52" s="55">
        <f>C53</f>
        <v>2000000</v>
      </c>
      <c r="D52" s="55">
        <f t="shared" ref="D52:J55" si="50">D53</f>
        <v>0</v>
      </c>
      <c r="E52" s="55">
        <f t="shared" si="50"/>
        <v>0</v>
      </c>
      <c r="F52" s="104">
        <f t="shared" si="50"/>
        <v>0</v>
      </c>
      <c r="G52" s="547">
        <f t="shared" si="50"/>
        <v>1275000</v>
      </c>
      <c r="H52" s="499">
        <f t="shared" si="50"/>
        <v>720000</v>
      </c>
      <c r="I52" s="581">
        <f t="shared" si="50"/>
        <v>1995000</v>
      </c>
      <c r="J52" s="549">
        <f t="shared" si="50"/>
        <v>5000</v>
      </c>
      <c r="K52" s="916">
        <f t="shared" si="9"/>
        <v>99.75</v>
      </c>
      <c r="N52" s="601"/>
      <c r="Q52" s="696"/>
      <c r="R52" s="548">
        <f t="shared" ref="R52:R55" si="51">R53</f>
        <v>725000</v>
      </c>
      <c r="U52" s="696"/>
    </row>
    <row r="53" spans="1:21" s="2" customFormat="1" ht="14.1" customHeight="1" thickBot="1" x14ac:dyDescent="0.3">
      <c r="A53" s="70" t="s">
        <v>5</v>
      </c>
      <c r="B53" s="70" t="s">
        <v>6</v>
      </c>
      <c r="C53" s="71">
        <f>C54</f>
        <v>2000000</v>
      </c>
      <c r="D53" s="71">
        <f t="shared" si="50"/>
        <v>0</v>
      </c>
      <c r="E53" s="71">
        <f t="shared" si="50"/>
        <v>0</v>
      </c>
      <c r="F53" s="111">
        <f t="shared" si="50"/>
        <v>0</v>
      </c>
      <c r="G53" s="902">
        <f t="shared" si="50"/>
        <v>1275000</v>
      </c>
      <c r="H53" s="557">
        <f t="shared" si="50"/>
        <v>720000</v>
      </c>
      <c r="I53" s="903">
        <f t="shared" si="50"/>
        <v>1995000</v>
      </c>
      <c r="J53" s="558">
        <f t="shared" si="50"/>
        <v>5000</v>
      </c>
      <c r="K53" s="904">
        <f t="shared" si="9"/>
        <v>99.75</v>
      </c>
      <c r="N53" s="947"/>
      <c r="Q53" s="694"/>
      <c r="R53" s="557">
        <f t="shared" si="51"/>
        <v>725000</v>
      </c>
      <c r="U53" s="694"/>
    </row>
    <row r="54" spans="1:21" ht="14.1" customHeight="1" thickBot="1" x14ac:dyDescent="0.3">
      <c r="A54" s="692" t="s">
        <v>181</v>
      </c>
      <c r="B54" s="692" t="s">
        <v>151</v>
      </c>
      <c r="C54" s="65">
        <f>C55</f>
        <v>2000000</v>
      </c>
      <c r="D54" s="65">
        <f t="shared" si="50"/>
        <v>0</v>
      </c>
      <c r="E54" s="65">
        <f t="shared" si="50"/>
        <v>0</v>
      </c>
      <c r="F54" s="100">
        <f t="shared" si="50"/>
        <v>0</v>
      </c>
      <c r="G54" s="858">
        <f t="shared" si="50"/>
        <v>1275000</v>
      </c>
      <c r="H54" s="511">
        <f t="shared" si="50"/>
        <v>720000</v>
      </c>
      <c r="I54" s="859">
        <f t="shared" si="50"/>
        <v>1995000</v>
      </c>
      <c r="J54" s="512">
        <f t="shared" si="50"/>
        <v>5000</v>
      </c>
      <c r="K54" s="693">
        <f t="shared" si="9"/>
        <v>99.75</v>
      </c>
      <c r="L54" s="173"/>
      <c r="M54" s="173"/>
      <c r="N54" s="948"/>
      <c r="O54" s="173"/>
      <c r="P54" s="173"/>
      <c r="Q54" s="825"/>
      <c r="R54" s="511">
        <f t="shared" si="51"/>
        <v>725000</v>
      </c>
    </row>
    <row r="55" spans="1:21" ht="14.1" customHeight="1" x14ac:dyDescent="0.25">
      <c r="A55" s="63" t="s">
        <v>186</v>
      </c>
      <c r="B55" s="63" t="s">
        <v>158</v>
      </c>
      <c r="C55" s="64">
        <f>C56</f>
        <v>2000000</v>
      </c>
      <c r="D55" s="64">
        <f t="shared" si="50"/>
        <v>0</v>
      </c>
      <c r="E55" s="64">
        <f t="shared" si="50"/>
        <v>0</v>
      </c>
      <c r="F55" s="101">
        <f t="shared" si="50"/>
        <v>0</v>
      </c>
      <c r="G55" s="860">
        <f t="shared" si="50"/>
        <v>1275000</v>
      </c>
      <c r="H55" s="369">
        <f t="shared" si="50"/>
        <v>720000</v>
      </c>
      <c r="I55" s="861">
        <f t="shared" si="50"/>
        <v>1995000</v>
      </c>
      <c r="J55" s="513">
        <f t="shared" si="50"/>
        <v>5000</v>
      </c>
      <c r="K55" s="535">
        <f t="shared" si="9"/>
        <v>99.75</v>
      </c>
      <c r="R55" s="369">
        <f t="shared" si="51"/>
        <v>725000</v>
      </c>
    </row>
    <row r="56" spans="1:21" ht="14.1" customHeight="1" x14ac:dyDescent="0.25">
      <c r="A56" s="4" t="s">
        <v>187</v>
      </c>
      <c r="B56" s="4" t="s">
        <v>175</v>
      </c>
      <c r="C56" s="21">
        <v>2000000</v>
      </c>
      <c r="D56" s="16"/>
      <c r="E56" s="16"/>
      <c r="F56" s="102"/>
      <c r="G56" s="850">
        <v>1275000</v>
      </c>
      <c r="H56" s="691">
        <v>720000</v>
      </c>
      <c r="I56" s="851">
        <f>H56+G56</f>
        <v>1995000</v>
      </c>
      <c r="J56" s="561">
        <f>C56-I56</f>
        <v>5000</v>
      </c>
      <c r="K56" s="536">
        <f t="shared" si="9"/>
        <v>99.75</v>
      </c>
      <c r="N56" s="599">
        <v>225000</v>
      </c>
      <c r="O56">
        <v>495000</v>
      </c>
      <c r="P56" s="419">
        <f>O56+N56</f>
        <v>720000</v>
      </c>
      <c r="R56" s="691">
        <v>725000</v>
      </c>
    </row>
    <row r="57" spans="1:21" s="1" customFormat="1" ht="14.1" customHeight="1" x14ac:dyDescent="0.25">
      <c r="A57" s="54" t="s">
        <v>125</v>
      </c>
      <c r="B57" s="54" t="s">
        <v>100</v>
      </c>
      <c r="C57" s="55">
        <f>C58</f>
        <v>2000000</v>
      </c>
      <c r="D57" s="55">
        <f t="shared" ref="D57:J58" si="52">D58</f>
        <v>0</v>
      </c>
      <c r="E57" s="55">
        <f t="shared" si="52"/>
        <v>0</v>
      </c>
      <c r="F57" s="104">
        <f t="shared" si="52"/>
        <v>0</v>
      </c>
      <c r="G57" s="547">
        <f t="shared" si="52"/>
        <v>1891375</v>
      </c>
      <c r="H57" s="499">
        <f t="shared" si="52"/>
        <v>108625</v>
      </c>
      <c r="I57" s="581">
        <f t="shared" si="52"/>
        <v>2000000</v>
      </c>
      <c r="J57" s="549">
        <f t="shared" si="52"/>
        <v>0</v>
      </c>
      <c r="K57" s="916">
        <f t="shared" si="9"/>
        <v>100</v>
      </c>
      <c r="N57" s="601"/>
      <c r="Q57" s="696"/>
      <c r="R57" s="548">
        <f t="shared" ref="R57:R58" si="53">R58</f>
        <v>108625</v>
      </c>
      <c r="U57" s="696"/>
    </row>
    <row r="58" spans="1:21" s="2" customFormat="1" ht="14.1" customHeight="1" thickBot="1" x14ac:dyDescent="0.3">
      <c r="A58" s="70" t="s">
        <v>7</v>
      </c>
      <c r="B58" s="70" t="s">
        <v>8</v>
      </c>
      <c r="C58" s="71">
        <f>C59</f>
        <v>2000000</v>
      </c>
      <c r="D58" s="71">
        <f t="shared" si="52"/>
        <v>0</v>
      </c>
      <c r="E58" s="71">
        <f t="shared" si="52"/>
        <v>0</v>
      </c>
      <c r="F58" s="111">
        <f t="shared" si="52"/>
        <v>0</v>
      </c>
      <c r="G58" s="902">
        <f t="shared" si="52"/>
        <v>1891375</v>
      </c>
      <c r="H58" s="557">
        <f t="shared" si="52"/>
        <v>108625</v>
      </c>
      <c r="I58" s="903">
        <f t="shared" si="52"/>
        <v>2000000</v>
      </c>
      <c r="J58" s="558">
        <f t="shared" si="52"/>
        <v>0</v>
      </c>
      <c r="K58" s="904">
        <f t="shared" si="9"/>
        <v>100</v>
      </c>
      <c r="N58" s="947"/>
      <c r="Q58" s="694"/>
      <c r="R58" s="557">
        <f t="shared" si="53"/>
        <v>108625</v>
      </c>
      <c r="U58" s="694"/>
    </row>
    <row r="59" spans="1:21" ht="14.1" customHeight="1" thickBot="1" x14ac:dyDescent="0.3">
      <c r="A59" s="692" t="s">
        <v>176</v>
      </c>
      <c r="B59" s="692" t="s">
        <v>151</v>
      </c>
      <c r="C59" s="65">
        <f>C60+C62</f>
        <v>2000000</v>
      </c>
      <c r="D59" s="65">
        <f t="shared" ref="D59:J59" si="54">D60+D62</f>
        <v>0</v>
      </c>
      <c r="E59" s="65">
        <f t="shared" si="54"/>
        <v>0</v>
      </c>
      <c r="F59" s="100">
        <f t="shared" si="54"/>
        <v>0</v>
      </c>
      <c r="G59" s="858">
        <f t="shared" si="54"/>
        <v>1891375</v>
      </c>
      <c r="H59" s="511">
        <f t="shared" si="54"/>
        <v>108625</v>
      </c>
      <c r="I59" s="859">
        <f t="shared" si="54"/>
        <v>2000000</v>
      </c>
      <c r="J59" s="512">
        <f t="shared" si="54"/>
        <v>0</v>
      </c>
      <c r="K59" s="693">
        <f t="shared" si="9"/>
        <v>100</v>
      </c>
      <c r="L59" s="173"/>
      <c r="M59" s="173"/>
      <c r="N59" s="948"/>
      <c r="O59" s="173"/>
      <c r="P59" s="173"/>
      <c r="Q59" s="825"/>
      <c r="R59" s="511">
        <f t="shared" ref="R59" si="55">R60+R62</f>
        <v>108625</v>
      </c>
    </row>
    <row r="60" spans="1:21" ht="14.1" customHeight="1" x14ac:dyDescent="0.25">
      <c r="A60" s="63" t="s">
        <v>177</v>
      </c>
      <c r="B60" s="63" t="s">
        <v>154</v>
      </c>
      <c r="C60" s="64">
        <f>C61</f>
        <v>1550000</v>
      </c>
      <c r="D60" s="64">
        <f t="shared" ref="D60:J60" si="56">D61</f>
        <v>0</v>
      </c>
      <c r="E60" s="64">
        <f t="shared" si="56"/>
        <v>0</v>
      </c>
      <c r="F60" s="101">
        <f t="shared" si="56"/>
        <v>0</v>
      </c>
      <c r="G60" s="860">
        <f t="shared" si="56"/>
        <v>1550000</v>
      </c>
      <c r="H60" s="369">
        <f t="shared" si="56"/>
        <v>0</v>
      </c>
      <c r="I60" s="861">
        <f t="shared" si="56"/>
        <v>1550000</v>
      </c>
      <c r="J60" s="513">
        <f t="shared" si="56"/>
        <v>0</v>
      </c>
      <c r="K60" s="535">
        <f t="shared" si="9"/>
        <v>100</v>
      </c>
      <c r="R60" s="369">
        <f t="shared" ref="R60" si="57">R61</f>
        <v>0</v>
      </c>
    </row>
    <row r="61" spans="1:21" ht="14.1" customHeight="1" x14ac:dyDescent="0.25">
      <c r="A61" s="4" t="s">
        <v>178</v>
      </c>
      <c r="B61" s="4" t="s">
        <v>155</v>
      </c>
      <c r="C61" s="21">
        <v>1550000</v>
      </c>
      <c r="D61" s="57"/>
      <c r="E61" s="57"/>
      <c r="F61" s="106"/>
      <c r="G61" s="850">
        <v>1550000</v>
      </c>
      <c r="H61" s="691"/>
      <c r="I61" s="851">
        <f>H61+G61</f>
        <v>1550000</v>
      </c>
      <c r="J61" s="561">
        <f>C61-I61</f>
        <v>0</v>
      </c>
      <c r="K61" s="536">
        <f t="shared" si="9"/>
        <v>100</v>
      </c>
      <c r="R61" s="691"/>
    </row>
    <row r="62" spans="1:21" ht="14.1" customHeight="1" x14ac:dyDescent="0.25">
      <c r="A62" s="4" t="s">
        <v>179</v>
      </c>
      <c r="B62" s="4" t="s">
        <v>156</v>
      </c>
      <c r="C62" s="21">
        <f>C63</f>
        <v>450000</v>
      </c>
      <c r="D62" s="21">
        <f t="shared" ref="D62:J62" si="58">D63</f>
        <v>0</v>
      </c>
      <c r="E62" s="21">
        <f t="shared" si="58"/>
        <v>0</v>
      </c>
      <c r="F62" s="103">
        <f t="shared" si="58"/>
        <v>0</v>
      </c>
      <c r="G62" s="862">
        <f t="shared" si="58"/>
        <v>341375</v>
      </c>
      <c r="H62" s="499">
        <f t="shared" si="58"/>
        <v>108625</v>
      </c>
      <c r="I62" s="863">
        <f t="shared" si="58"/>
        <v>450000</v>
      </c>
      <c r="J62" s="514">
        <f t="shared" si="58"/>
        <v>0</v>
      </c>
      <c r="K62" s="536">
        <f t="shared" si="9"/>
        <v>100</v>
      </c>
      <c r="R62" s="499">
        <f t="shared" ref="R62" si="59">R63</f>
        <v>108625</v>
      </c>
    </row>
    <row r="63" spans="1:21" ht="14.1" customHeight="1" x14ac:dyDescent="0.25">
      <c r="A63" s="4" t="s">
        <v>180</v>
      </c>
      <c r="B63" s="4" t="s">
        <v>157</v>
      </c>
      <c r="C63" s="21">
        <v>450000</v>
      </c>
      <c r="D63" s="16"/>
      <c r="E63" s="16"/>
      <c r="F63" s="102"/>
      <c r="G63" s="850">
        <v>341375</v>
      </c>
      <c r="H63" s="691">
        <v>108625</v>
      </c>
      <c r="I63" s="851">
        <f>H63+G63</f>
        <v>450000</v>
      </c>
      <c r="J63" s="561">
        <f>C63-I63</f>
        <v>0</v>
      </c>
      <c r="K63" s="536">
        <f t="shared" si="9"/>
        <v>100</v>
      </c>
      <c r="R63" s="691">
        <v>108625</v>
      </c>
    </row>
    <row r="64" spans="1:21" s="1" customFormat="1" ht="14.1" customHeight="1" x14ac:dyDescent="0.25">
      <c r="A64" s="54" t="s">
        <v>124</v>
      </c>
      <c r="B64" s="54" t="s">
        <v>101</v>
      </c>
      <c r="C64" s="55">
        <f>C65</f>
        <v>3500000</v>
      </c>
      <c r="D64" s="55">
        <f t="shared" ref="D64:J65" si="60">D65</f>
        <v>0</v>
      </c>
      <c r="E64" s="55">
        <f t="shared" si="60"/>
        <v>0</v>
      </c>
      <c r="F64" s="104">
        <f t="shared" si="60"/>
        <v>0</v>
      </c>
      <c r="G64" s="547">
        <f t="shared" si="60"/>
        <v>2282375</v>
      </c>
      <c r="H64" s="499">
        <f t="shared" si="60"/>
        <v>977600</v>
      </c>
      <c r="I64" s="581">
        <f t="shared" si="60"/>
        <v>3259975</v>
      </c>
      <c r="J64" s="549">
        <f t="shared" si="60"/>
        <v>240025</v>
      </c>
      <c r="K64" s="916">
        <f t="shared" si="9"/>
        <v>93.142142857142858</v>
      </c>
      <c r="N64" s="1074"/>
      <c r="O64" s="1020"/>
      <c r="P64" s="1020"/>
      <c r="Q64" s="1296"/>
      <c r="R64" s="548">
        <f t="shared" ref="R64:R65" si="61">R65</f>
        <v>1217625</v>
      </c>
      <c r="U64" s="696"/>
    </row>
    <row r="65" spans="1:21" s="2" customFormat="1" ht="14.1" customHeight="1" thickBot="1" x14ac:dyDescent="0.3">
      <c r="A65" s="70" t="s">
        <v>9</v>
      </c>
      <c r="B65" s="70" t="s">
        <v>10</v>
      </c>
      <c r="C65" s="71">
        <f>C66</f>
        <v>3500000</v>
      </c>
      <c r="D65" s="71">
        <f t="shared" si="60"/>
        <v>0</v>
      </c>
      <c r="E65" s="71">
        <f t="shared" si="60"/>
        <v>0</v>
      </c>
      <c r="F65" s="111">
        <f t="shared" si="60"/>
        <v>0</v>
      </c>
      <c r="G65" s="902">
        <f t="shared" si="60"/>
        <v>2282375</v>
      </c>
      <c r="H65" s="557">
        <f t="shared" si="60"/>
        <v>977600</v>
      </c>
      <c r="I65" s="903">
        <f t="shared" si="60"/>
        <v>3259975</v>
      </c>
      <c r="J65" s="558">
        <f t="shared" si="60"/>
        <v>240025</v>
      </c>
      <c r="K65" s="904">
        <f t="shared" si="9"/>
        <v>93.142142857142858</v>
      </c>
      <c r="N65" s="947"/>
      <c r="Q65" s="694"/>
      <c r="R65" s="557">
        <f t="shared" si="61"/>
        <v>1217625</v>
      </c>
      <c r="U65" s="694"/>
    </row>
    <row r="66" spans="1:21" ht="14.1" customHeight="1" thickBot="1" x14ac:dyDescent="0.3">
      <c r="A66" s="3" t="s">
        <v>182</v>
      </c>
      <c r="B66" s="3" t="s">
        <v>151</v>
      </c>
      <c r="C66" s="65">
        <f>C67+C69+C71</f>
        <v>3500000</v>
      </c>
      <c r="D66" s="65">
        <f t="shared" ref="D66:J66" si="62">D67+D69+D71</f>
        <v>0</v>
      </c>
      <c r="E66" s="65">
        <f t="shared" si="62"/>
        <v>0</v>
      </c>
      <c r="F66" s="100">
        <f t="shared" si="62"/>
        <v>0</v>
      </c>
      <c r="G66" s="858">
        <f t="shared" si="62"/>
        <v>2282375</v>
      </c>
      <c r="H66" s="511">
        <f t="shared" si="62"/>
        <v>977600</v>
      </c>
      <c r="I66" s="859">
        <f t="shared" si="62"/>
        <v>3259975</v>
      </c>
      <c r="J66" s="512">
        <f t="shared" si="62"/>
        <v>240025</v>
      </c>
      <c r="K66" s="544">
        <f t="shared" si="9"/>
        <v>93.142142857142858</v>
      </c>
      <c r="R66" s="511">
        <f t="shared" ref="R66" si="63">R67+R69+R71</f>
        <v>1217625</v>
      </c>
    </row>
    <row r="67" spans="1:21" ht="14.1" customHeight="1" x14ac:dyDescent="0.25">
      <c r="A67" s="63" t="s">
        <v>183</v>
      </c>
      <c r="B67" s="63" t="s">
        <v>154</v>
      </c>
      <c r="C67" s="64">
        <f>C68</f>
        <v>305000</v>
      </c>
      <c r="D67" s="64">
        <f t="shared" ref="D67:J67" si="64">D68</f>
        <v>0</v>
      </c>
      <c r="E67" s="64">
        <f t="shared" si="64"/>
        <v>0</v>
      </c>
      <c r="F67" s="101">
        <f t="shared" si="64"/>
        <v>0</v>
      </c>
      <c r="G67" s="860">
        <f t="shared" si="64"/>
        <v>305000</v>
      </c>
      <c r="H67" s="369">
        <f t="shared" si="64"/>
        <v>0</v>
      </c>
      <c r="I67" s="861">
        <f t="shared" si="64"/>
        <v>305000</v>
      </c>
      <c r="J67" s="513">
        <f t="shared" si="64"/>
        <v>0</v>
      </c>
      <c r="K67" s="535">
        <f t="shared" si="9"/>
        <v>100</v>
      </c>
      <c r="R67" s="369">
        <f t="shared" ref="R67" si="65">R68</f>
        <v>0</v>
      </c>
    </row>
    <row r="68" spans="1:21" ht="14.1" customHeight="1" x14ac:dyDescent="0.25">
      <c r="A68" s="4" t="s">
        <v>184</v>
      </c>
      <c r="B68" s="4" t="s">
        <v>155</v>
      </c>
      <c r="C68" s="21">
        <v>305000</v>
      </c>
      <c r="D68" s="16"/>
      <c r="E68" s="16"/>
      <c r="F68" s="102"/>
      <c r="G68" s="850">
        <v>305000</v>
      </c>
      <c r="H68" s="691"/>
      <c r="I68" s="851">
        <f>H68+G68</f>
        <v>305000</v>
      </c>
      <c r="J68" s="561">
        <f>C68-I68</f>
        <v>0</v>
      </c>
      <c r="K68" s="536">
        <f t="shared" si="9"/>
        <v>100</v>
      </c>
      <c r="R68" s="691"/>
    </row>
    <row r="69" spans="1:21" ht="14.1" customHeight="1" x14ac:dyDescent="0.25">
      <c r="A69" s="4" t="s">
        <v>189</v>
      </c>
      <c r="B69" s="4" t="s">
        <v>156</v>
      </c>
      <c r="C69" s="21">
        <f>C70</f>
        <v>195000</v>
      </c>
      <c r="D69" s="21">
        <f t="shared" ref="D69:J69" si="66">D70</f>
        <v>0</v>
      </c>
      <c r="E69" s="21">
        <f t="shared" si="66"/>
        <v>0</v>
      </c>
      <c r="F69" s="103">
        <f t="shared" si="66"/>
        <v>0</v>
      </c>
      <c r="G69" s="862">
        <f t="shared" si="66"/>
        <v>137375</v>
      </c>
      <c r="H69" s="499">
        <f t="shared" si="66"/>
        <v>57600</v>
      </c>
      <c r="I69" s="863">
        <f t="shared" si="66"/>
        <v>194975</v>
      </c>
      <c r="J69" s="514">
        <f t="shared" si="66"/>
        <v>25</v>
      </c>
      <c r="K69" s="536">
        <f t="shared" si="9"/>
        <v>99.987179487179489</v>
      </c>
      <c r="R69" s="499">
        <f t="shared" ref="R69" si="67">R70</f>
        <v>57625</v>
      </c>
    </row>
    <row r="70" spans="1:21" ht="14.1" customHeight="1" x14ac:dyDescent="0.25">
      <c r="A70" s="4" t="s">
        <v>188</v>
      </c>
      <c r="B70" s="4" t="s">
        <v>157</v>
      </c>
      <c r="C70" s="21">
        <v>195000</v>
      </c>
      <c r="D70" s="16"/>
      <c r="E70" s="16"/>
      <c r="F70" s="102"/>
      <c r="G70" s="850">
        <v>137375</v>
      </c>
      <c r="H70" s="691">
        <v>57600</v>
      </c>
      <c r="I70" s="851">
        <f>H70+G70</f>
        <v>194975</v>
      </c>
      <c r="J70" s="561">
        <f>C70-I70</f>
        <v>25</v>
      </c>
      <c r="K70" s="536">
        <f t="shared" si="9"/>
        <v>99.987179487179489</v>
      </c>
      <c r="N70" s="599">
        <f>H72-240000</f>
        <v>680000</v>
      </c>
      <c r="R70" s="691">
        <v>57625</v>
      </c>
    </row>
    <row r="71" spans="1:21" ht="14.1" customHeight="1" x14ac:dyDescent="0.25">
      <c r="A71" s="4" t="s">
        <v>185</v>
      </c>
      <c r="B71" s="4" t="s">
        <v>158</v>
      </c>
      <c r="C71" s="21">
        <f>C72</f>
        <v>3000000</v>
      </c>
      <c r="D71" s="21">
        <f t="shared" ref="D71:J71" si="68">D72</f>
        <v>0</v>
      </c>
      <c r="E71" s="21">
        <f t="shared" si="68"/>
        <v>0</v>
      </c>
      <c r="F71" s="103">
        <f t="shared" si="68"/>
        <v>0</v>
      </c>
      <c r="G71" s="862">
        <f t="shared" si="68"/>
        <v>1840000</v>
      </c>
      <c r="H71" s="499">
        <f t="shared" si="68"/>
        <v>920000</v>
      </c>
      <c r="I71" s="863">
        <f t="shared" si="68"/>
        <v>2760000</v>
      </c>
      <c r="J71" s="514">
        <f t="shared" si="68"/>
        <v>240000</v>
      </c>
      <c r="K71" s="536">
        <f t="shared" si="9"/>
        <v>92</v>
      </c>
      <c r="R71" s="499">
        <f t="shared" ref="R71" si="69">R72</f>
        <v>1160000</v>
      </c>
    </row>
    <row r="72" spans="1:21" ht="14.1" customHeight="1" x14ac:dyDescent="0.25">
      <c r="A72" s="4" t="s">
        <v>190</v>
      </c>
      <c r="B72" s="4" t="s">
        <v>159</v>
      </c>
      <c r="C72" s="21">
        <v>3000000</v>
      </c>
      <c r="D72" s="16"/>
      <c r="E72" s="16"/>
      <c r="F72" s="102"/>
      <c r="G72" s="850">
        <v>1840000</v>
      </c>
      <c r="H72" s="691">
        <v>920000</v>
      </c>
      <c r="I72" s="851">
        <f>H72+G72</f>
        <v>2760000</v>
      </c>
      <c r="J72" s="619">
        <f>C72-I72</f>
        <v>240000</v>
      </c>
      <c r="K72" s="1050">
        <f t="shared" si="9"/>
        <v>92</v>
      </c>
      <c r="L72" s="1051"/>
      <c r="M72" s="1051"/>
      <c r="N72" s="948">
        <v>460000</v>
      </c>
      <c r="O72" s="1052"/>
      <c r="P72" s="168">
        <v>460000</v>
      </c>
      <c r="Q72" s="168">
        <f>P72+O72+N72</f>
        <v>920000</v>
      </c>
      <c r="R72" s="691">
        <v>1160000</v>
      </c>
    </row>
    <row r="73" spans="1:21" s="1" customFormat="1" ht="14.1" customHeight="1" x14ac:dyDescent="0.25">
      <c r="A73" s="54" t="s">
        <v>123</v>
      </c>
      <c r="B73" s="54" t="s">
        <v>102</v>
      </c>
      <c r="C73" s="55">
        <f>C74</f>
        <v>1236000</v>
      </c>
      <c r="D73" s="55">
        <f t="shared" ref="D73:J74" si="70">D74</f>
        <v>0</v>
      </c>
      <c r="E73" s="55">
        <f t="shared" si="70"/>
        <v>0</v>
      </c>
      <c r="F73" s="104">
        <f t="shared" si="70"/>
        <v>0</v>
      </c>
      <c r="G73" s="547">
        <f t="shared" si="70"/>
        <v>1235575</v>
      </c>
      <c r="H73" s="548">
        <f t="shared" si="70"/>
        <v>0</v>
      </c>
      <c r="I73" s="581">
        <f t="shared" si="70"/>
        <v>1235575</v>
      </c>
      <c r="J73" s="549">
        <f t="shared" si="70"/>
        <v>425</v>
      </c>
      <c r="K73" s="916">
        <f t="shared" si="9"/>
        <v>99.965614886731387</v>
      </c>
      <c r="N73" s="601">
        <v>4</v>
      </c>
      <c r="Q73" s="696">
        <v>240000</v>
      </c>
      <c r="R73" s="548">
        <f t="shared" ref="R73:R74" si="71">R74</f>
        <v>0</v>
      </c>
      <c r="U73" s="696"/>
    </row>
    <row r="74" spans="1:21" s="2" customFormat="1" ht="14.1" customHeight="1" thickBot="1" x14ac:dyDescent="0.3">
      <c r="A74" s="70" t="s">
        <v>11</v>
      </c>
      <c r="B74" s="70" t="s">
        <v>12</v>
      </c>
      <c r="C74" s="71">
        <f>C75</f>
        <v>1236000</v>
      </c>
      <c r="D74" s="71">
        <f t="shared" si="70"/>
        <v>0</v>
      </c>
      <c r="E74" s="71">
        <f t="shared" si="70"/>
        <v>0</v>
      </c>
      <c r="F74" s="111">
        <f t="shared" si="70"/>
        <v>0</v>
      </c>
      <c r="G74" s="902">
        <f t="shared" si="70"/>
        <v>1235575</v>
      </c>
      <c r="H74" s="557">
        <f t="shared" si="70"/>
        <v>0</v>
      </c>
      <c r="I74" s="903">
        <f t="shared" si="70"/>
        <v>1235575</v>
      </c>
      <c r="J74" s="558">
        <f t="shared" si="70"/>
        <v>425</v>
      </c>
      <c r="K74" s="904">
        <f t="shared" si="9"/>
        <v>99.965614886731387</v>
      </c>
      <c r="N74" s="947">
        <f>N73*N72</f>
        <v>1840000</v>
      </c>
      <c r="Q74" s="694">
        <f>SUM(Q72:Q73)</f>
        <v>1160000</v>
      </c>
      <c r="R74" s="557">
        <f t="shared" si="71"/>
        <v>0</v>
      </c>
      <c r="U74" s="694"/>
    </row>
    <row r="75" spans="1:21" ht="14.1" customHeight="1" thickBot="1" x14ac:dyDescent="0.3">
      <c r="A75" s="3" t="s">
        <v>191</v>
      </c>
      <c r="B75" s="3" t="s">
        <v>151</v>
      </c>
      <c r="C75" s="65">
        <f>C76+C78+C80</f>
        <v>1236000</v>
      </c>
      <c r="D75" s="65">
        <f t="shared" ref="D75:J75" si="72">D76+D78+D80</f>
        <v>0</v>
      </c>
      <c r="E75" s="65">
        <f t="shared" si="72"/>
        <v>0</v>
      </c>
      <c r="F75" s="100">
        <f t="shared" si="72"/>
        <v>0</v>
      </c>
      <c r="G75" s="858">
        <f t="shared" si="72"/>
        <v>1235575</v>
      </c>
      <c r="H75" s="511">
        <f t="shared" si="72"/>
        <v>0</v>
      </c>
      <c r="I75" s="859">
        <f t="shared" si="72"/>
        <v>1235575</v>
      </c>
      <c r="J75" s="512">
        <f t="shared" si="72"/>
        <v>425</v>
      </c>
      <c r="K75" s="544">
        <f t="shared" si="9"/>
        <v>99.965614886731387</v>
      </c>
      <c r="N75" s="599">
        <v>920000</v>
      </c>
      <c r="P75">
        <f>460000*4</f>
        <v>1840000</v>
      </c>
      <c r="R75" s="511">
        <f t="shared" ref="R75" si="73">R76+R78+R80</f>
        <v>0</v>
      </c>
    </row>
    <row r="76" spans="1:21" ht="14.1" customHeight="1" x14ac:dyDescent="0.25">
      <c r="A76" s="63" t="s">
        <v>192</v>
      </c>
      <c r="B76" s="63" t="s">
        <v>154</v>
      </c>
      <c r="C76" s="64">
        <f>C77</f>
        <v>86000</v>
      </c>
      <c r="D76" s="64">
        <f t="shared" ref="D76:J76" si="74">D77</f>
        <v>0</v>
      </c>
      <c r="E76" s="64">
        <f t="shared" si="74"/>
        <v>0</v>
      </c>
      <c r="F76" s="101">
        <f t="shared" si="74"/>
        <v>0</v>
      </c>
      <c r="G76" s="860">
        <f t="shared" si="74"/>
        <v>85700</v>
      </c>
      <c r="H76" s="369">
        <f t="shared" si="74"/>
        <v>0</v>
      </c>
      <c r="I76" s="861">
        <f t="shared" si="74"/>
        <v>85700</v>
      </c>
      <c r="J76" s="513">
        <f t="shared" si="74"/>
        <v>300</v>
      </c>
      <c r="K76" s="535">
        <f t="shared" si="9"/>
        <v>99.651162790697683</v>
      </c>
      <c r="N76" s="599">
        <f>SUM(N74:N75)</f>
        <v>2760000</v>
      </c>
      <c r="R76" s="369">
        <f t="shared" ref="R76" si="75">R77</f>
        <v>0</v>
      </c>
    </row>
    <row r="77" spans="1:21" ht="14.1" customHeight="1" x14ac:dyDescent="0.25">
      <c r="A77" s="4" t="s">
        <v>193</v>
      </c>
      <c r="B77" s="4" t="s">
        <v>155</v>
      </c>
      <c r="C77" s="21">
        <v>86000</v>
      </c>
      <c r="D77" s="16"/>
      <c r="E77" s="16"/>
      <c r="F77" s="102"/>
      <c r="G77" s="850">
        <v>85700</v>
      </c>
      <c r="H77" s="691"/>
      <c r="I77" s="864">
        <f>H77+G77</f>
        <v>85700</v>
      </c>
      <c r="J77" s="561">
        <f>C77-I77</f>
        <v>300</v>
      </c>
      <c r="K77" s="536">
        <f t="shared" ref="K77:K144" si="76">I77/C77*100</f>
        <v>99.651162790697683</v>
      </c>
      <c r="P77" s="706">
        <f>C72/6</f>
        <v>500000</v>
      </c>
      <c r="R77" s="691"/>
    </row>
    <row r="78" spans="1:21" ht="14.1" customHeight="1" x14ac:dyDescent="0.25">
      <c r="A78" s="4" t="s">
        <v>194</v>
      </c>
      <c r="B78" s="4" t="s">
        <v>156</v>
      </c>
      <c r="C78" s="21">
        <f>C79</f>
        <v>150000</v>
      </c>
      <c r="D78" s="21">
        <f t="shared" ref="D78:J78" si="77">D79</f>
        <v>0</v>
      </c>
      <c r="E78" s="21">
        <f t="shared" si="77"/>
        <v>0</v>
      </c>
      <c r="F78" s="103">
        <f t="shared" si="77"/>
        <v>0</v>
      </c>
      <c r="G78" s="862">
        <f t="shared" si="77"/>
        <v>149875</v>
      </c>
      <c r="H78" s="499">
        <f t="shared" si="77"/>
        <v>0</v>
      </c>
      <c r="I78" s="863">
        <f t="shared" si="77"/>
        <v>149875</v>
      </c>
      <c r="J78" s="514">
        <f t="shared" si="77"/>
        <v>125</v>
      </c>
      <c r="K78" s="536">
        <f t="shared" si="76"/>
        <v>99.916666666666671</v>
      </c>
      <c r="Q78" s="168">
        <f>240000/7500</f>
        <v>32</v>
      </c>
      <c r="R78" s="499">
        <f t="shared" ref="R78" si="78">R79</f>
        <v>0</v>
      </c>
    </row>
    <row r="79" spans="1:21" ht="14.1" customHeight="1" x14ac:dyDescent="0.25">
      <c r="A79" s="4" t="s">
        <v>195</v>
      </c>
      <c r="B79" s="4" t="s">
        <v>157</v>
      </c>
      <c r="C79" s="21">
        <v>150000</v>
      </c>
      <c r="D79" s="16"/>
      <c r="E79" s="16"/>
      <c r="F79" s="102"/>
      <c r="G79" s="850">
        <v>149875</v>
      </c>
      <c r="H79" s="691"/>
      <c r="I79" s="851">
        <f>H79+G79</f>
        <v>149875</v>
      </c>
      <c r="J79" s="561">
        <f>C79-I79</f>
        <v>125</v>
      </c>
      <c r="K79" s="536">
        <f t="shared" si="76"/>
        <v>99.916666666666671</v>
      </c>
      <c r="O79" s="1272">
        <f>3000000-N76</f>
        <v>240000</v>
      </c>
      <c r="P79">
        <f>32*7500</f>
        <v>240000</v>
      </c>
      <c r="R79" s="691"/>
    </row>
    <row r="80" spans="1:21" ht="14.1" customHeight="1" x14ac:dyDescent="0.25">
      <c r="A80" s="4" t="s">
        <v>196</v>
      </c>
      <c r="B80" s="4" t="s">
        <v>158</v>
      </c>
      <c r="C80" s="21">
        <f>C81</f>
        <v>1000000</v>
      </c>
      <c r="D80" s="21">
        <f t="shared" ref="D80:J80" si="79">D81</f>
        <v>0</v>
      </c>
      <c r="E80" s="21">
        <f t="shared" si="79"/>
        <v>0</v>
      </c>
      <c r="F80" s="103">
        <f t="shared" si="79"/>
        <v>0</v>
      </c>
      <c r="G80" s="862">
        <f t="shared" si="79"/>
        <v>1000000</v>
      </c>
      <c r="H80" s="499">
        <f t="shared" si="79"/>
        <v>0</v>
      </c>
      <c r="I80" s="863">
        <f t="shared" si="79"/>
        <v>1000000</v>
      </c>
      <c r="J80" s="514">
        <f t="shared" si="79"/>
        <v>0</v>
      </c>
      <c r="K80" s="536">
        <f t="shared" si="76"/>
        <v>100</v>
      </c>
      <c r="R80" s="499">
        <f t="shared" ref="R80" si="80">R81</f>
        <v>0</v>
      </c>
    </row>
    <row r="81" spans="1:21" ht="14.1" customHeight="1" x14ac:dyDescent="0.25">
      <c r="A81" s="4" t="s">
        <v>197</v>
      </c>
      <c r="B81" s="4" t="s">
        <v>159</v>
      </c>
      <c r="C81" s="21">
        <v>1000000</v>
      </c>
      <c r="D81" s="16"/>
      <c r="E81" s="16"/>
      <c r="F81" s="102"/>
      <c r="G81" s="850">
        <v>1000000</v>
      </c>
      <c r="H81" s="691"/>
      <c r="I81" s="864">
        <f>H81+G81</f>
        <v>1000000</v>
      </c>
      <c r="J81" s="561">
        <f>C81-I81</f>
        <v>0</v>
      </c>
      <c r="K81" s="536">
        <f t="shared" si="76"/>
        <v>100</v>
      </c>
      <c r="R81" s="691"/>
    </row>
    <row r="82" spans="1:21" ht="14.1" customHeight="1" x14ac:dyDescent="0.25">
      <c r="A82" s="4"/>
      <c r="B82" s="4"/>
      <c r="C82" s="21"/>
      <c r="D82" s="16"/>
      <c r="E82" s="16"/>
      <c r="F82" s="102"/>
      <c r="G82" s="835"/>
      <c r="H82" s="716"/>
      <c r="I82" s="846"/>
      <c r="J82" s="507"/>
      <c r="K82" s="536"/>
      <c r="R82" s="716"/>
    </row>
    <row r="83" spans="1:21" ht="12.95" customHeight="1" x14ac:dyDescent="0.25">
      <c r="A83" s="124"/>
      <c r="B83" s="124"/>
      <c r="C83" s="125"/>
      <c r="D83" s="126"/>
      <c r="E83" s="126"/>
      <c r="F83" s="126"/>
      <c r="G83" s="516"/>
      <c r="H83" s="516"/>
      <c r="I83" s="516"/>
      <c r="J83" s="515"/>
      <c r="K83" s="545"/>
      <c r="R83" s="516"/>
    </row>
    <row r="84" spans="1:21" ht="12.95" customHeight="1" x14ac:dyDescent="0.25">
      <c r="A84" s="7"/>
      <c r="B84" s="7"/>
      <c r="C84" s="8"/>
      <c r="D84" s="130"/>
      <c r="E84" s="130"/>
      <c r="F84" s="130"/>
      <c r="G84" s="520"/>
      <c r="H84" s="520"/>
      <c r="I84" s="520"/>
      <c r="J84" s="519"/>
      <c r="K84" s="550"/>
      <c r="R84" s="520"/>
    </row>
    <row r="85" spans="1:21" ht="12.95" customHeight="1" x14ac:dyDescent="0.25">
      <c r="A85" s="7"/>
      <c r="B85" s="7"/>
      <c r="C85" s="8"/>
      <c r="D85" s="130"/>
      <c r="E85" s="130"/>
      <c r="F85" s="130"/>
      <c r="G85" s="520"/>
      <c r="H85" s="520"/>
      <c r="I85" s="520"/>
      <c r="J85" s="519"/>
      <c r="K85" s="550"/>
      <c r="R85" s="520"/>
    </row>
    <row r="86" spans="1:21" ht="12.95" customHeight="1" x14ac:dyDescent="0.25">
      <c r="A86" s="7"/>
      <c r="B86" s="7"/>
      <c r="C86" s="8"/>
      <c r="D86" s="130"/>
      <c r="E86" s="130"/>
      <c r="F86" s="130"/>
      <c r="G86" s="520"/>
      <c r="H86" s="520"/>
      <c r="I86" s="520"/>
      <c r="J86" s="519"/>
      <c r="K86" s="550">
        <v>3</v>
      </c>
      <c r="R86" s="520"/>
    </row>
    <row r="87" spans="1:21" ht="12.95" customHeight="1" x14ac:dyDescent="0.25">
      <c r="A87" s="120" t="s">
        <v>533</v>
      </c>
      <c r="B87" s="121">
        <v>2</v>
      </c>
      <c r="C87" s="122" t="s">
        <v>534</v>
      </c>
      <c r="D87" s="122" t="s">
        <v>535</v>
      </c>
      <c r="E87" s="122" t="s">
        <v>536</v>
      </c>
      <c r="F87" s="123" t="s">
        <v>537</v>
      </c>
      <c r="G87" s="832">
        <v>7</v>
      </c>
      <c r="H87" s="715">
        <v>8</v>
      </c>
      <c r="I87" s="843">
        <v>9</v>
      </c>
      <c r="J87" s="502">
        <v>10</v>
      </c>
      <c r="K87" s="503">
        <v>11</v>
      </c>
      <c r="R87" s="715">
        <v>8</v>
      </c>
    </row>
    <row r="88" spans="1:21" s="1" customFormat="1" ht="12.95" customHeight="1" x14ac:dyDescent="0.25">
      <c r="A88" s="54" t="s">
        <v>122</v>
      </c>
      <c r="B88" s="54" t="s">
        <v>103</v>
      </c>
      <c r="C88" s="55">
        <f t="shared" ref="C88:J88" si="81">C89+C97</f>
        <v>5369000</v>
      </c>
      <c r="D88" s="55">
        <f t="shared" si="81"/>
        <v>0</v>
      </c>
      <c r="E88" s="55">
        <f t="shared" si="81"/>
        <v>0</v>
      </c>
      <c r="F88" s="104">
        <f t="shared" si="81"/>
        <v>0</v>
      </c>
      <c r="G88" s="547">
        <f t="shared" si="81"/>
        <v>2350250</v>
      </c>
      <c r="H88" s="499">
        <f t="shared" si="81"/>
        <v>3018750</v>
      </c>
      <c r="I88" s="581">
        <f t="shared" si="81"/>
        <v>5369000</v>
      </c>
      <c r="J88" s="549">
        <f t="shared" si="81"/>
        <v>0</v>
      </c>
      <c r="K88" s="916">
        <f t="shared" si="76"/>
        <v>100</v>
      </c>
      <c r="N88" s="601"/>
      <c r="Q88" s="696"/>
      <c r="R88" s="548">
        <f t="shared" ref="R88" si="82">R89+R97</f>
        <v>3018750</v>
      </c>
      <c r="U88" s="696"/>
    </row>
    <row r="89" spans="1:21" s="2" customFormat="1" ht="12.95" customHeight="1" thickBot="1" x14ac:dyDescent="0.3">
      <c r="A89" s="70" t="s">
        <v>13</v>
      </c>
      <c r="B89" s="70" t="s">
        <v>14</v>
      </c>
      <c r="C89" s="71">
        <f>C90</f>
        <v>1000000</v>
      </c>
      <c r="D89" s="71">
        <f t="shared" ref="D89:J89" si="83">D90</f>
        <v>0</v>
      </c>
      <c r="E89" s="71">
        <f t="shared" si="83"/>
        <v>0</v>
      </c>
      <c r="F89" s="111">
        <f t="shared" si="83"/>
        <v>0</v>
      </c>
      <c r="G89" s="902">
        <f t="shared" si="83"/>
        <v>1000000</v>
      </c>
      <c r="H89" s="557">
        <f t="shared" si="83"/>
        <v>0</v>
      </c>
      <c r="I89" s="903">
        <f t="shared" si="83"/>
        <v>1000000</v>
      </c>
      <c r="J89" s="558">
        <f t="shared" si="83"/>
        <v>0</v>
      </c>
      <c r="K89" s="904">
        <f t="shared" si="76"/>
        <v>100</v>
      </c>
      <c r="N89" s="947"/>
      <c r="Q89" s="694"/>
      <c r="R89" s="557">
        <f t="shared" ref="R89" si="84">R90</f>
        <v>0</v>
      </c>
      <c r="U89" s="694"/>
    </row>
    <row r="90" spans="1:21" ht="12.95" customHeight="1" thickBot="1" x14ac:dyDescent="0.3">
      <c r="A90" s="3" t="s">
        <v>198</v>
      </c>
      <c r="B90" s="3" t="s">
        <v>151</v>
      </c>
      <c r="C90" s="65">
        <f>C91+C93+C95</f>
        <v>1000000</v>
      </c>
      <c r="D90" s="65">
        <f t="shared" ref="D90:J90" si="85">D91+D93+D95</f>
        <v>0</v>
      </c>
      <c r="E90" s="65">
        <f t="shared" si="85"/>
        <v>0</v>
      </c>
      <c r="F90" s="100">
        <f t="shared" si="85"/>
        <v>0</v>
      </c>
      <c r="G90" s="858">
        <f t="shared" si="85"/>
        <v>1000000</v>
      </c>
      <c r="H90" s="511">
        <f t="shared" si="85"/>
        <v>0</v>
      </c>
      <c r="I90" s="859">
        <f t="shared" si="85"/>
        <v>1000000</v>
      </c>
      <c r="J90" s="512">
        <f t="shared" si="85"/>
        <v>0</v>
      </c>
      <c r="K90" s="544">
        <f t="shared" si="76"/>
        <v>100</v>
      </c>
      <c r="R90" s="511">
        <f t="shared" ref="R90" si="86">R91+R93+R95</f>
        <v>0</v>
      </c>
    </row>
    <row r="91" spans="1:21" ht="12.95" customHeight="1" x14ac:dyDescent="0.25">
      <c r="A91" s="63" t="s">
        <v>199</v>
      </c>
      <c r="B91" s="63" t="s">
        <v>154</v>
      </c>
      <c r="C91" s="64">
        <f>C92</f>
        <v>70000</v>
      </c>
      <c r="D91" s="64">
        <f t="shared" ref="D91:J91" si="87">D92</f>
        <v>0</v>
      </c>
      <c r="E91" s="64">
        <f t="shared" si="87"/>
        <v>0</v>
      </c>
      <c r="F91" s="101">
        <f t="shared" si="87"/>
        <v>0</v>
      </c>
      <c r="G91" s="860">
        <f t="shared" si="87"/>
        <v>70000</v>
      </c>
      <c r="H91" s="369">
        <f t="shared" si="87"/>
        <v>0</v>
      </c>
      <c r="I91" s="861">
        <f t="shared" si="87"/>
        <v>70000</v>
      </c>
      <c r="J91" s="513">
        <f t="shared" si="87"/>
        <v>0</v>
      </c>
      <c r="K91" s="535">
        <f t="shared" si="76"/>
        <v>100</v>
      </c>
      <c r="R91" s="369">
        <f t="shared" ref="R91" si="88">R92</f>
        <v>0</v>
      </c>
    </row>
    <row r="92" spans="1:21" ht="12.95" customHeight="1" x14ac:dyDescent="0.25">
      <c r="A92" s="4" t="s">
        <v>200</v>
      </c>
      <c r="B92" s="4" t="s">
        <v>155</v>
      </c>
      <c r="C92" s="21">
        <v>70000</v>
      </c>
      <c r="D92" s="57"/>
      <c r="E92" s="57"/>
      <c r="F92" s="106"/>
      <c r="G92" s="850">
        <v>70000</v>
      </c>
      <c r="H92" s="691"/>
      <c r="I92" s="851">
        <f>H92+G92</f>
        <v>70000</v>
      </c>
      <c r="J92" s="561">
        <f>C92-I92</f>
        <v>0</v>
      </c>
      <c r="K92" s="536">
        <f t="shared" si="76"/>
        <v>100</v>
      </c>
      <c r="R92" s="691"/>
    </row>
    <row r="93" spans="1:21" ht="12.95" customHeight="1" x14ac:dyDescent="0.25">
      <c r="A93" s="4" t="s">
        <v>201</v>
      </c>
      <c r="B93" s="4" t="s">
        <v>156</v>
      </c>
      <c r="C93" s="21">
        <f>C94</f>
        <v>30000</v>
      </c>
      <c r="D93" s="21">
        <f t="shared" ref="D93:J93" si="89">D94</f>
        <v>0</v>
      </c>
      <c r="E93" s="21">
        <f t="shared" si="89"/>
        <v>0</v>
      </c>
      <c r="F93" s="103">
        <f t="shared" si="89"/>
        <v>0</v>
      </c>
      <c r="G93" s="862">
        <f t="shared" si="89"/>
        <v>30000</v>
      </c>
      <c r="H93" s="499">
        <f t="shared" si="89"/>
        <v>0</v>
      </c>
      <c r="I93" s="863">
        <f t="shared" si="89"/>
        <v>30000</v>
      </c>
      <c r="J93" s="514">
        <f t="shared" si="89"/>
        <v>0</v>
      </c>
      <c r="K93" s="536">
        <f t="shared" si="76"/>
        <v>100</v>
      </c>
      <c r="R93" s="499">
        <f t="shared" ref="R93" si="90">R94</f>
        <v>0</v>
      </c>
    </row>
    <row r="94" spans="1:21" ht="12.95" customHeight="1" x14ac:dyDescent="0.25">
      <c r="A94" s="4" t="s">
        <v>202</v>
      </c>
      <c r="B94" s="4" t="s">
        <v>157</v>
      </c>
      <c r="C94" s="21">
        <v>30000</v>
      </c>
      <c r="D94" s="57"/>
      <c r="E94" s="57"/>
      <c r="F94" s="106"/>
      <c r="G94" s="850">
        <v>30000</v>
      </c>
      <c r="H94" s="691"/>
      <c r="I94" s="851">
        <f>H94+G94</f>
        <v>30000</v>
      </c>
      <c r="J94" s="561">
        <f>C94-I94</f>
        <v>0</v>
      </c>
      <c r="K94" s="536">
        <f t="shared" si="76"/>
        <v>100</v>
      </c>
      <c r="R94" s="691"/>
    </row>
    <row r="95" spans="1:21" ht="12.95" customHeight="1" x14ac:dyDescent="0.25">
      <c r="A95" s="4" t="s">
        <v>203</v>
      </c>
      <c r="B95" s="4" t="s">
        <v>158</v>
      </c>
      <c r="C95" s="21">
        <f>C96</f>
        <v>900000</v>
      </c>
      <c r="D95" s="21">
        <f t="shared" ref="D95:J95" si="91">D96</f>
        <v>0</v>
      </c>
      <c r="E95" s="21">
        <f t="shared" si="91"/>
        <v>0</v>
      </c>
      <c r="F95" s="103">
        <f t="shared" si="91"/>
        <v>0</v>
      </c>
      <c r="G95" s="862">
        <f t="shared" si="91"/>
        <v>900000</v>
      </c>
      <c r="H95" s="499">
        <f t="shared" si="91"/>
        <v>0</v>
      </c>
      <c r="I95" s="863">
        <f t="shared" si="91"/>
        <v>900000</v>
      </c>
      <c r="J95" s="514">
        <f t="shared" si="91"/>
        <v>0</v>
      </c>
      <c r="K95" s="536">
        <f t="shared" si="76"/>
        <v>100</v>
      </c>
      <c r="R95" s="499">
        <f t="shared" ref="R95" si="92">R96</f>
        <v>0</v>
      </c>
    </row>
    <row r="96" spans="1:21" ht="12.95" customHeight="1" x14ac:dyDescent="0.25">
      <c r="A96" s="4" t="s">
        <v>204</v>
      </c>
      <c r="B96" s="4" t="s">
        <v>175</v>
      </c>
      <c r="C96" s="21">
        <v>900000</v>
      </c>
      <c r="D96" s="57"/>
      <c r="E96" s="57"/>
      <c r="F96" s="106"/>
      <c r="G96" s="850">
        <v>900000</v>
      </c>
      <c r="H96" s="691"/>
      <c r="I96" s="851">
        <f>H96+G96</f>
        <v>900000</v>
      </c>
      <c r="J96" s="561">
        <f>C96-I96</f>
        <v>0</v>
      </c>
      <c r="K96" s="536">
        <f t="shared" si="76"/>
        <v>100</v>
      </c>
      <c r="R96" s="691"/>
      <c r="T96">
        <v>9</v>
      </c>
    </row>
    <row r="97" spans="1:21" s="2" customFormat="1" ht="12.95" customHeight="1" thickBot="1" x14ac:dyDescent="0.3">
      <c r="A97" s="70" t="s">
        <v>15</v>
      </c>
      <c r="B97" s="70" t="s">
        <v>16</v>
      </c>
      <c r="C97" s="71">
        <f>C98</f>
        <v>4369000</v>
      </c>
      <c r="D97" s="71">
        <f t="shared" ref="D97:J97" si="93">D98</f>
        <v>0</v>
      </c>
      <c r="E97" s="71">
        <f t="shared" si="93"/>
        <v>0</v>
      </c>
      <c r="F97" s="111">
        <f t="shared" si="93"/>
        <v>0</v>
      </c>
      <c r="G97" s="902">
        <f t="shared" si="93"/>
        <v>1350250</v>
      </c>
      <c r="H97" s="557">
        <f t="shared" si="93"/>
        <v>3018750</v>
      </c>
      <c r="I97" s="903">
        <f t="shared" si="93"/>
        <v>4369000</v>
      </c>
      <c r="J97" s="558">
        <f t="shared" si="93"/>
        <v>0</v>
      </c>
      <c r="K97" s="904">
        <f t="shared" si="76"/>
        <v>100</v>
      </c>
      <c r="N97" s="947"/>
      <c r="Q97" s="694"/>
      <c r="R97" s="557">
        <f t="shared" ref="R97" si="94">R98</f>
        <v>3018750</v>
      </c>
      <c r="T97" s="2">
        <f>9*4*4400*2</f>
        <v>316800</v>
      </c>
      <c r="U97" s="694"/>
    </row>
    <row r="98" spans="1:21" ht="12.95" customHeight="1" thickBot="1" x14ac:dyDescent="0.3">
      <c r="A98" s="3" t="s">
        <v>205</v>
      </c>
      <c r="B98" s="3" t="s">
        <v>151</v>
      </c>
      <c r="C98" s="65">
        <f>C99+C101+C103</f>
        <v>4369000</v>
      </c>
      <c r="D98" s="65">
        <f t="shared" ref="D98:J98" si="95">D99+D101+D103</f>
        <v>0</v>
      </c>
      <c r="E98" s="65">
        <f t="shared" si="95"/>
        <v>0</v>
      </c>
      <c r="F98" s="100">
        <f t="shared" si="95"/>
        <v>0</v>
      </c>
      <c r="G98" s="858">
        <f t="shared" si="95"/>
        <v>1350250</v>
      </c>
      <c r="H98" s="511">
        <f t="shared" si="95"/>
        <v>3018750</v>
      </c>
      <c r="I98" s="859">
        <f t="shared" si="95"/>
        <v>4369000</v>
      </c>
      <c r="J98" s="512">
        <f t="shared" si="95"/>
        <v>0</v>
      </c>
      <c r="K98" s="544">
        <f t="shared" si="76"/>
        <v>100</v>
      </c>
      <c r="P98" s="168"/>
      <c r="R98" s="511">
        <f t="shared" ref="R98" si="96">R99+R101+R103</f>
        <v>3018750</v>
      </c>
    </row>
    <row r="99" spans="1:21" ht="12.95" customHeight="1" x14ac:dyDescent="0.25">
      <c r="A99" s="63" t="s">
        <v>206</v>
      </c>
      <c r="B99" s="63" t="s">
        <v>154</v>
      </c>
      <c r="C99" s="64">
        <f>C100</f>
        <v>139000</v>
      </c>
      <c r="D99" s="64">
        <f t="shared" ref="D99:J99" si="97">D100</f>
        <v>0</v>
      </c>
      <c r="E99" s="64">
        <f t="shared" si="97"/>
        <v>0</v>
      </c>
      <c r="F99" s="101">
        <f t="shared" si="97"/>
        <v>0</v>
      </c>
      <c r="G99" s="860">
        <f t="shared" si="97"/>
        <v>139000</v>
      </c>
      <c r="H99" s="369">
        <f t="shared" si="97"/>
        <v>0</v>
      </c>
      <c r="I99" s="861">
        <f t="shared" si="97"/>
        <v>139000</v>
      </c>
      <c r="J99" s="513">
        <f t="shared" si="97"/>
        <v>0</v>
      </c>
      <c r="K99" s="535">
        <f t="shared" si="76"/>
        <v>100</v>
      </c>
      <c r="P99" s="168"/>
      <c r="R99" s="369">
        <f t="shared" ref="R99" si="98">R100</f>
        <v>0</v>
      </c>
    </row>
    <row r="100" spans="1:21" ht="12.95" customHeight="1" x14ac:dyDescent="0.25">
      <c r="A100" s="4" t="s">
        <v>207</v>
      </c>
      <c r="B100" s="4" t="s">
        <v>155</v>
      </c>
      <c r="C100" s="21">
        <v>139000</v>
      </c>
      <c r="D100" s="16"/>
      <c r="E100" s="16"/>
      <c r="F100" s="102"/>
      <c r="G100" s="850">
        <v>139000</v>
      </c>
      <c r="H100" s="691"/>
      <c r="I100" s="851">
        <f>H100+G100</f>
        <v>139000</v>
      </c>
      <c r="J100" s="561">
        <f>C100-I100</f>
        <v>0</v>
      </c>
      <c r="K100" s="536">
        <f t="shared" si="76"/>
        <v>100</v>
      </c>
      <c r="P100" s="168"/>
      <c r="R100" s="691"/>
    </row>
    <row r="101" spans="1:21" ht="12.95" customHeight="1" x14ac:dyDescent="0.25">
      <c r="A101" s="4" t="s">
        <v>208</v>
      </c>
      <c r="B101" s="4" t="s">
        <v>156</v>
      </c>
      <c r="C101" s="21">
        <f>C102</f>
        <v>30000</v>
      </c>
      <c r="D101" s="21">
        <f t="shared" ref="D101:J101" si="99">D102</f>
        <v>0</v>
      </c>
      <c r="E101" s="21">
        <f t="shared" si="99"/>
        <v>0</v>
      </c>
      <c r="F101" s="103">
        <f t="shared" si="99"/>
        <v>0</v>
      </c>
      <c r="G101" s="862">
        <f t="shared" si="99"/>
        <v>11250</v>
      </c>
      <c r="H101" s="499">
        <f t="shared" si="99"/>
        <v>18750</v>
      </c>
      <c r="I101" s="863">
        <f t="shared" si="99"/>
        <v>30000</v>
      </c>
      <c r="J101" s="514">
        <f t="shared" si="99"/>
        <v>0</v>
      </c>
      <c r="K101" s="536">
        <f t="shared" si="76"/>
        <v>100</v>
      </c>
      <c r="N101" s="949"/>
      <c r="P101" s="168"/>
      <c r="R101" s="499">
        <f t="shared" ref="R101" si="100">R102</f>
        <v>18750</v>
      </c>
    </row>
    <row r="102" spans="1:21" ht="12.95" customHeight="1" x14ac:dyDescent="0.25">
      <c r="A102" s="4" t="s">
        <v>209</v>
      </c>
      <c r="B102" s="4" t="s">
        <v>157</v>
      </c>
      <c r="C102" s="21">
        <v>30000</v>
      </c>
      <c r="D102" s="16"/>
      <c r="E102" s="57">
        <v>0</v>
      </c>
      <c r="F102" s="106"/>
      <c r="G102" s="850">
        <v>11250</v>
      </c>
      <c r="H102" s="691">
        <v>18750</v>
      </c>
      <c r="I102" s="851">
        <f>H102+G102</f>
        <v>30000</v>
      </c>
      <c r="J102" s="561">
        <f>C102-I102</f>
        <v>0</v>
      </c>
      <c r="K102" s="536">
        <f t="shared" si="76"/>
        <v>100</v>
      </c>
      <c r="N102" s="949"/>
      <c r="P102" s="168"/>
      <c r="R102" s="691">
        <v>18750</v>
      </c>
    </row>
    <row r="103" spans="1:21" ht="12.95" customHeight="1" x14ac:dyDescent="0.25">
      <c r="A103" s="4" t="s">
        <v>210</v>
      </c>
      <c r="B103" s="4" t="s">
        <v>158</v>
      </c>
      <c r="C103" s="21">
        <f>C104</f>
        <v>4200000</v>
      </c>
      <c r="D103" s="21">
        <f t="shared" ref="D103:J103" si="101">D104</f>
        <v>0</v>
      </c>
      <c r="E103" s="21">
        <f t="shared" si="101"/>
        <v>0</v>
      </c>
      <c r="F103" s="103">
        <f t="shared" si="101"/>
        <v>0</v>
      </c>
      <c r="G103" s="862">
        <f t="shared" si="101"/>
        <v>1200000</v>
      </c>
      <c r="H103" s="499">
        <f t="shared" si="101"/>
        <v>3000000</v>
      </c>
      <c r="I103" s="863">
        <f t="shared" si="101"/>
        <v>4200000</v>
      </c>
      <c r="J103" s="514">
        <f t="shared" si="101"/>
        <v>0</v>
      </c>
      <c r="K103" s="536">
        <f t="shared" si="76"/>
        <v>100</v>
      </c>
      <c r="N103" s="949"/>
      <c r="P103" s="168"/>
      <c r="R103" s="499">
        <f t="shared" ref="R103" si="102">R104</f>
        <v>3000000</v>
      </c>
    </row>
    <row r="104" spans="1:21" ht="12.95" customHeight="1" x14ac:dyDescent="0.25">
      <c r="A104" s="4" t="s">
        <v>211</v>
      </c>
      <c r="B104" s="4" t="s">
        <v>159</v>
      </c>
      <c r="C104" s="21">
        <v>4200000</v>
      </c>
      <c r="D104" s="16"/>
      <c r="E104" s="16"/>
      <c r="F104" s="102"/>
      <c r="G104" s="850">
        <v>1200000</v>
      </c>
      <c r="H104" s="691">
        <v>3000000</v>
      </c>
      <c r="I104" s="851">
        <f>H104+G104</f>
        <v>4200000</v>
      </c>
      <c r="J104" s="561">
        <f>C104-I104</f>
        <v>0</v>
      </c>
      <c r="K104" s="536">
        <f t="shared" si="76"/>
        <v>100</v>
      </c>
      <c r="N104" s="949">
        <v>1500000</v>
      </c>
      <c r="O104" s="168">
        <v>1500000</v>
      </c>
      <c r="P104" s="168">
        <f>O104+N104</f>
        <v>3000000</v>
      </c>
      <c r="R104" s="691">
        <v>3000000</v>
      </c>
    </row>
    <row r="105" spans="1:21" s="1" customFormat="1" ht="12.95" customHeight="1" x14ac:dyDescent="0.25">
      <c r="A105" s="54" t="s">
        <v>121</v>
      </c>
      <c r="B105" s="54" t="s">
        <v>550</v>
      </c>
      <c r="C105" s="55">
        <f t="shared" ref="C105:J105" si="103">C106+C115</f>
        <v>30450000</v>
      </c>
      <c r="D105" s="55">
        <f t="shared" si="103"/>
        <v>0</v>
      </c>
      <c r="E105" s="55">
        <f t="shared" si="103"/>
        <v>0</v>
      </c>
      <c r="F105" s="104">
        <f t="shared" si="103"/>
        <v>0</v>
      </c>
      <c r="G105" s="547">
        <f t="shared" si="103"/>
        <v>25402400</v>
      </c>
      <c r="H105" s="499">
        <f t="shared" si="103"/>
        <v>5017600</v>
      </c>
      <c r="I105" s="581">
        <f t="shared" si="103"/>
        <v>30420000</v>
      </c>
      <c r="J105" s="549">
        <f t="shared" si="103"/>
        <v>30000</v>
      </c>
      <c r="K105" s="916">
        <f t="shared" si="76"/>
        <v>99.901477832512313</v>
      </c>
      <c r="N105" s="601"/>
      <c r="O105" s="696"/>
      <c r="P105" s="696"/>
      <c r="Q105" s="696"/>
      <c r="R105" s="548">
        <f t="shared" ref="R105" si="104">R106+R115</f>
        <v>5037600</v>
      </c>
      <c r="U105" s="696"/>
    </row>
    <row r="106" spans="1:21" s="2" customFormat="1" ht="12.95" customHeight="1" thickBot="1" x14ac:dyDescent="0.3">
      <c r="A106" s="70" t="s">
        <v>17</v>
      </c>
      <c r="B106" s="566" t="s">
        <v>18</v>
      </c>
      <c r="C106" s="71">
        <f>C107+C112</f>
        <v>27360000</v>
      </c>
      <c r="D106" s="71">
        <f t="shared" ref="D106:J106" si="105">D107+D112</f>
        <v>0</v>
      </c>
      <c r="E106" s="71">
        <f t="shared" si="105"/>
        <v>0</v>
      </c>
      <c r="F106" s="111">
        <f t="shared" si="105"/>
        <v>0</v>
      </c>
      <c r="G106" s="902">
        <f t="shared" si="105"/>
        <v>22322400</v>
      </c>
      <c r="H106" s="557">
        <f t="shared" si="105"/>
        <v>5017600</v>
      </c>
      <c r="I106" s="903">
        <f t="shared" si="105"/>
        <v>27340000</v>
      </c>
      <c r="J106" s="558">
        <f t="shared" si="105"/>
        <v>20000</v>
      </c>
      <c r="K106" s="904">
        <f t="shared" si="76"/>
        <v>99.92690058479532</v>
      </c>
      <c r="N106" s="947"/>
      <c r="O106" s="71">
        <f>O107+O112</f>
        <v>27360000</v>
      </c>
      <c r="P106" s="694">
        <f>O106-C106</f>
        <v>0</v>
      </c>
      <c r="Q106" s="694"/>
      <c r="R106" s="557">
        <f t="shared" ref="R106" si="106">R107+R112</f>
        <v>5037600</v>
      </c>
      <c r="U106" s="694"/>
    </row>
    <row r="107" spans="1:21" ht="12.95" customHeight="1" thickBot="1" x14ac:dyDescent="0.3">
      <c r="A107" s="3" t="s">
        <v>215</v>
      </c>
      <c r="B107" s="68" t="s">
        <v>92</v>
      </c>
      <c r="C107" s="65">
        <f>C108+C110</f>
        <v>25440000</v>
      </c>
      <c r="D107" s="65">
        <f t="shared" ref="D107:J107" si="107">D108+D110</f>
        <v>0</v>
      </c>
      <c r="E107" s="65">
        <f t="shared" si="107"/>
        <v>0</v>
      </c>
      <c r="F107" s="100">
        <f t="shared" si="107"/>
        <v>0</v>
      </c>
      <c r="G107" s="858">
        <f t="shared" si="107"/>
        <v>20760000</v>
      </c>
      <c r="H107" s="511">
        <f t="shared" si="107"/>
        <v>4660000</v>
      </c>
      <c r="I107" s="859">
        <f t="shared" si="107"/>
        <v>25420000</v>
      </c>
      <c r="J107" s="512">
        <f t="shared" si="107"/>
        <v>20000</v>
      </c>
      <c r="K107" s="544">
        <f t="shared" si="76"/>
        <v>99.921383647798748</v>
      </c>
      <c r="O107" s="65">
        <f>O108+O110</f>
        <v>25440000</v>
      </c>
      <c r="P107" s="168"/>
      <c r="R107" s="511">
        <f t="shared" ref="R107" si="108">R108+R110</f>
        <v>4680000</v>
      </c>
    </row>
    <row r="108" spans="1:21" ht="12.95" customHeight="1" x14ac:dyDescent="0.25">
      <c r="A108" s="63" t="s">
        <v>216</v>
      </c>
      <c r="B108" s="67" t="s">
        <v>152</v>
      </c>
      <c r="C108" s="723">
        <f>C109</f>
        <v>18720000</v>
      </c>
      <c r="D108" s="64">
        <f t="shared" ref="D108:J108" si="109">D109</f>
        <v>0</v>
      </c>
      <c r="E108" s="64">
        <f t="shared" si="109"/>
        <v>0</v>
      </c>
      <c r="F108" s="101">
        <f t="shared" si="109"/>
        <v>0</v>
      </c>
      <c r="G108" s="860">
        <f t="shared" si="109"/>
        <v>15300000</v>
      </c>
      <c r="H108" s="369">
        <f t="shared" si="109"/>
        <v>3400000</v>
      </c>
      <c r="I108" s="861">
        <f t="shared" si="109"/>
        <v>18700000</v>
      </c>
      <c r="J108" s="513">
        <f t="shared" si="109"/>
        <v>20000</v>
      </c>
      <c r="K108" s="535">
        <f t="shared" si="76"/>
        <v>99.893162393162399</v>
      </c>
      <c r="O108" s="64">
        <f>O109</f>
        <v>18720000</v>
      </c>
      <c r="P108" s="168"/>
      <c r="R108" s="369">
        <f t="shared" ref="R108" si="110">R109</f>
        <v>3420000</v>
      </c>
    </row>
    <row r="109" spans="1:21" ht="12.95" customHeight="1" x14ac:dyDescent="0.25">
      <c r="A109" s="4" t="s">
        <v>217</v>
      </c>
      <c r="B109" s="26" t="s">
        <v>212</v>
      </c>
      <c r="C109" s="21">
        <v>18720000</v>
      </c>
      <c r="D109" s="57"/>
      <c r="E109" s="57"/>
      <c r="F109" s="106"/>
      <c r="G109" s="850">
        <v>15300000</v>
      </c>
      <c r="H109" s="691">
        <v>3400000</v>
      </c>
      <c r="I109" s="851">
        <f>H109+G109</f>
        <v>18700000</v>
      </c>
      <c r="J109" s="561">
        <f>C109-I109</f>
        <v>20000</v>
      </c>
      <c r="K109" s="536">
        <f t="shared" si="76"/>
        <v>99.893162393162399</v>
      </c>
      <c r="O109" s="21">
        <v>18720000</v>
      </c>
      <c r="P109" s="168"/>
      <c r="R109" s="691">
        <v>3420000</v>
      </c>
    </row>
    <row r="110" spans="1:21" ht="12.95" customHeight="1" x14ac:dyDescent="0.25">
      <c r="A110" s="4" t="s">
        <v>218</v>
      </c>
      <c r="B110" s="26" t="s">
        <v>213</v>
      </c>
      <c r="C110" s="725">
        <f>C111</f>
        <v>6720000</v>
      </c>
      <c r="D110" s="21">
        <f t="shared" ref="D110:J110" si="111">D111</f>
        <v>0</v>
      </c>
      <c r="E110" s="21">
        <f t="shared" si="111"/>
        <v>0</v>
      </c>
      <c r="F110" s="103">
        <f t="shared" si="111"/>
        <v>0</v>
      </c>
      <c r="G110" s="862">
        <f t="shared" si="111"/>
        <v>5460000</v>
      </c>
      <c r="H110" s="499">
        <f t="shared" si="111"/>
        <v>1260000</v>
      </c>
      <c r="I110" s="863">
        <f t="shared" si="111"/>
        <v>6720000</v>
      </c>
      <c r="J110" s="514">
        <f t="shared" si="111"/>
        <v>0</v>
      </c>
      <c r="K110" s="536">
        <f t="shared" si="76"/>
        <v>100</v>
      </c>
      <c r="O110" s="21">
        <f>O111</f>
        <v>6720000</v>
      </c>
      <c r="Q110" s="168">
        <f>J111+H111</f>
        <v>1260000</v>
      </c>
      <c r="R110" s="499">
        <f t="shared" ref="R110" si="112">R111</f>
        <v>1260000</v>
      </c>
    </row>
    <row r="111" spans="1:21" ht="12.95" customHeight="1" thickBot="1" x14ac:dyDescent="0.3">
      <c r="A111" s="48" t="s">
        <v>219</v>
      </c>
      <c r="B111" s="69" t="s">
        <v>214</v>
      </c>
      <c r="C111" s="49">
        <v>6720000</v>
      </c>
      <c r="D111" s="147"/>
      <c r="E111" s="147"/>
      <c r="F111" s="148"/>
      <c r="G111" s="865">
        <v>5460000</v>
      </c>
      <c r="H111" s="1098">
        <v>1260000</v>
      </c>
      <c r="I111" s="866">
        <f>H111+G111</f>
        <v>6720000</v>
      </c>
      <c r="J111" s="618">
        <f>C111-I111</f>
        <v>0</v>
      </c>
      <c r="K111" s="538">
        <f t="shared" si="76"/>
        <v>100</v>
      </c>
      <c r="O111" s="49">
        <v>6720000</v>
      </c>
      <c r="R111" s="1098">
        <v>1260000</v>
      </c>
    </row>
    <row r="112" spans="1:21" ht="12.95" customHeight="1" thickBot="1" x14ac:dyDescent="0.3">
      <c r="A112" s="3" t="s">
        <v>220</v>
      </c>
      <c r="B112" s="3" t="s">
        <v>151</v>
      </c>
      <c r="C112" s="65">
        <f>C113</f>
        <v>1920000</v>
      </c>
      <c r="D112" s="65">
        <f t="shared" ref="D112:J113" si="113">D113</f>
        <v>0</v>
      </c>
      <c r="E112" s="65">
        <f t="shared" si="113"/>
        <v>0</v>
      </c>
      <c r="F112" s="100">
        <f t="shared" si="113"/>
        <v>0</v>
      </c>
      <c r="G112" s="858">
        <f t="shared" si="113"/>
        <v>1562400</v>
      </c>
      <c r="H112" s="511">
        <f t="shared" si="113"/>
        <v>357600</v>
      </c>
      <c r="I112" s="859">
        <f t="shared" si="113"/>
        <v>1920000</v>
      </c>
      <c r="J112" s="512">
        <f t="shared" si="113"/>
        <v>0</v>
      </c>
      <c r="K112" s="544">
        <f t="shared" si="76"/>
        <v>100</v>
      </c>
      <c r="O112" s="65">
        <f>O113</f>
        <v>1920000</v>
      </c>
      <c r="P112" s="173"/>
      <c r="Q112" s="825"/>
      <c r="R112" s="511">
        <f t="shared" ref="R112:R113" si="114">R113</f>
        <v>357600</v>
      </c>
    </row>
    <row r="113" spans="1:21" ht="12.95" customHeight="1" x14ac:dyDescent="0.25">
      <c r="A113" s="63" t="s">
        <v>221</v>
      </c>
      <c r="B113" s="63" t="s">
        <v>158</v>
      </c>
      <c r="C113" s="64">
        <f>C114</f>
        <v>1920000</v>
      </c>
      <c r="D113" s="64">
        <f t="shared" si="113"/>
        <v>0</v>
      </c>
      <c r="E113" s="64">
        <f t="shared" si="113"/>
        <v>0</v>
      </c>
      <c r="F113" s="64">
        <f t="shared" si="113"/>
        <v>0</v>
      </c>
      <c r="G113" s="867">
        <f t="shared" si="113"/>
        <v>1562400</v>
      </c>
      <c r="H113" s="64">
        <f t="shared" si="113"/>
        <v>357600</v>
      </c>
      <c r="I113" s="64">
        <f t="shared" si="113"/>
        <v>1920000</v>
      </c>
      <c r="J113" s="101">
        <f t="shared" si="113"/>
        <v>0</v>
      </c>
      <c r="K113" s="931">
        <f t="shared" si="76"/>
        <v>100</v>
      </c>
      <c r="O113" s="64">
        <f>O114</f>
        <v>1920000</v>
      </c>
      <c r="R113" s="64">
        <f t="shared" si="114"/>
        <v>357600</v>
      </c>
    </row>
    <row r="114" spans="1:21" ht="12.95" customHeight="1" x14ac:dyDescent="0.25">
      <c r="A114" s="4" t="s">
        <v>222</v>
      </c>
      <c r="B114" s="4" t="s">
        <v>175</v>
      </c>
      <c r="C114" s="21">
        <v>1920000</v>
      </c>
      <c r="D114" s="57"/>
      <c r="E114" s="57"/>
      <c r="F114" s="106"/>
      <c r="G114" s="850">
        <v>1562400</v>
      </c>
      <c r="H114" s="691">
        <v>357600</v>
      </c>
      <c r="I114" s="851">
        <f>H114+G114</f>
        <v>1920000</v>
      </c>
      <c r="J114" s="619">
        <f>C114-I114</f>
        <v>0</v>
      </c>
      <c r="K114" s="536">
        <f t="shared" si="76"/>
        <v>100</v>
      </c>
      <c r="N114" s="599">
        <f>C114-I114</f>
        <v>0</v>
      </c>
      <c r="O114" s="21">
        <v>1920000</v>
      </c>
      <c r="P114" s="419"/>
      <c r="R114" s="691">
        <v>357600</v>
      </c>
      <c r="S114">
        <v>40000</v>
      </c>
      <c r="T114">
        <f>S114*R114</f>
        <v>14304000000</v>
      </c>
    </row>
    <row r="115" spans="1:21" s="2" customFormat="1" ht="12.95" customHeight="1" thickBot="1" x14ac:dyDescent="0.3">
      <c r="A115" s="70" t="s">
        <v>19</v>
      </c>
      <c r="B115" s="566" t="s">
        <v>20</v>
      </c>
      <c r="C115" s="71">
        <f>C116+C119</f>
        <v>3090000</v>
      </c>
      <c r="D115" s="71">
        <f t="shared" ref="D115:J115" si="115">D116+D119</f>
        <v>0</v>
      </c>
      <c r="E115" s="71">
        <f t="shared" si="115"/>
        <v>0</v>
      </c>
      <c r="F115" s="111">
        <f t="shared" si="115"/>
        <v>0</v>
      </c>
      <c r="G115" s="902">
        <f t="shared" si="115"/>
        <v>3080000</v>
      </c>
      <c r="H115" s="557">
        <f t="shared" si="115"/>
        <v>0</v>
      </c>
      <c r="I115" s="903">
        <f t="shared" si="115"/>
        <v>3080000</v>
      </c>
      <c r="J115" s="558">
        <f t="shared" si="115"/>
        <v>10000</v>
      </c>
      <c r="K115" s="904">
        <f t="shared" si="76"/>
        <v>99.676375404530745</v>
      </c>
      <c r="N115" s="947"/>
      <c r="O115" s="694"/>
      <c r="Q115" s="694"/>
      <c r="R115" s="557">
        <f t="shared" ref="R115" si="116">R116+R119</f>
        <v>0</v>
      </c>
      <c r="U115" s="694"/>
    </row>
    <row r="116" spans="1:21" ht="12.95" customHeight="1" thickBot="1" x14ac:dyDescent="0.3">
      <c r="A116" s="3" t="s">
        <v>226</v>
      </c>
      <c r="B116" s="3" t="s">
        <v>92</v>
      </c>
      <c r="C116" s="65">
        <f>C117</f>
        <v>430000</v>
      </c>
      <c r="D116" s="65">
        <f t="shared" ref="D116:J117" si="117">D117</f>
        <v>0</v>
      </c>
      <c r="E116" s="65">
        <f t="shared" si="117"/>
        <v>0</v>
      </c>
      <c r="F116" s="100">
        <f t="shared" si="117"/>
        <v>0</v>
      </c>
      <c r="G116" s="858">
        <f t="shared" si="117"/>
        <v>430000</v>
      </c>
      <c r="H116" s="511">
        <f t="shared" si="117"/>
        <v>0</v>
      </c>
      <c r="I116" s="859">
        <f t="shared" si="117"/>
        <v>430000</v>
      </c>
      <c r="J116" s="512">
        <f t="shared" si="117"/>
        <v>0</v>
      </c>
      <c r="K116" s="544">
        <f t="shared" si="76"/>
        <v>100</v>
      </c>
      <c r="O116" s="168"/>
      <c r="R116" s="511">
        <f t="shared" ref="R116:R117" si="118">R117</f>
        <v>0</v>
      </c>
    </row>
    <row r="117" spans="1:21" ht="12.95" customHeight="1" x14ac:dyDescent="0.25">
      <c r="A117" s="63" t="s">
        <v>227</v>
      </c>
      <c r="B117" s="63" t="s">
        <v>152</v>
      </c>
      <c r="C117" s="64">
        <f>C118</f>
        <v>430000</v>
      </c>
      <c r="D117" s="64">
        <f t="shared" si="117"/>
        <v>0</v>
      </c>
      <c r="E117" s="64">
        <f t="shared" si="117"/>
        <v>0</v>
      </c>
      <c r="F117" s="101">
        <f t="shared" si="117"/>
        <v>0</v>
      </c>
      <c r="G117" s="860">
        <f t="shared" si="117"/>
        <v>430000</v>
      </c>
      <c r="H117" s="369">
        <f t="shared" si="117"/>
        <v>0</v>
      </c>
      <c r="I117" s="861">
        <f t="shared" si="117"/>
        <v>430000</v>
      </c>
      <c r="J117" s="513">
        <f t="shared" si="117"/>
        <v>0</v>
      </c>
      <c r="K117" s="535">
        <f t="shared" si="76"/>
        <v>100</v>
      </c>
      <c r="R117" s="369">
        <f t="shared" si="118"/>
        <v>0</v>
      </c>
    </row>
    <row r="118" spans="1:21" ht="12.95" customHeight="1" thickBot="1" x14ac:dyDescent="0.3">
      <c r="A118" s="48" t="s">
        <v>228</v>
      </c>
      <c r="B118" s="48" t="s">
        <v>153</v>
      </c>
      <c r="C118" s="49">
        <v>430000</v>
      </c>
      <c r="D118" s="147"/>
      <c r="E118" s="147"/>
      <c r="F118" s="148"/>
      <c r="G118" s="865">
        <v>430000</v>
      </c>
      <c r="H118" s="1098"/>
      <c r="I118" s="866">
        <f>H118+G118</f>
        <v>430000</v>
      </c>
      <c r="J118" s="618">
        <f>C118-I118</f>
        <v>0</v>
      </c>
      <c r="K118" s="538">
        <f t="shared" si="76"/>
        <v>100</v>
      </c>
      <c r="O118" s="419"/>
      <c r="R118" s="1098"/>
    </row>
    <row r="119" spans="1:21" ht="12.95" customHeight="1" thickBot="1" x14ac:dyDescent="0.3">
      <c r="A119" s="3" t="s">
        <v>229</v>
      </c>
      <c r="B119" s="3" t="s">
        <v>151</v>
      </c>
      <c r="C119" s="65">
        <f>C120+C122+C124+C126</f>
        <v>2660000</v>
      </c>
      <c r="D119" s="65">
        <f t="shared" ref="D119:J119" si="119">D120+D122+D124+D126</f>
        <v>0</v>
      </c>
      <c r="E119" s="65">
        <f t="shared" si="119"/>
        <v>0</v>
      </c>
      <c r="F119" s="100">
        <f t="shared" si="119"/>
        <v>0</v>
      </c>
      <c r="G119" s="858">
        <f t="shared" si="119"/>
        <v>2650000</v>
      </c>
      <c r="H119" s="511">
        <f t="shared" si="119"/>
        <v>0</v>
      </c>
      <c r="I119" s="859">
        <f t="shared" si="119"/>
        <v>2650000</v>
      </c>
      <c r="J119" s="512">
        <f t="shared" si="119"/>
        <v>10000</v>
      </c>
      <c r="K119" s="544">
        <f t="shared" si="76"/>
        <v>99.624060150375939</v>
      </c>
      <c r="R119" s="511">
        <f t="shared" ref="R119" si="120">R120+R122+R124+R126</f>
        <v>0</v>
      </c>
    </row>
    <row r="120" spans="1:21" ht="12.95" customHeight="1" x14ac:dyDescent="0.25">
      <c r="A120" s="63" t="s">
        <v>230</v>
      </c>
      <c r="B120" s="63" t="s">
        <v>154</v>
      </c>
      <c r="C120" s="64">
        <f>C121</f>
        <v>380000</v>
      </c>
      <c r="D120" s="64">
        <f t="shared" ref="D120:J120" si="121">D121</f>
        <v>0</v>
      </c>
      <c r="E120" s="64">
        <f t="shared" si="121"/>
        <v>0</v>
      </c>
      <c r="F120" s="101">
        <f t="shared" si="121"/>
        <v>0</v>
      </c>
      <c r="G120" s="860">
        <f t="shared" si="121"/>
        <v>370000</v>
      </c>
      <c r="H120" s="369">
        <f t="shared" si="121"/>
        <v>0</v>
      </c>
      <c r="I120" s="861">
        <f t="shared" si="121"/>
        <v>370000</v>
      </c>
      <c r="J120" s="513">
        <f t="shared" si="121"/>
        <v>10000</v>
      </c>
      <c r="K120" s="535">
        <f t="shared" si="76"/>
        <v>97.368421052631575</v>
      </c>
      <c r="O120" s="168"/>
      <c r="R120" s="369">
        <f t="shared" ref="R120" si="122">R121</f>
        <v>0</v>
      </c>
    </row>
    <row r="121" spans="1:21" ht="12.95" customHeight="1" x14ac:dyDescent="0.25">
      <c r="A121" s="4" t="s">
        <v>231</v>
      </c>
      <c r="B121" s="4" t="s">
        <v>155</v>
      </c>
      <c r="C121" s="21">
        <v>380000</v>
      </c>
      <c r="D121" s="16"/>
      <c r="E121" s="16"/>
      <c r="F121" s="102"/>
      <c r="G121" s="835">
        <v>370000</v>
      </c>
      <c r="H121" s="691"/>
      <c r="I121" s="851">
        <f>H121+G121</f>
        <v>370000</v>
      </c>
      <c r="J121" s="561">
        <f>C121-I121</f>
        <v>10000</v>
      </c>
      <c r="K121" s="536">
        <f t="shared" si="76"/>
        <v>97.368421052631575</v>
      </c>
      <c r="R121" s="691"/>
    </row>
    <row r="122" spans="1:21" ht="12.95" customHeight="1" x14ac:dyDescent="0.25">
      <c r="A122" s="4" t="s">
        <v>232</v>
      </c>
      <c r="B122" s="4" t="s">
        <v>156</v>
      </c>
      <c r="C122" s="21">
        <f>C123</f>
        <v>30000</v>
      </c>
      <c r="D122" s="21">
        <f t="shared" ref="D122:J122" si="123">D123</f>
        <v>0</v>
      </c>
      <c r="E122" s="21">
        <f t="shared" si="123"/>
        <v>0</v>
      </c>
      <c r="F122" s="103">
        <f t="shared" si="123"/>
        <v>0</v>
      </c>
      <c r="G122" s="862">
        <f t="shared" si="123"/>
        <v>30000</v>
      </c>
      <c r="H122" s="499">
        <f t="shared" si="123"/>
        <v>0</v>
      </c>
      <c r="I122" s="863">
        <f t="shared" si="123"/>
        <v>30000</v>
      </c>
      <c r="J122" s="514">
        <f t="shared" si="123"/>
        <v>0</v>
      </c>
      <c r="K122" s="536">
        <f t="shared" si="76"/>
        <v>100</v>
      </c>
      <c r="R122" s="499">
        <f t="shared" ref="R122" si="124">R123</f>
        <v>0</v>
      </c>
    </row>
    <row r="123" spans="1:21" ht="12.95" customHeight="1" x14ac:dyDescent="0.25">
      <c r="A123" s="4" t="s">
        <v>233</v>
      </c>
      <c r="B123" s="4" t="s">
        <v>157</v>
      </c>
      <c r="C123" s="21">
        <v>30000</v>
      </c>
      <c r="D123" s="16"/>
      <c r="E123" s="16"/>
      <c r="F123" s="102"/>
      <c r="G123" s="850">
        <v>30000</v>
      </c>
      <c r="H123" s="691"/>
      <c r="I123" s="851">
        <f>H123+G123</f>
        <v>30000</v>
      </c>
      <c r="J123" s="561">
        <f>C123-I123</f>
        <v>0</v>
      </c>
      <c r="K123" s="536">
        <f t="shared" si="76"/>
        <v>100</v>
      </c>
      <c r="R123" s="691"/>
    </row>
    <row r="124" spans="1:21" ht="12.95" customHeight="1" x14ac:dyDescent="0.25">
      <c r="A124" s="4" t="s">
        <v>234</v>
      </c>
      <c r="B124" s="4" t="s">
        <v>158</v>
      </c>
      <c r="C124" s="21">
        <f>C125</f>
        <v>1200000</v>
      </c>
      <c r="D124" s="21">
        <f t="shared" ref="D124:J124" si="125">D125</f>
        <v>0</v>
      </c>
      <c r="E124" s="21">
        <f t="shared" si="125"/>
        <v>0</v>
      </c>
      <c r="F124" s="103">
        <f t="shared" si="125"/>
        <v>0</v>
      </c>
      <c r="G124" s="862">
        <f t="shared" si="125"/>
        <v>1200000</v>
      </c>
      <c r="H124" s="499">
        <f t="shared" si="125"/>
        <v>0</v>
      </c>
      <c r="I124" s="863">
        <f t="shared" si="125"/>
        <v>1200000</v>
      </c>
      <c r="J124" s="514">
        <f t="shared" si="125"/>
        <v>0</v>
      </c>
      <c r="K124" s="536">
        <f t="shared" si="76"/>
        <v>100</v>
      </c>
      <c r="R124" s="499">
        <f t="shared" ref="R124" si="126">R125</f>
        <v>0</v>
      </c>
    </row>
    <row r="125" spans="1:21" ht="12.95" customHeight="1" x14ac:dyDescent="0.25">
      <c r="A125" s="4" t="s">
        <v>235</v>
      </c>
      <c r="B125" s="4" t="s">
        <v>175</v>
      </c>
      <c r="C125" s="21">
        <v>1200000</v>
      </c>
      <c r="D125" s="16"/>
      <c r="E125" s="16"/>
      <c r="F125" s="102"/>
      <c r="G125" s="850">
        <v>1200000</v>
      </c>
      <c r="H125" s="691"/>
      <c r="I125" s="851">
        <f>H125+G125</f>
        <v>1200000</v>
      </c>
      <c r="J125" s="561">
        <f>C125-I125</f>
        <v>0</v>
      </c>
      <c r="K125" s="536">
        <f t="shared" si="76"/>
        <v>100</v>
      </c>
      <c r="R125" s="691"/>
    </row>
    <row r="126" spans="1:21" ht="12.95" customHeight="1" x14ac:dyDescent="0.25">
      <c r="A126" s="4" t="s">
        <v>236</v>
      </c>
      <c r="B126" s="26" t="s">
        <v>223</v>
      </c>
      <c r="C126" s="21">
        <f>C127+C128</f>
        <v>1050000</v>
      </c>
      <c r="D126" s="21">
        <f t="shared" ref="D126:J126" si="127">D127+D128</f>
        <v>0</v>
      </c>
      <c r="E126" s="21">
        <f t="shared" si="127"/>
        <v>0</v>
      </c>
      <c r="F126" s="103">
        <f t="shared" si="127"/>
        <v>0</v>
      </c>
      <c r="G126" s="862">
        <f t="shared" si="127"/>
        <v>1050000</v>
      </c>
      <c r="H126" s="499">
        <f t="shared" si="127"/>
        <v>0</v>
      </c>
      <c r="I126" s="863">
        <f t="shared" si="127"/>
        <v>1050000</v>
      </c>
      <c r="J126" s="514">
        <f t="shared" si="127"/>
        <v>0</v>
      </c>
      <c r="K126" s="536">
        <f t="shared" si="76"/>
        <v>100</v>
      </c>
      <c r="R126" s="499">
        <f t="shared" ref="R126" si="128">R127+R128</f>
        <v>0</v>
      </c>
    </row>
    <row r="127" spans="1:21" ht="12.95" customHeight="1" x14ac:dyDescent="0.25">
      <c r="A127" s="4" t="s">
        <v>237</v>
      </c>
      <c r="B127" s="26" t="s">
        <v>224</v>
      </c>
      <c r="C127" s="21">
        <v>750000</v>
      </c>
      <c r="D127" s="16"/>
      <c r="E127" s="16"/>
      <c r="F127" s="102"/>
      <c r="G127" s="850">
        <v>750000</v>
      </c>
      <c r="H127" s="691"/>
      <c r="I127" s="851">
        <f>H127+G127</f>
        <v>750000</v>
      </c>
      <c r="J127" s="561">
        <f>C127-I127</f>
        <v>0</v>
      </c>
      <c r="K127" s="536">
        <f t="shared" si="76"/>
        <v>100</v>
      </c>
      <c r="R127" s="691"/>
    </row>
    <row r="128" spans="1:21" ht="12.95" customHeight="1" x14ac:dyDescent="0.25">
      <c r="A128" s="4" t="s">
        <v>238</v>
      </c>
      <c r="B128" s="26" t="s">
        <v>225</v>
      </c>
      <c r="C128" s="21">
        <v>300000</v>
      </c>
      <c r="D128" s="16"/>
      <c r="E128" s="16"/>
      <c r="F128" s="102"/>
      <c r="G128" s="850">
        <v>300000</v>
      </c>
      <c r="H128" s="691"/>
      <c r="I128" s="851">
        <f>H128+G128</f>
        <v>300000</v>
      </c>
      <c r="J128" s="561">
        <f>C128-I128</f>
        <v>0</v>
      </c>
      <c r="K128" s="536">
        <f t="shared" si="76"/>
        <v>100</v>
      </c>
      <c r="R128" s="691"/>
    </row>
    <row r="129" spans="1:21" ht="13.5" customHeight="1" x14ac:dyDescent="0.25">
      <c r="A129" s="124"/>
      <c r="B129" s="131"/>
      <c r="C129" s="125"/>
      <c r="D129" s="126"/>
      <c r="E129" s="126"/>
      <c r="F129" s="126"/>
      <c r="G129" s="516"/>
      <c r="H129" s="516"/>
      <c r="I129" s="516"/>
      <c r="J129" s="515"/>
      <c r="K129" s="545"/>
      <c r="R129" s="516"/>
    </row>
    <row r="130" spans="1:21" ht="13.5" customHeight="1" x14ac:dyDescent="0.25">
      <c r="A130" s="7"/>
      <c r="B130" s="132"/>
      <c r="C130" s="8"/>
      <c r="D130" s="130"/>
      <c r="E130" s="130"/>
      <c r="F130" s="130"/>
      <c r="G130" s="520"/>
      <c r="H130" s="520"/>
      <c r="I130" s="520"/>
      <c r="J130" s="519"/>
      <c r="K130" s="550"/>
      <c r="R130" s="520"/>
    </row>
    <row r="131" spans="1:21" ht="13.5" customHeight="1" x14ac:dyDescent="0.25">
      <c r="A131" s="7"/>
      <c r="B131" s="132"/>
      <c r="C131" s="8"/>
      <c r="D131" s="130"/>
      <c r="E131" s="130"/>
      <c r="F131" s="130"/>
      <c r="G131" s="520"/>
      <c r="H131" s="520"/>
      <c r="I131" s="520"/>
      <c r="J131" s="519"/>
      <c r="K131" s="550"/>
      <c r="R131" s="520"/>
    </row>
    <row r="132" spans="1:21" ht="13.5" customHeight="1" x14ac:dyDescent="0.25">
      <c r="A132" s="7"/>
      <c r="B132" s="132"/>
      <c r="C132" s="8"/>
      <c r="D132" s="130"/>
      <c r="E132" s="130"/>
      <c r="F132" s="130"/>
      <c r="G132" s="520"/>
      <c r="H132" s="520"/>
      <c r="I132" s="520"/>
      <c r="J132" s="519"/>
      <c r="K132" s="550">
        <v>4</v>
      </c>
      <c r="R132" s="520"/>
    </row>
    <row r="133" spans="1:21" ht="13.5" customHeight="1" x14ac:dyDescent="0.25">
      <c r="A133" s="120" t="s">
        <v>533</v>
      </c>
      <c r="B133" s="121">
        <v>2</v>
      </c>
      <c r="C133" s="122" t="s">
        <v>534</v>
      </c>
      <c r="D133" s="122" t="s">
        <v>535</v>
      </c>
      <c r="E133" s="122" t="s">
        <v>536</v>
      </c>
      <c r="F133" s="123" t="s">
        <v>537</v>
      </c>
      <c r="G133" s="832">
        <v>7</v>
      </c>
      <c r="H133" s="715">
        <v>8</v>
      </c>
      <c r="I133" s="843">
        <v>9</v>
      </c>
      <c r="J133" s="502">
        <v>10</v>
      </c>
      <c r="K133" s="503">
        <v>11</v>
      </c>
      <c r="R133" s="715">
        <v>8</v>
      </c>
    </row>
    <row r="134" spans="1:21" s="1" customFormat="1" ht="14.1" customHeight="1" x14ac:dyDescent="0.25">
      <c r="A134" s="54" t="s">
        <v>120</v>
      </c>
      <c r="B134" s="56" t="s">
        <v>104</v>
      </c>
      <c r="C134" s="55">
        <f t="shared" ref="C134:J134" si="129">C135+C140+C147+C154+C159+C163+C167+C177+C181+C185</f>
        <v>94950000</v>
      </c>
      <c r="D134" s="55">
        <f t="shared" si="129"/>
        <v>0</v>
      </c>
      <c r="E134" s="55">
        <f t="shared" si="129"/>
        <v>0</v>
      </c>
      <c r="F134" s="104">
        <f t="shared" si="129"/>
        <v>0</v>
      </c>
      <c r="G134" s="547">
        <f t="shared" si="129"/>
        <v>74358112</v>
      </c>
      <c r="H134" s="548">
        <f t="shared" si="129"/>
        <v>13279497</v>
      </c>
      <c r="I134" s="581">
        <f t="shared" si="129"/>
        <v>87637609</v>
      </c>
      <c r="J134" s="549">
        <f t="shared" si="129"/>
        <v>7312391</v>
      </c>
      <c r="K134" s="916">
        <f t="shared" si="76"/>
        <v>92.298692996313846</v>
      </c>
      <c r="N134" s="601"/>
      <c r="O134" s="696">
        <f>I134+I189+I250+I255+I265+I285+I302</f>
        <v>333903898</v>
      </c>
      <c r="Q134" s="696"/>
      <c r="R134" s="548">
        <f t="shared" ref="R134" si="130">R135+R140+R147+R154+R159+R163+R167+R177+R181+R185</f>
        <v>17128000</v>
      </c>
      <c r="U134" s="696"/>
    </row>
    <row r="135" spans="1:21" ht="14.1" customHeight="1" thickBot="1" x14ac:dyDescent="0.3">
      <c r="A135" s="72" t="s">
        <v>21</v>
      </c>
      <c r="B135" s="72" t="s">
        <v>22</v>
      </c>
      <c r="C135" s="73">
        <f>C136</f>
        <v>12000000</v>
      </c>
      <c r="D135" s="73">
        <f t="shared" ref="D135:J136" si="131">D136</f>
        <v>0</v>
      </c>
      <c r="E135" s="73">
        <f t="shared" si="131"/>
        <v>0</v>
      </c>
      <c r="F135" s="112">
        <f t="shared" si="131"/>
        <v>0</v>
      </c>
      <c r="G135" s="910">
        <f t="shared" si="131"/>
        <v>8579287</v>
      </c>
      <c r="H135" s="727">
        <f t="shared" si="131"/>
        <v>83997</v>
      </c>
      <c r="I135" s="911">
        <f t="shared" si="131"/>
        <v>8663284</v>
      </c>
      <c r="J135" s="524">
        <f t="shared" si="131"/>
        <v>3336716</v>
      </c>
      <c r="K135" s="904">
        <f t="shared" si="76"/>
        <v>72.194033333333323</v>
      </c>
      <c r="R135" s="727">
        <f t="shared" ref="R135:R136" si="132">R136</f>
        <v>200000</v>
      </c>
    </row>
    <row r="136" spans="1:21" ht="14.1" customHeight="1" thickBot="1" x14ac:dyDescent="0.3">
      <c r="A136" s="3" t="s">
        <v>242</v>
      </c>
      <c r="B136" s="3" t="s">
        <v>151</v>
      </c>
      <c r="C136" s="65">
        <f>C137</f>
        <v>12000000</v>
      </c>
      <c r="D136" s="65">
        <f t="shared" si="131"/>
        <v>0</v>
      </c>
      <c r="E136" s="65">
        <f t="shared" si="131"/>
        <v>0</v>
      </c>
      <c r="F136" s="100">
        <f t="shared" si="131"/>
        <v>0</v>
      </c>
      <c r="G136" s="858">
        <f t="shared" si="131"/>
        <v>8579287</v>
      </c>
      <c r="H136" s="511">
        <f t="shared" si="131"/>
        <v>83997</v>
      </c>
      <c r="I136" s="859">
        <f t="shared" si="131"/>
        <v>8663284</v>
      </c>
      <c r="J136" s="512">
        <f t="shared" si="131"/>
        <v>3336716</v>
      </c>
      <c r="K136" s="544">
        <f t="shared" si="76"/>
        <v>72.194033333333323</v>
      </c>
      <c r="O136" s="706">
        <f>C134+C189+C250+C255+C265+C285+C302</f>
        <v>349151000</v>
      </c>
      <c r="R136" s="511">
        <f t="shared" si="132"/>
        <v>200000</v>
      </c>
    </row>
    <row r="137" spans="1:21" ht="14.1" customHeight="1" x14ac:dyDescent="0.25">
      <c r="A137" s="63" t="s">
        <v>243</v>
      </c>
      <c r="B137" s="63" t="s">
        <v>239</v>
      </c>
      <c r="C137" s="64">
        <f>C138+C139</f>
        <v>12000000</v>
      </c>
      <c r="D137" s="64">
        <f t="shared" ref="D137:J137" si="133">D138+D139</f>
        <v>0</v>
      </c>
      <c r="E137" s="64">
        <f t="shared" si="133"/>
        <v>0</v>
      </c>
      <c r="F137" s="101">
        <f t="shared" si="133"/>
        <v>0</v>
      </c>
      <c r="G137" s="860">
        <f t="shared" si="133"/>
        <v>8579287</v>
      </c>
      <c r="H137" s="369">
        <f t="shared" si="133"/>
        <v>83997</v>
      </c>
      <c r="I137" s="861">
        <f t="shared" si="133"/>
        <v>8663284</v>
      </c>
      <c r="J137" s="513">
        <f t="shared" si="133"/>
        <v>3336716</v>
      </c>
      <c r="K137" s="535">
        <f t="shared" si="76"/>
        <v>72.194033333333323</v>
      </c>
      <c r="R137" s="369">
        <f t="shared" ref="R137" si="134">R138+R139</f>
        <v>200000</v>
      </c>
    </row>
    <row r="138" spans="1:21" ht="14.1" customHeight="1" x14ac:dyDescent="0.25">
      <c r="A138" s="4" t="s">
        <v>259</v>
      </c>
      <c r="B138" s="4" t="s">
        <v>240</v>
      </c>
      <c r="C138" s="21">
        <v>4200000</v>
      </c>
      <c r="D138" s="16"/>
      <c r="E138" s="16"/>
      <c r="F138" s="102"/>
      <c r="G138" s="850">
        <v>779355</v>
      </c>
      <c r="H138" s="691">
        <v>83997</v>
      </c>
      <c r="I138" s="864">
        <f>H138+G138</f>
        <v>863352</v>
      </c>
      <c r="J138" s="561">
        <f>C138-I138</f>
        <v>3336648</v>
      </c>
      <c r="K138" s="536">
        <f t="shared" si="76"/>
        <v>20.556000000000001</v>
      </c>
      <c r="O138" s="419">
        <f>O136-O134</f>
        <v>15247102</v>
      </c>
      <c r="R138" s="691">
        <v>200000</v>
      </c>
    </row>
    <row r="139" spans="1:21" ht="14.1" customHeight="1" x14ac:dyDescent="0.25">
      <c r="A139" s="4" t="s">
        <v>244</v>
      </c>
      <c r="B139" s="4" t="s">
        <v>241</v>
      </c>
      <c r="C139" s="21">
        <v>7800000</v>
      </c>
      <c r="D139" s="16"/>
      <c r="E139" s="16"/>
      <c r="F139" s="102"/>
      <c r="G139" s="850">
        <v>7799932</v>
      </c>
      <c r="H139" s="691"/>
      <c r="I139" s="864">
        <f>H139+G139</f>
        <v>7799932</v>
      </c>
      <c r="J139" s="561">
        <f>C139-I139</f>
        <v>68</v>
      </c>
      <c r="K139" s="536">
        <f t="shared" si="76"/>
        <v>99.999128205128201</v>
      </c>
      <c r="N139" s="1084"/>
      <c r="O139" s="1085"/>
      <c r="R139" s="691"/>
    </row>
    <row r="140" spans="1:21" s="2" customFormat="1" ht="14.1" customHeight="1" thickBot="1" x14ac:dyDescent="0.3">
      <c r="A140" s="70" t="s">
        <v>23</v>
      </c>
      <c r="B140" s="70" t="s">
        <v>24</v>
      </c>
      <c r="C140" s="71">
        <f>C141+C144</f>
        <v>9500000</v>
      </c>
      <c r="D140" s="71">
        <f t="shared" ref="D140:J140" si="135">D141+D144</f>
        <v>0</v>
      </c>
      <c r="E140" s="71">
        <f t="shared" si="135"/>
        <v>0</v>
      </c>
      <c r="F140" s="111">
        <f t="shared" si="135"/>
        <v>0</v>
      </c>
      <c r="G140" s="902">
        <f t="shared" si="135"/>
        <v>8004750</v>
      </c>
      <c r="H140" s="557">
        <f t="shared" si="135"/>
        <v>1445000</v>
      </c>
      <c r="I140" s="903">
        <f t="shared" si="135"/>
        <v>9449750</v>
      </c>
      <c r="J140" s="558">
        <f t="shared" si="135"/>
        <v>50250</v>
      </c>
      <c r="K140" s="904">
        <f t="shared" si="76"/>
        <v>99.471052631578942</v>
      </c>
      <c r="N140" s="947"/>
      <c r="Q140" s="694"/>
      <c r="R140" s="557">
        <f t="shared" ref="R140" si="136">R141+R144</f>
        <v>1495250</v>
      </c>
      <c r="U140" s="694"/>
    </row>
    <row r="141" spans="1:21" ht="14.1" customHeight="1" thickBot="1" x14ac:dyDescent="0.3">
      <c r="A141" s="3" t="s">
        <v>261</v>
      </c>
      <c r="B141" s="3" t="s">
        <v>92</v>
      </c>
      <c r="C141" s="65">
        <f>C142</f>
        <v>7200000</v>
      </c>
      <c r="D141" s="65">
        <f t="shared" ref="D141:J142" si="137">D142</f>
        <v>0</v>
      </c>
      <c r="E141" s="65">
        <f t="shared" si="137"/>
        <v>0</v>
      </c>
      <c r="F141" s="100">
        <f t="shared" si="137"/>
        <v>0</v>
      </c>
      <c r="G141" s="858">
        <f t="shared" si="137"/>
        <v>6500000</v>
      </c>
      <c r="H141" s="511">
        <f t="shared" si="137"/>
        <v>650000</v>
      </c>
      <c r="I141" s="859">
        <f t="shared" si="137"/>
        <v>7150000</v>
      </c>
      <c r="J141" s="512">
        <f t="shared" si="137"/>
        <v>50000</v>
      </c>
      <c r="K141" s="544">
        <f t="shared" si="76"/>
        <v>99.305555555555557</v>
      </c>
      <c r="R141" s="511">
        <f t="shared" ref="R141:R142" si="138">R142</f>
        <v>700000</v>
      </c>
    </row>
    <row r="142" spans="1:21" ht="14.1" customHeight="1" x14ac:dyDescent="0.25">
      <c r="A142" s="63" t="s">
        <v>262</v>
      </c>
      <c r="B142" s="63" t="s">
        <v>213</v>
      </c>
      <c r="C142" s="64">
        <f>C143</f>
        <v>7200000</v>
      </c>
      <c r="D142" s="64">
        <f t="shared" si="137"/>
        <v>0</v>
      </c>
      <c r="E142" s="64">
        <f t="shared" si="137"/>
        <v>0</v>
      </c>
      <c r="F142" s="101">
        <f t="shared" si="137"/>
        <v>0</v>
      </c>
      <c r="G142" s="860">
        <f t="shared" si="137"/>
        <v>6500000</v>
      </c>
      <c r="H142" s="369">
        <f t="shared" si="137"/>
        <v>650000</v>
      </c>
      <c r="I142" s="861">
        <f t="shared" si="137"/>
        <v>7150000</v>
      </c>
      <c r="J142" s="513">
        <f t="shared" si="137"/>
        <v>50000</v>
      </c>
      <c r="K142" s="535">
        <f t="shared" si="76"/>
        <v>99.305555555555557</v>
      </c>
      <c r="O142" s="168">
        <f>C134+C189+C250+C255+C265+C285+C302</f>
        <v>349151000</v>
      </c>
      <c r="R142" s="369">
        <f t="shared" si="138"/>
        <v>700000</v>
      </c>
    </row>
    <row r="143" spans="1:21" ht="14.1" customHeight="1" x14ac:dyDescent="0.25">
      <c r="A143" s="4" t="s">
        <v>263</v>
      </c>
      <c r="B143" s="4" t="s">
        <v>290</v>
      </c>
      <c r="C143" s="21">
        <v>7200000</v>
      </c>
      <c r="D143" s="57"/>
      <c r="E143" s="57"/>
      <c r="F143" s="106"/>
      <c r="G143" s="850">
        <v>6500000</v>
      </c>
      <c r="H143" s="691">
        <v>650000</v>
      </c>
      <c r="I143" s="864">
        <f>H143+G143</f>
        <v>7150000</v>
      </c>
      <c r="J143" s="561">
        <f>C143-I143</f>
        <v>50000</v>
      </c>
      <c r="K143" s="536">
        <f t="shared" si="76"/>
        <v>99.305555555555557</v>
      </c>
      <c r="O143">
        <v>343151000</v>
      </c>
      <c r="R143" s="691">
        <v>700000</v>
      </c>
    </row>
    <row r="144" spans="1:21" ht="14.1" customHeight="1" x14ac:dyDescent="0.25">
      <c r="A144" s="4" t="s">
        <v>260</v>
      </c>
      <c r="B144" s="4" t="s">
        <v>151</v>
      </c>
      <c r="C144" s="21">
        <f>C145</f>
        <v>2300000</v>
      </c>
      <c r="D144" s="21">
        <f t="shared" ref="D144:J145" si="139">D145</f>
        <v>0</v>
      </c>
      <c r="E144" s="21">
        <f t="shared" si="139"/>
        <v>0</v>
      </c>
      <c r="F144" s="103">
        <f t="shared" si="139"/>
        <v>0</v>
      </c>
      <c r="G144" s="862">
        <f t="shared" si="139"/>
        <v>1504750</v>
      </c>
      <c r="H144" s="499">
        <f t="shared" si="139"/>
        <v>795000</v>
      </c>
      <c r="I144" s="863">
        <f t="shared" si="139"/>
        <v>2299750</v>
      </c>
      <c r="J144" s="514">
        <f t="shared" si="139"/>
        <v>250</v>
      </c>
      <c r="K144" s="536">
        <f t="shared" si="76"/>
        <v>99.989130434782609</v>
      </c>
      <c r="O144" s="419">
        <f>O142-O143</f>
        <v>6000000</v>
      </c>
      <c r="R144" s="499">
        <f t="shared" ref="R144:R145" si="140">R145</f>
        <v>795250</v>
      </c>
      <c r="S144">
        <v>375000</v>
      </c>
    </row>
    <row r="145" spans="1:21" ht="14.1" customHeight="1" x14ac:dyDescent="0.25">
      <c r="A145" s="4" t="s">
        <v>264</v>
      </c>
      <c r="B145" s="4" t="s">
        <v>154</v>
      </c>
      <c r="C145" s="21">
        <f>C146</f>
        <v>2300000</v>
      </c>
      <c r="D145" s="21">
        <f t="shared" si="139"/>
        <v>0</v>
      </c>
      <c r="E145" s="21">
        <f t="shared" si="139"/>
        <v>0</v>
      </c>
      <c r="F145" s="103">
        <f t="shared" si="139"/>
        <v>0</v>
      </c>
      <c r="G145" s="862">
        <f t="shared" si="139"/>
        <v>1504750</v>
      </c>
      <c r="H145" s="499">
        <f t="shared" si="139"/>
        <v>795000</v>
      </c>
      <c r="I145" s="863">
        <f t="shared" si="139"/>
        <v>2299750</v>
      </c>
      <c r="J145" s="514">
        <f t="shared" si="139"/>
        <v>250</v>
      </c>
      <c r="K145" s="536">
        <f t="shared" ref="K145:K204" si="141">I145/C145*100</f>
        <v>99.989130434782609</v>
      </c>
      <c r="R145" s="499">
        <f t="shared" si="140"/>
        <v>795250</v>
      </c>
      <c r="S145">
        <v>569500</v>
      </c>
    </row>
    <row r="146" spans="1:21" ht="14.1" customHeight="1" x14ac:dyDescent="0.25">
      <c r="A146" s="4" t="s">
        <v>265</v>
      </c>
      <c r="B146" s="4" t="s">
        <v>245</v>
      </c>
      <c r="C146" s="21">
        <v>2300000</v>
      </c>
      <c r="D146" s="57"/>
      <c r="E146" s="57"/>
      <c r="F146" s="106"/>
      <c r="G146" s="850">
        <v>1504750</v>
      </c>
      <c r="H146" s="691">
        <v>795000</v>
      </c>
      <c r="I146" s="864">
        <f>H146+G146</f>
        <v>2299750</v>
      </c>
      <c r="J146" s="561">
        <f>C146-I146</f>
        <v>250</v>
      </c>
      <c r="K146" s="536">
        <f t="shared" si="141"/>
        <v>99.989130434782609</v>
      </c>
      <c r="N146" s="599">
        <v>289500</v>
      </c>
      <c r="O146">
        <v>795000</v>
      </c>
      <c r="P146" s="419">
        <f>O146+N146</f>
        <v>1084500</v>
      </c>
      <c r="R146" s="691">
        <v>795250</v>
      </c>
      <c r="S146">
        <v>150000</v>
      </c>
    </row>
    <row r="147" spans="1:21" s="2" customFormat="1" ht="14.1" customHeight="1" thickBot="1" x14ac:dyDescent="0.3">
      <c r="A147" s="70" t="s">
        <v>25</v>
      </c>
      <c r="B147" s="70" t="s">
        <v>26</v>
      </c>
      <c r="C147" s="71">
        <f>C148</f>
        <v>8400000</v>
      </c>
      <c r="D147" s="71">
        <f t="shared" ref="D147:J147" si="142">D148</f>
        <v>0</v>
      </c>
      <c r="E147" s="71">
        <f t="shared" si="142"/>
        <v>0</v>
      </c>
      <c r="F147" s="111">
        <f t="shared" si="142"/>
        <v>0</v>
      </c>
      <c r="G147" s="902">
        <f t="shared" si="142"/>
        <v>6531750</v>
      </c>
      <c r="H147" s="557">
        <f t="shared" si="142"/>
        <v>1616000</v>
      </c>
      <c r="I147" s="903">
        <f t="shared" si="142"/>
        <v>8147750</v>
      </c>
      <c r="J147" s="558">
        <f t="shared" si="142"/>
        <v>252250</v>
      </c>
      <c r="K147" s="904">
        <f t="shared" si="141"/>
        <v>96.99702380952381</v>
      </c>
      <c r="N147" s="947"/>
      <c r="Q147" s="694"/>
      <c r="R147" s="557">
        <f t="shared" ref="R147" si="143">R148</f>
        <v>1818250</v>
      </c>
      <c r="S147" s="2">
        <v>195000</v>
      </c>
      <c r="U147" s="694"/>
    </row>
    <row r="148" spans="1:21" ht="14.1" customHeight="1" thickBot="1" x14ac:dyDescent="0.3">
      <c r="A148" s="3" t="s">
        <v>253</v>
      </c>
      <c r="B148" s="3" t="s">
        <v>151</v>
      </c>
      <c r="C148" s="65">
        <f>C149+C152</f>
        <v>8400000</v>
      </c>
      <c r="D148" s="65">
        <f t="shared" ref="D148:J148" si="144">D149+D152</f>
        <v>0</v>
      </c>
      <c r="E148" s="65">
        <f t="shared" si="144"/>
        <v>0</v>
      </c>
      <c r="F148" s="100">
        <f t="shared" si="144"/>
        <v>0</v>
      </c>
      <c r="G148" s="858">
        <f t="shared" si="144"/>
        <v>6531750</v>
      </c>
      <c r="H148" s="511">
        <f t="shared" si="144"/>
        <v>1616000</v>
      </c>
      <c r="I148" s="859">
        <f t="shared" si="144"/>
        <v>8147750</v>
      </c>
      <c r="J148" s="512">
        <f t="shared" si="144"/>
        <v>252250</v>
      </c>
      <c r="K148" s="544">
        <f t="shared" si="141"/>
        <v>96.99702380952381</v>
      </c>
      <c r="O148" s="691"/>
      <c r="R148" s="511">
        <f t="shared" ref="R148" si="145">R149+R152</f>
        <v>1818250</v>
      </c>
      <c r="S148">
        <v>370000</v>
      </c>
    </row>
    <row r="149" spans="1:21" ht="14.1" customHeight="1" x14ac:dyDescent="0.25">
      <c r="A149" s="63" t="s">
        <v>254</v>
      </c>
      <c r="B149" s="63" t="s">
        <v>154</v>
      </c>
      <c r="C149" s="64">
        <f>C150+C151</f>
        <v>8350000</v>
      </c>
      <c r="D149" s="64">
        <f t="shared" ref="D149:J149" si="146">D150+D151</f>
        <v>0</v>
      </c>
      <c r="E149" s="64">
        <f t="shared" si="146"/>
        <v>0</v>
      </c>
      <c r="F149" s="101">
        <f t="shared" si="146"/>
        <v>0</v>
      </c>
      <c r="G149" s="860">
        <f t="shared" si="146"/>
        <v>6531750</v>
      </c>
      <c r="H149" s="369">
        <f t="shared" si="146"/>
        <v>1616000</v>
      </c>
      <c r="I149" s="861">
        <f t="shared" si="146"/>
        <v>8147750</v>
      </c>
      <c r="J149" s="513">
        <f t="shared" si="146"/>
        <v>202250</v>
      </c>
      <c r="K149" s="535">
        <f t="shared" si="141"/>
        <v>97.577844311377248</v>
      </c>
      <c r="R149" s="369">
        <f t="shared" ref="R149" si="147">R150+R151</f>
        <v>1818250</v>
      </c>
      <c r="S149">
        <v>375000</v>
      </c>
    </row>
    <row r="150" spans="1:21" ht="14.1" customHeight="1" x14ac:dyDescent="0.25">
      <c r="A150" s="4" t="s">
        <v>255</v>
      </c>
      <c r="B150" s="4" t="s">
        <v>246</v>
      </c>
      <c r="C150" s="21">
        <v>7000000</v>
      </c>
      <c r="D150" s="57"/>
      <c r="E150" s="57"/>
      <c r="F150" s="106"/>
      <c r="G150" s="850">
        <v>5854000</v>
      </c>
      <c r="H150" s="691">
        <v>1146000</v>
      </c>
      <c r="I150" s="864">
        <f>H150+G150</f>
        <v>7000000</v>
      </c>
      <c r="J150" s="561">
        <f>C150-I150</f>
        <v>0</v>
      </c>
      <c r="K150" s="536">
        <f t="shared" si="141"/>
        <v>100</v>
      </c>
      <c r="N150" s="599">
        <v>250000</v>
      </c>
      <c r="O150" s="419">
        <v>896000</v>
      </c>
      <c r="P150" s="419">
        <f>O150+N150</f>
        <v>1146000</v>
      </c>
      <c r="R150" s="691">
        <v>1146000</v>
      </c>
      <c r="S150" s="173">
        <f>SUM(S144:S149)</f>
        <v>2034500</v>
      </c>
    </row>
    <row r="151" spans="1:21" ht="14.1" customHeight="1" x14ac:dyDescent="0.25">
      <c r="A151" s="4" t="s">
        <v>256</v>
      </c>
      <c r="B151" s="4" t="s">
        <v>247</v>
      </c>
      <c r="C151" s="21">
        <v>1350000</v>
      </c>
      <c r="D151" s="57"/>
      <c r="E151" s="57"/>
      <c r="F151" s="106"/>
      <c r="G151" s="850">
        <v>677750</v>
      </c>
      <c r="H151" s="691">
        <v>470000</v>
      </c>
      <c r="I151" s="864">
        <f>H151+G151</f>
        <v>1147750</v>
      </c>
      <c r="J151" s="561">
        <f>C151-I151</f>
        <v>202250</v>
      </c>
      <c r="K151" s="536">
        <f t="shared" si="141"/>
        <v>85.018518518518519</v>
      </c>
      <c r="N151" s="599">
        <v>225000</v>
      </c>
      <c r="O151">
        <v>245000</v>
      </c>
      <c r="P151" s="419">
        <f>O151+N151</f>
        <v>470000</v>
      </c>
      <c r="R151" s="691">
        <v>672250</v>
      </c>
      <c r="S151" s="173"/>
    </row>
    <row r="152" spans="1:21" ht="14.1" customHeight="1" x14ac:dyDescent="0.25">
      <c r="A152" s="4" t="s">
        <v>257</v>
      </c>
      <c r="B152" s="4" t="s">
        <v>239</v>
      </c>
      <c r="C152" s="21">
        <f>C153</f>
        <v>50000</v>
      </c>
      <c r="D152" s="21">
        <f t="shared" ref="D152:J152" si="148">D153</f>
        <v>0</v>
      </c>
      <c r="E152" s="21">
        <f t="shared" si="148"/>
        <v>0</v>
      </c>
      <c r="F152" s="103">
        <f t="shared" si="148"/>
        <v>0</v>
      </c>
      <c r="G152" s="862">
        <f t="shared" si="148"/>
        <v>0</v>
      </c>
      <c r="H152" s="499">
        <f t="shared" si="148"/>
        <v>0</v>
      </c>
      <c r="I152" s="863">
        <f t="shared" si="148"/>
        <v>0</v>
      </c>
      <c r="J152" s="514">
        <f t="shared" si="148"/>
        <v>50000</v>
      </c>
      <c r="K152" s="536">
        <f t="shared" si="141"/>
        <v>0</v>
      </c>
      <c r="R152" s="499">
        <f t="shared" ref="R152" si="149">R153</f>
        <v>0</v>
      </c>
    </row>
    <row r="153" spans="1:21" ht="14.1" customHeight="1" x14ac:dyDescent="0.25">
      <c r="A153" s="4" t="s">
        <v>258</v>
      </c>
      <c r="B153" s="4" t="s">
        <v>248</v>
      </c>
      <c r="C153" s="21">
        <v>50000</v>
      </c>
      <c r="D153" s="57"/>
      <c r="E153" s="57"/>
      <c r="F153" s="106"/>
      <c r="G153" s="835"/>
      <c r="H153" s="716"/>
      <c r="I153" s="846">
        <f>H153+G153</f>
        <v>0</v>
      </c>
      <c r="J153" s="561">
        <f>C153-I153</f>
        <v>50000</v>
      </c>
      <c r="K153" s="536">
        <f t="shared" si="141"/>
        <v>0</v>
      </c>
      <c r="R153" s="716"/>
    </row>
    <row r="154" spans="1:21" s="2" customFormat="1" ht="14.1" customHeight="1" thickBot="1" x14ac:dyDescent="0.3">
      <c r="A154" s="70" t="s">
        <v>27</v>
      </c>
      <c r="B154" s="70" t="s">
        <v>28</v>
      </c>
      <c r="C154" s="71">
        <f>C155</f>
        <v>4310000</v>
      </c>
      <c r="D154" s="71">
        <f t="shared" ref="D154:J155" si="150">D155</f>
        <v>0</v>
      </c>
      <c r="E154" s="71">
        <f t="shared" si="150"/>
        <v>0</v>
      </c>
      <c r="F154" s="111">
        <f t="shared" si="150"/>
        <v>0</v>
      </c>
      <c r="G154" s="902">
        <f t="shared" si="150"/>
        <v>2170000</v>
      </c>
      <c r="H154" s="557">
        <f t="shared" si="150"/>
        <v>1820000</v>
      </c>
      <c r="I154" s="903">
        <f t="shared" si="150"/>
        <v>3990000</v>
      </c>
      <c r="J154" s="558">
        <f t="shared" si="150"/>
        <v>320000</v>
      </c>
      <c r="K154" s="904">
        <f t="shared" si="141"/>
        <v>92.575406032482604</v>
      </c>
      <c r="N154" s="947"/>
      <c r="Q154" s="694"/>
      <c r="R154" s="557">
        <f t="shared" ref="R154:R155" si="151">R155</f>
        <v>2140000</v>
      </c>
      <c r="U154" s="694"/>
    </row>
    <row r="155" spans="1:21" ht="14.1" customHeight="1" thickBot="1" x14ac:dyDescent="0.3">
      <c r="A155" s="3" t="s">
        <v>249</v>
      </c>
      <c r="B155" s="3" t="s">
        <v>151</v>
      </c>
      <c r="C155" s="65">
        <f>C156</f>
        <v>4310000</v>
      </c>
      <c r="D155" s="65">
        <f t="shared" si="150"/>
        <v>0</v>
      </c>
      <c r="E155" s="65">
        <f t="shared" si="150"/>
        <v>0</v>
      </c>
      <c r="F155" s="100">
        <f t="shared" si="150"/>
        <v>0</v>
      </c>
      <c r="G155" s="858">
        <f t="shared" si="150"/>
        <v>2170000</v>
      </c>
      <c r="H155" s="511">
        <f t="shared" si="150"/>
        <v>1820000</v>
      </c>
      <c r="I155" s="859">
        <f t="shared" si="150"/>
        <v>3990000</v>
      </c>
      <c r="J155" s="512">
        <f t="shared" si="150"/>
        <v>320000</v>
      </c>
      <c r="K155" s="544">
        <f t="shared" si="141"/>
        <v>92.575406032482604</v>
      </c>
      <c r="R155" s="511">
        <f t="shared" si="151"/>
        <v>2140000</v>
      </c>
    </row>
    <row r="156" spans="1:21" ht="14.1" customHeight="1" x14ac:dyDescent="0.25">
      <c r="A156" s="63" t="s">
        <v>250</v>
      </c>
      <c r="B156" s="63" t="s">
        <v>156</v>
      </c>
      <c r="C156" s="64">
        <f>C157+C158</f>
        <v>4310000</v>
      </c>
      <c r="D156" s="64">
        <f t="shared" ref="D156:J156" si="152">D157+D158</f>
        <v>0</v>
      </c>
      <c r="E156" s="64">
        <f t="shared" si="152"/>
        <v>0</v>
      </c>
      <c r="F156" s="101">
        <f t="shared" si="152"/>
        <v>0</v>
      </c>
      <c r="G156" s="860">
        <f t="shared" si="152"/>
        <v>2170000</v>
      </c>
      <c r="H156" s="369">
        <f t="shared" si="152"/>
        <v>1820000</v>
      </c>
      <c r="I156" s="861">
        <f t="shared" si="152"/>
        <v>3990000</v>
      </c>
      <c r="J156" s="513">
        <f t="shared" si="152"/>
        <v>320000</v>
      </c>
      <c r="K156" s="535">
        <f t="shared" si="141"/>
        <v>92.575406032482604</v>
      </c>
      <c r="R156" s="369">
        <f t="shared" ref="R156" si="153">R157+R158</f>
        <v>2140000</v>
      </c>
    </row>
    <row r="157" spans="1:21" ht="14.1" customHeight="1" x14ac:dyDescent="0.25">
      <c r="A157" s="4" t="s">
        <v>252</v>
      </c>
      <c r="B157" s="4" t="s">
        <v>881</v>
      </c>
      <c r="C157" s="21">
        <v>3500000</v>
      </c>
      <c r="D157" s="57"/>
      <c r="E157" s="57"/>
      <c r="F157" s="106"/>
      <c r="G157" s="850">
        <v>1360000</v>
      </c>
      <c r="H157" s="691">
        <v>1820000</v>
      </c>
      <c r="I157" s="864">
        <f>H157+G157</f>
        <v>3180000</v>
      </c>
      <c r="J157" s="561">
        <f>C157-I157</f>
        <v>320000</v>
      </c>
      <c r="K157" s="536">
        <f t="shared" si="141"/>
        <v>90.857142857142861</v>
      </c>
      <c r="N157" s="599">
        <v>822500</v>
      </c>
      <c r="O157">
        <v>997500</v>
      </c>
      <c r="P157" s="419">
        <f>O157+N157</f>
        <v>1820000</v>
      </c>
      <c r="R157" s="691">
        <v>2140000</v>
      </c>
      <c r="S157" s="168"/>
    </row>
    <row r="158" spans="1:21" ht="14.1" customHeight="1" x14ac:dyDescent="0.25">
      <c r="A158" s="4" t="s">
        <v>251</v>
      </c>
      <c r="B158" s="4" t="s">
        <v>157</v>
      </c>
      <c r="C158" s="21">
        <v>810000</v>
      </c>
      <c r="D158" s="57"/>
      <c r="E158" s="57"/>
      <c r="F158" s="106"/>
      <c r="G158" s="850">
        <v>810000</v>
      </c>
      <c r="H158" s="691"/>
      <c r="I158" s="864">
        <f>H158+G158</f>
        <v>810000</v>
      </c>
      <c r="J158" s="561">
        <f>C158-I158</f>
        <v>0</v>
      </c>
      <c r="K158" s="536">
        <f t="shared" si="141"/>
        <v>100</v>
      </c>
      <c r="R158" s="691"/>
      <c r="S158" s="168"/>
    </row>
    <row r="159" spans="1:21" s="2" customFormat="1" ht="14.1" customHeight="1" thickBot="1" x14ac:dyDescent="0.3">
      <c r="A159" s="70" t="s">
        <v>29</v>
      </c>
      <c r="B159" s="566" t="s">
        <v>30</v>
      </c>
      <c r="C159" s="71">
        <f>C160</f>
        <v>2500000</v>
      </c>
      <c r="D159" s="71">
        <f t="shared" ref="D159:J161" si="154">D160</f>
        <v>0</v>
      </c>
      <c r="E159" s="71">
        <f t="shared" si="154"/>
        <v>0</v>
      </c>
      <c r="F159" s="111">
        <f t="shared" si="154"/>
        <v>0</v>
      </c>
      <c r="G159" s="902">
        <f t="shared" si="154"/>
        <v>1635500</v>
      </c>
      <c r="H159" s="557">
        <f t="shared" si="154"/>
        <v>864500</v>
      </c>
      <c r="I159" s="903">
        <f t="shared" si="154"/>
        <v>2500000</v>
      </c>
      <c r="J159" s="558">
        <f t="shared" si="154"/>
        <v>0</v>
      </c>
      <c r="K159" s="904">
        <f t="shared" si="141"/>
        <v>100</v>
      </c>
      <c r="N159" s="947"/>
      <c r="Q159" s="694"/>
      <c r="R159" s="557">
        <f t="shared" ref="R159:R161" si="155">R160</f>
        <v>864500</v>
      </c>
      <c r="U159" s="694"/>
    </row>
    <row r="160" spans="1:21" ht="14.1" customHeight="1" thickBot="1" x14ac:dyDescent="0.3">
      <c r="A160" s="3" t="s">
        <v>267</v>
      </c>
      <c r="B160" s="3" t="s">
        <v>151</v>
      </c>
      <c r="C160" s="65">
        <f>C161</f>
        <v>2500000</v>
      </c>
      <c r="D160" s="65">
        <f t="shared" si="154"/>
        <v>0</v>
      </c>
      <c r="E160" s="65">
        <f t="shared" si="154"/>
        <v>0</v>
      </c>
      <c r="F160" s="100">
        <f t="shared" si="154"/>
        <v>0</v>
      </c>
      <c r="G160" s="858">
        <f t="shared" si="154"/>
        <v>1635500</v>
      </c>
      <c r="H160" s="511">
        <f t="shared" si="154"/>
        <v>864500</v>
      </c>
      <c r="I160" s="859">
        <f t="shared" si="154"/>
        <v>2500000</v>
      </c>
      <c r="J160" s="512">
        <f t="shared" si="154"/>
        <v>0</v>
      </c>
      <c r="K160" s="544">
        <f t="shared" si="141"/>
        <v>100</v>
      </c>
      <c r="R160" s="511">
        <f t="shared" si="155"/>
        <v>864500</v>
      </c>
    </row>
    <row r="161" spans="1:21" ht="14.1" customHeight="1" x14ac:dyDescent="0.25">
      <c r="A161" s="63" t="s">
        <v>268</v>
      </c>
      <c r="B161" s="63" t="s">
        <v>154</v>
      </c>
      <c r="C161" s="64">
        <f>C162</f>
        <v>2500000</v>
      </c>
      <c r="D161" s="64">
        <f t="shared" si="154"/>
        <v>0</v>
      </c>
      <c r="E161" s="64">
        <f t="shared" si="154"/>
        <v>0</v>
      </c>
      <c r="F161" s="101">
        <f t="shared" si="154"/>
        <v>0</v>
      </c>
      <c r="G161" s="860">
        <f t="shared" si="154"/>
        <v>1635500</v>
      </c>
      <c r="H161" s="369">
        <f t="shared" si="154"/>
        <v>864500</v>
      </c>
      <c r="I161" s="861">
        <f t="shared" si="154"/>
        <v>2500000</v>
      </c>
      <c r="J161" s="513">
        <f t="shared" si="154"/>
        <v>0</v>
      </c>
      <c r="K161" s="535">
        <f t="shared" si="141"/>
        <v>100</v>
      </c>
      <c r="R161" s="369">
        <f t="shared" si="155"/>
        <v>864500</v>
      </c>
    </row>
    <row r="162" spans="1:21" ht="14.1" customHeight="1" x14ac:dyDescent="0.25">
      <c r="A162" s="4" t="s">
        <v>269</v>
      </c>
      <c r="B162" s="4" t="s">
        <v>266</v>
      </c>
      <c r="C162" s="21">
        <v>2500000</v>
      </c>
      <c r="D162" s="57"/>
      <c r="E162" s="57"/>
      <c r="F162" s="106"/>
      <c r="G162" s="850">
        <v>1635500</v>
      </c>
      <c r="H162" s="691">
        <v>864500</v>
      </c>
      <c r="I162" s="851">
        <f>H162+G162</f>
        <v>2500000</v>
      </c>
      <c r="J162" s="561">
        <f>C162-I162</f>
        <v>0</v>
      </c>
      <c r="K162" s="536">
        <f t="shared" si="141"/>
        <v>100</v>
      </c>
      <c r="R162" s="691">
        <v>864500</v>
      </c>
    </row>
    <row r="163" spans="1:21" s="2" customFormat="1" ht="14.1" customHeight="1" thickBot="1" x14ac:dyDescent="0.3">
      <c r="A163" s="70" t="s">
        <v>31</v>
      </c>
      <c r="B163" s="70" t="s">
        <v>32</v>
      </c>
      <c r="C163" s="71">
        <f>C164</f>
        <v>1200000</v>
      </c>
      <c r="D163" s="71">
        <f t="shared" ref="D163:J165" si="156">D164</f>
        <v>0</v>
      </c>
      <c r="E163" s="71">
        <f t="shared" si="156"/>
        <v>0</v>
      </c>
      <c r="F163" s="111">
        <f t="shared" si="156"/>
        <v>0</v>
      </c>
      <c r="G163" s="902">
        <f t="shared" si="156"/>
        <v>1000000</v>
      </c>
      <c r="H163" s="557">
        <f t="shared" si="156"/>
        <v>200000</v>
      </c>
      <c r="I163" s="903">
        <f t="shared" si="156"/>
        <v>1200000</v>
      </c>
      <c r="J163" s="558">
        <f t="shared" si="156"/>
        <v>0</v>
      </c>
      <c r="K163" s="904">
        <f t="shared" si="141"/>
        <v>100</v>
      </c>
      <c r="N163" s="947"/>
      <c r="Q163" s="694"/>
      <c r="R163" s="557">
        <f t="shared" ref="R163:R165" si="157">R164</f>
        <v>200000</v>
      </c>
      <c r="U163" s="694"/>
    </row>
    <row r="164" spans="1:21" ht="14.1" customHeight="1" thickBot="1" x14ac:dyDescent="0.3">
      <c r="A164" s="3" t="s">
        <v>271</v>
      </c>
      <c r="B164" s="3" t="s">
        <v>151</v>
      </c>
      <c r="C164" s="65">
        <f>C165</f>
        <v>1200000</v>
      </c>
      <c r="D164" s="65">
        <f t="shared" si="156"/>
        <v>0</v>
      </c>
      <c r="E164" s="65">
        <f t="shared" si="156"/>
        <v>0</v>
      </c>
      <c r="F164" s="100">
        <f t="shared" si="156"/>
        <v>0</v>
      </c>
      <c r="G164" s="858">
        <f t="shared" si="156"/>
        <v>1000000</v>
      </c>
      <c r="H164" s="511">
        <f t="shared" si="156"/>
        <v>200000</v>
      </c>
      <c r="I164" s="859">
        <f t="shared" si="156"/>
        <v>1200000</v>
      </c>
      <c r="J164" s="512">
        <f t="shared" si="156"/>
        <v>0</v>
      </c>
      <c r="K164" s="544">
        <f t="shared" si="141"/>
        <v>100</v>
      </c>
      <c r="R164" s="511">
        <f t="shared" si="157"/>
        <v>200000</v>
      </c>
    </row>
    <row r="165" spans="1:21" ht="14.1" customHeight="1" x14ac:dyDescent="0.25">
      <c r="A165" s="63" t="s">
        <v>272</v>
      </c>
      <c r="B165" s="63" t="s">
        <v>239</v>
      </c>
      <c r="C165" s="64">
        <f>C166</f>
        <v>1200000</v>
      </c>
      <c r="D165" s="64">
        <f t="shared" si="156"/>
        <v>0</v>
      </c>
      <c r="E165" s="64">
        <f t="shared" si="156"/>
        <v>0</v>
      </c>
      <c r="F165" s="101">
        <f t="shared" si="156"/>
        <v>0</v>
      </c>
      <c r="G165" s="860">
        <f t="shared" si="156"/>
        <v>1000000</v>
      </c>
      <c r="H165" s="369">
        <f t="shared" si="156"/>
        <v>200000</v>
      </c>
      <c r="I165" s="861">
        <f t="shared" si="156"/>
        <v>1200000</v>
      </c>
      <c r="J165" s="513">
        <f t="shared" si="156"/>
        <v>0</v>
      </c>
      <c r="K165" s="535">
        <f t="shared" si="141"/>
        <v>100</v>
      </c>
      <c r="R165" s="369">
        <f t="shared" si="157"/>
        <v>200000</v>
      </c>
    </row>
    <row r="166" spans="1:21" ht="14.1" customHeight="1" x14ac:dyDescent="0.25">
      <c r="A166" s="4" t="s">
        <v>273</v>
      </c>
      <c r="B166" s="4" t="s">
        <v>270</v>
      </c>
      <c r="C166" s="21">
        <v>1200000</v>
      </c>
      <c r="D166" s="57"/>
      <c r="E166" s="57"/>
      <c r="F166" s="106"/>
      <c r="G166" s="850">
        <v>1000000</v>
      </c>
      <c r="H166" s="691">
        <v>200000</v>
      </c>
      <c r="I166" s="864">
        <f>H166+G166</f>
        <v>1200000</v>
      </c>
      <c r="J166" s="561">
        <f>C166-I166</f>
        <v>0</v>
      </c>
      <c r="K166" s="536">
        <f t="shared" si="141"/>
        <v>100</v>
      </c>
      <c r="R166" s="691">
        <v>200000</v>
      </c>
    </row>
    <row r="167" spans="1:21" s="2" customFormat="1" ht="14.1" customHeight="1" thickBot="1" x14ac:dyDescent="0.3">
      <c r="A167" s="70" t="s">
        <v>33</v>
      </c>
      <c r="B167" s="70" t="s">
        <v>34</v>
      </c>
      <c r="C167" s="71">
        <f>C168</f>
        <v>15240000</v>
      </c>
      <c r="D167" s="71">
        <f t="shared" ref="D167:J168" si="158">D168</f>
        <v>0</v>
      </c>
      <c r="E167" s="71">
        <f t="shared" si="158"/>
        <v>0</v>
      </c>
      <c r="F167" s="111">
        <f t="shared" si="158"/>
        <v>0</v>
      </c>
      <c r="G167" s="902">
        <f t="shared" si="158"/>
        <v>11805000</v>
      </c>
      <c r="H167" s="902">
        <f t="shared" si="158"/>
        <v>3300000</v>
      </c>
      <c r="I167" s="903">
        <f t="shared" si="158"/>
        <v>15105000</v>
      </c>
      <c r="J167" s="558">
        <f t="shared" si="158"/>
        <v>135000</v>
      </c>
      <c r="K167" s="904">
        <f t="shared" si="141"/>
        <v>99.114173228346459</v>
      </c>
      <c r="N167" s="947"/>
      <c r="Q167" s="694"/>
      <c r="R167" s="902">
        <f t="shared" ref="R167:R168" si="159">R168</f>
        <v>3435000</v>
      </c>
      <c r="U167" s="694"/>
    </row>
    <row r="168" spans="1:21" ht="14.1" customHeight="1" thickBot="1" x14ac:dyDescent="0.3">
      <c r="A168" s="3" t="s">
        <v>277</v>
      </c>
      <c r="B168" s="3" t="s">
        <v>151</v>
      </c>
      <c r="C168" s="65">
        <f>C169</f>
        <v>15240000</v>
      </c>
      <c r="D168" s="65">
        <f t="shared" si="158"/>
        <v>0</v>
      </c>
      <c r="E168" s="65">
        <f t="shared" si="158"/>
        <v>0</v>
      </c>
      <c r="F168" s="100">
        <f t="shared" si="158"/>
        <v>0</v>
      </c>
      <c r="G168" s="858">
        <f t="shared" si="158"/>
        <v>11805000</v>
      </c>
      <c r="H168" s="511">
        <f t="shared" si="158"/>
        <v>3300000</v>
      </c>
      <c r="I168" s="859">
        <f t="shared" si="158"/>
        <v>15105000</v>
      </c>
      <c r="J168" s="512">
        <f t="shared" si="158"/>
        <v>135000</v>
      </c>
      <c r="K168" s="544">
        <f t="shared" si="141"/>
        <v>99.114173228346459</v>
      </c>
      <c r="R168" s="511">
        <f t="shared" si="159"/>
        <v>3435000</v>
      </c>
    </row>
    <row r="169" spans="1:21" ht="14.1" customHeight="1" x14ac:dyDescent="0.25">
      <c r="A169" s="63" t="s">
        <v>278</v>
      </c>
      <c r="B169" s="63" t="s">
        <v>274</v>
      </c>
      <c r="C169" s="64">
        <f>C170+C171</f>
        <v>15240000</v>
      </c>
      <c r="D169" s="64">
        <f t="shared" ref="D169:J169" si="160">D170+D171</f>
        <v>0</v>
      </c>
      <c r="E169" s="64">
        <f t="shared" si="160"/>
        <v>0</v>
      </c>
      <c r="F169" s="101">
        <f t="shared" si="160"/>
        <v>0</v>
      </c>
      <c r="G169" s="860">
        <f t="shared" si="160"/>
        <v>11805000</v>
      </c>
      <c r="H169" s="369">
        <f t="shared" si="160"/>
        <v>3300000</v>
      </c>
      <c r="I169" s="861">
        <f t="shared" si="160"/>
        <v>15105000</v>
      </c>
      <c r="J169" s="513">
        <f t="shared" si="160"/>
        <v>135000</v>
      </c>
      <c r="K169" s="535">
        <f t="shared" si="141"/>
        <v>99.114173228346459</v>
      </c>
      <c r="R169" s="369">
        <f t="shared" ref="R169" si="161">R170+R171</f>
        <v>3435000</v>
      </c>
    </row>
    <row r="170" spans="1:21" ht="14.1" customHeight="1" x14ac:dyDescent="0.25">
      <c r="A170" s="4" t="s">
        <v>280</v>
      </c>
      <c r="B170" s="4" t="s">
        <v>275</v>
      </c>
      <c r="C170" s="21">
        <v>4290000</v>
      </c>
      <c r="D170" s="16"/>
      <c r="E170" s="16"/>
      <c r="F170" s="102"/>
      <c r="G170" s="850">
        <v>2685000</v>
      </c>
      <c r="H170" s="691">
        <v>1470000</v>
      </c>
      <c r="I170" s="864">
        <f>H170+G170</f>
        <v>4155000</v>
      </c>
      <c r="J170" s="561">
        <f>C170-I170</f>
        <v>135000</v>
      </c>
      <c r="K170" s="536">
        <f t="shared" si="141"/>
        <v>96.853146853146853</v>
      </c>
      <c r="N170" s="599">
        <v>855000</v>
      </c>
      <c r="O170">
        <v>615000</v>
      </c>
      <c r="P170" s="419">
        <f>O170+N170</f>
        <v>1470000</v>
      </c>
      <c r="R170" s="691">
        <v>1605000</v>
      </c>
      <c r="S170" s="168">
        <f>12*1250*11</f>
        <v>165000</v>
      </c>
    </row>
    <row r="171" spans="1:21" ht="14.1" customHeight="1" x14ac:dyDescent="0.25">
      <c r="A171" s="4" t="s">
        <v>279</v>
      </c>
      <c r="B171" s="4" t="s">
        <v>276</v>
      </c>
      <c r="C171" s="21">
        <v>10950000</v>
      </c>
      <c r="D171" s="16"/>
      <c r="E171" s="16"/>
      <c r="F171" s="102"/>
      <c r="G171" s="850">
        <v>9120000</v>
      </c>
      <c r="H171" s="691">
        <v>1830000</v>
      </c>
      <c r="I171" s="864">
        <f>H171+G171</f>
        <v>10950000</v>
      </c>
      <c r="J171" s="561">
        <f>C171-I171</f>
        <v>0</v>
      </c>
      <c r="K171" s="536">
        <f t="shared" si="141"/>
        <v>100</v>
      </c>
      <c r="R171" s="691">
        <v>1830000</v>
      </c>
      <c r="S171" s="168">
        <f>2*30*15000</f>
        <v>900000</v>
      </c>
    </row>
    <row r="172" spans="1:21" ht="14.1" customHeight="1" x14ac:dyDescent="0.25">
      <c r="A172" s="48"/>
      <c r="B172" s="48"/>
      <c r="C172" s="49"/>
      <c r="D172" s="29"/>
      <c r="E172" s="29"/>
      <c r="F172" s="89"/>
      <c r="G172" s="836"/>
      <c r="H172" s="1088"/>
      <c r="I172" s="847"/>
      <c r="J172" s="508"/>
      <c r="K172" s="538"/>
      <c r="R172" s="1088"/>
    </row>
    <row r="173" spans="1:21" ht="14.1" customHeight="1" x14ac:dyDescent="0.25">
      <c r="A173" s="124"/>
      <c r="B173" s="124"/>
      <c r="C173" s="125"/>
      <c r="D173" s="126"/>
      <c r="E173" s="126"/>
      <c r="F173" s="126"/>
      <c r="G173" s="516"/>
      <c r="H173" s="516"/>
      <c r="I173" s="516"/>
      <c r="J173" s="515"/>
      <c r="K173" s="545"/>
      <c r="R173" s="516"/>
    </row>
    <row r="174" spans="1:21" ht="14.1" customHeight="1" x14ac:dyDescent="0.25">
      <c r="A174" s="7"/>
      <c r="B174" s="7"/>
      <c r="C174" s="8"/>
      <c r="D174" s="130"/>
      <c r="E174" s="130"/>
      <c r="F174" s="130"/>
      <c r="G174" s="520"/>
      <c r="H174" s="520"/>
      <c r="I174" s="520"/>
      <c r="J174" s="519"/>
      <c r="K174" s="550"/>
      <c r="R174" s="520"/>
    </row>
    <row r="175" spans="1:21" ht="13.5" customHeight="1" x14ac:dyDescent="0.25">
      <c r="A175" s="7"/>
      <c r="B175" s="7"/>
      <c r="C175" s="8"/>
      <c r="D175" s="130"/>
      <c r="E175" s="130"/>
      <c r="F175" s="130"/>
      <c r="G175" s="520"/>
      <c r="H175" s="520"/>
      <c r="I175" s="520"/>
      <c r="J175" s="519"/>
      <c r="K175" s="550">
        <v>5</v>
      </c>
      <c r="N175" s="599" t="s">
        <v>998</v>
      </c>
      <c r="R175" s="520"/>
    </row>
    <row r="176" spans="1:21" ht="13.5" customHeight="1" x14ac:dyDescent="0.25">
      <c r="A176" s="120" t="s">
        <v>533</v>
      </c>
      <c r="B176" s="121">
        <v>2</v>
      </c>
      <c r="C176" s="122" t="s">
        <v>534</v>
      </c>
      <c r="D176" s="122" t="s">
        <v>535</v>
      </c>
      <c r="E176" s="122" t="s">
        <v>536</v>
      </c>
      <c r="F176" s="123" t="s">
        <v>537</v>
      </c>
      <c r="G176" s="832">
        <v>7</v>
      </c>
      <c r="H176" s="715">
        <v>8</v>
      </c>
      <c r="I176" s="843">
        <v>9</v>
      </c>
      <c r="J176" s="502">
        <v>10</v>
      </c>
      <c r="K176" s="503">
        <v>11</v>
      </c>
      <c r="N176" s="599">
        <v>350000</v>
      </c>
      <c r="R176" s="715">
        <v>8</v>
      </c>
    </row>
    <row r="177" spans="1:21" s="2" customFormat="1" ht="13.5" customHeight="1" thickBot="1" x14ac:dyDescent="0.3">
      <c r="A177" s="70" t="s">
        <v>35</v>
      </c>
      <c r="B177" s="70" t="s">
        <v>36</v>
      </c>
      <c r="C177" s="71">
        <f>C178</f>
        <v>10000000</v>
      </c>
      <c r="D177" s="71">
        <f t="shared" ref="D177:J179" si="162">D178</f>
        <v>0</v>
      </c>
      <c r="E177" s="71">
        <f t="shared" si="162"/>
        <v>0</v>
      </c>
      <c r="F177" s="111">
        <f t="shared" si="162"/>
        <v>0</v>
      </c>
      <c r="G177" s="902">
        <f t="shared" si="162"/>
        <v>9806825</v>
      </c>
      <c r="H177" s="557">
        <f t="shared" si="162"/>
        <v>0</v>
      </c>
      <c r="I177" s="903">
        <f t="shared" si="162"/>
        <v>9806825</v>
      </c>
      <c r="J177" s="558">
        <f t="shared" si="162"/>
        <v>193175</v>
      </c>
      <c r="K177" s="904">
        <f t="shared" si="141"/>
        <v>98.068250000000006</v>
      </c>
      <c r="N177" s="947">
        <v>800000</v>
      </c>
      <c r="Q177" s="694"/>
      <c r="R177" s="557">
        <f t="shared" ref="R177:R179" si="163">R178</f>
        <v>0</v>
      </c>
      <c r="U177" s="694"/>
    </row>
    <row r="178" spans="1:21" ht="13.5" customHeight="1" thickBot="1" x14ac:dyDescent="0.3">
      <c r="A178" s="3" t="s">
        <v>284</v>
      </c>
      <c r="B178" s="3" t="s">
        <v>151</v>
      </c>
      <c r="C178" s="65">
        <f>C179</f>
        <v>10000000</v>
      </c>
      <c r="D178" s="65">
        <f t="shared" si="162"/>
        <v>0</v>
      </c>
      <c r="E178" s="65">
        <f t="shared" si="162"/>
        <v>0</v>
      </c>
      <c r="F178" s="100">
        <f t="shared" si="162"/>
        <v>0</v>
      </c>
      <c r="G178" s="858">
        <f t="shared" si="162"/>
        <v>9806825</v>
      </c>
      <c r="H178" s="511">
        <f t="shared" si="162"/>
        <v>0</v>
      </c>
      <c r="I178" s="859">
        <f t="shared" si="162"/>
        <v>9806825</v>
      </c>
      <c r="J178" s="512">
        <f t="shared" si="162"/>
        <v>193175</v>
      </c>
      <c r="K178" s="544">
        <f t="shared" si="141"/>
        <v>98.068250000000006</v>
      </c>
      <c r="N178" s="599">
        <v>250000</v>
      </c>
      <c r="R178" s="511">
        <f t="shared" si="163"/>
        <v>0</v>
      </c>
    </row>
    <row r="179" spans="1:21" ht="13.5" customHeight="1" x14ac:dyDescent="0.25">
      <c r="A179" s="63" t="s">
        <v>285</v>
      </c>
      <c r="B179" s="63" t="s">
        <v>281</v>
      </c>
      <c r="C179" s="64">
        <f>C180</f>
        <v>10000000</v>
      </c>
      <c r="D179" s="64">
        <f t="shared" si="162"/>
        <v>0</v>
      </c>
      <c r="E179" s="64">
        <f t="shared" si="162"/>
        <v>0</v>
      </c>
      <c r="F179" s="101">
        <f t="shared" si="162"/>
        <v>0</v>
      </c>
      <c r="G179" s="860">
        <f t="shared" si="162"/>
        <v>9806825</v>
      </c>
      <c r="H179" s="369">
        <f t="shared" si="162"/>
        <v>0</v>
      </c>
      <c r="I179" s="861">
        <f t="shared" si="162"/>
        <v>9806825</v>
      </c>
      <c r="J179" s="513">
        <f t="shared" si="162"/>
        <v>193175</v>
      </c>
      <c r="K179" s="535">
        <f t="shared" si="141"/>
        <v>98.068250000000006</v>
      </c>
      <c r="N179" s="599">
        <v>150000</v>
      </c>
      <c r="R179" s="369">
        <f t="shared" si="163"/>
        <v>0</v>
      </c>
      <c r="T179" s="168"/>
    </row>
    <row r="180" spans="1:21" ht="13.5" customHeight="1" x14ac:dyDescent="0.25">
      <c r="A180" s="4" t="s">
        <v>286</v>
      </c>
      <c r="B180" s="4" t="s">
        <v>282</v>
      </c>
      <c r="C180" s="21">
        <v>10000000</v>
      </c>
      <c r="D180" s="57"/>
      <c r="E180" s="57"/>
      <c r="F180" s="106"/>
      <c r="G180" s="850">
        <v>9806825</v>
      </c>
      <c r="H180" s="691"/>
      <c r="I180" s="851">
        <f>H180+G180</f>
        <v>9806825</v>
      </c>
      <c r="J180" s="561">
        <f>C180-I180</f>
        <v>193175</v>
      </c>
      <c r="K180" s="536">
        <f t="shared" si="141"/>
        <v>98.068250000000006</v>
      </c>
      <c r="N180" s="599">
        <v>250000</v>
      </c>
      <c r="R180" s="691"/>
      <c r="S180" s="173" t="s">
        <v>852</v>
      </c>
      <c r="T180" s="168"/>
    </row>
    <row r="181" spans="1:21" s="2" customFormat="1" ht="13.5" customHeight="1" thickBot="1" x14ac:dyDescent="0.3">
      <c r="A181" s="70" t="s">
        <v>37</v>
      </c>
      <c r="B181" s="70" t="s">
        <v>38</v>
      </c>
      <c r="C181" s="71">
        <f>C182</f>
        <v>28800000</v>
      </c>
      <c r="D181" s="71">
        <f t="shared" ref="D181:J183" si="164">D182</f>
        <v>0</v>
      </c>
      <c r="E181" s="71">
        <f t="shared" si="164"/>
        <v>0</v>
      </c>
      <c r="F181" s="111">
        <f t="shared" si="164"/>
        <v>0</v>
      </c>
      <c r="G181" s="902">
        <f t="shared" si="164"/>
        <v>24825000</v>
      </c>
      <c r="H181" s="557">
        <f t="shared" si="164"/>
        <v>3950000</v>
      </c>
      <c r="I181" s="903">
        <f t="shared" si="164"/>
        <v>28775000</v>
      </c>
      <c r="J181" s="558">
        <f t="shared" si="164"/>
        <v>25000</v>
      </c>
      <c r="K181" s="904">
        <f t="shared" si="141"/>
        <v>99.913194444444443</v>
      </c>
      <c r="N181" s="947">
        <v>300000</v>
      </c>
      <c r="Q181" s="694"/>
      <c r="R181" s="557">
        <f t="shared" ref="R181:R183" si="165">R182</f>
        <v>3975000</v>
      </c>
      <c r="S181" s="1075" t="s">
        <v>853</v>
      </c>
      <c r="T181" s="726">
        <v>300000</v>
      </c>
      <c r="U181" s="694"/>
    </row>
    <row r="182" spans="1:21" ht="13.5" customHeight="1" thickBot="1" x14ac:dyDescent="0.3">
      <c r="A182" s="3" t="s">
        <v>287</v>
      </c>
      <c r="B182" s="3" t="s">
        <v>151</v>
      </c>
      <c r="C182" s="65">
        <f>C183</f>
        <v>28800000</v>
      </c>
      <c r="D182" s="65">
        <f t="shared" si="164"/>
        <v>0</v>
      </c>
      <c r="E182" s="65">
        <f t="shared" si="164"/>
        <v>0</v>
      </c>
      <c r="F182" s="100">
        <f t="shared" si="164"/>
        <v>0</v>
      </c>
      <c r="G182" s="858">
        <f t="shared" si="164"/>
        <v>24825000</v>
      </c>
      <c r="H182" s="511">
        <f t="shared" si="164"/>
        <v>3950000</v>
      </c>
      <c r="I182" s="859">
        <f t="shared" si="164"/>
        <v>28775000</v>
      </c>
      <c r="J182" s="512">
        <f t="shared" si="164"/>
        <v>25000</v>
      </c>
      <c r="K182" s="544">
        <f t="shared" si="141"/>
        <v>99.913194444444443</v>
      </c>
      <c r="N182" s="599">
        <v>150000</v>
      </c>
      <c r="O182" s="825"/>
      <c r="R182" s="511">
        <f t="shared" si="165"/>
        <v>3975000</v>
      </c>
      <c r="S182" s="173" t="s">
        <v>854</v>
      </c>
      <c r="T182" s="825">
        <v>250000</v>
      </c>
    </row>
    <row r="183" spans="1:21" ht="13.5" customHeight="1" x14ac:dyDescent="0.25">
      <c r="A183" s="63" t="s">
        <v>288</v>
      </c>
      <c r="B183" s="63" t="s">
        <v>281</v>
      </c>
      <c r="C183" s="64">
        <f>C184</f>
        <v>28800000</v>
      </c>
      <c r="D183" s="64">
        <f t="shared" si="164"/>
        <v>0</v>
      </c>
      <c r="E183" s="64">
        <f t="shared" si="164"/>
        <v>0</v>
      </c>
      <c r="F183" s="101">
        <f t="shared" si="164"/>
        <v>0</v>
      </c>
      <c r="G183" s="860">
        <f t="shared" si="164"/>
        <v>24825000</v>
      </c>
      <c r="H183" s="369">
        <f t="shared" si="164"/>
        <v>3950000</v>
      </c>
      <c r="I183" s="861">
        <f t="shared" si="164"/>
        <v>28775000</v>
      </c>
      <c r="J183" s="513">
        <f t="shared" si="164"/>
        <v>25000</v>
      </c>
      <c r="K183" s="535">
        <f t="shared" si="141"/>
        <v>99.913194444444443</v>
      </c>
      <c r="N183" s="599">
        <v>300000</v>
      </c>
      <c r="O183" s="173"/>
      <c r="R183" s="369">
        <f t="shared" si="165"/>
        <v>3975000</v>
      </c>
      <c r="S183" s="173" t="s">
        <v>855</v>
      </c>
      <c r="T183" s="825">
        <v>450000</v>
      </c>
    </row>
    <row r="184" spans="1:21" ht="13.5" customHeight="1" x14ac:dyDescent="0.25">
      <c r="A184" s="4" t="s">
        <v>289</v>
      </c>
      <c r="B184" s="4" t="s">
        <v>283</v>
      </c>
      <c r="C184" s="21">
        <v>28800000</v>
      </c>
      <c r="D184" s="57"/>
      <c r="E184" s="57"/>
      <c r="F184" s="106"/>
      <c r="G184" s="850">
        <v>24825000</v>
      </c>
      <c r="H184" s="691">
        <v>3950000</v>
      </c>
      <c r="I184" s="864">
        <f>H184+G184</f>
        <v>28775000</v>
      </c>
      <c r="J184" s="561">
        <f>C184-I184</f>
        <v>25000</v>
      </c>
      <c r="K184" s="536">
        <f t="shared" si="141"/>
        <v>99.913194444444443</v>
      </c>
      <c r="N184" s="599">
        <v>300000</v>
      </c>
      <c r="O184" s="825"/>
      <c r="P184" s="419">
        <f>H184+J184</f>
        <v>3975000</v>
      </c>
      <c r="R184" s="691">
        <v>3975000</v>
      </c>
      <c r="S184" s="173" t="s">
        <v>856</v>
      </c>
      <c r="T184" s="825">
        <v>100000</v>
      </c>
    </row>
    <row r="185" spans="1:21" s="2" customFormat="1" ht="13.5" customHeight="1" thickBot="1" x14ac:dyDescent="0.3">
      <c r="A185" s="70" t="s">
        <v>39</v>
      </c>
      <c r="B185" s="70" t="s">
        <v>40</v>
      </c>
      <c r="C185" s="71">
        <f>C186</f>
        <v>3000000</v>
      </c>
      <c r="D185" s="71">
        <f t="shared" ref="D185:J187" si="166">D186</f>
        <v>0</v>
      </c>
      <c r="E185" s="71">
        <f t="shared" si="166"/>
        <v>0</v>
      </c>
      <c r="F185" s="111">
        <f t="shared" si="166"/>
        <v>0</v>
      </c>
      <c r="G185" s="902">
        <f t="shared" si="166"/>
        <v>0</v>
      </c>
      <c r="H185" s="557">
        <f t="shared" si="166"/>
        <v>0</v>
      </c>
      <c r="I185" s="903">
        <f t="shared" si="166"/>
        <v>0</v>
      </c>
      <c r="J185" s="558">
        <f t="shared" si="166"/>
        <v>3000000</v>
      </c>
      <c r="K185" s="904">
        <f t="shared" si="141"/>
        <v>0</v>
      </c>
      <c r="N185" s="947">
        <v>355000</v>
      </c>
      <c r="O185" s="1075"/>
      <c r="P185" s="697">
        <f>H184-25000</f>
        <v>3925000</v>
      </c>
      <c r="Q185" s="694"/>
      <c r="R185" s="557">
        <f t="shared" ref="R185:R187" si="167">R186</f>
        <v>3000000</v>
      </c>
      <c r="S185" s="1075" t="s">
        <v>857</v>
      </c>
      <c r="T185" s="726">
        <v>75000</v>
      </c>
      <c r="U185" s="694"/>
    </row>
    <row r="186" spans="1:21" ht="13.5" customHeight="1" thickBot="1" x14ac:dyDescent="0.3">
      <c r="A186" s="3" t="s">
        <v>291</v>
      </c>
      <c r="B186" s="3" t="s">
        <v>92</v>
      </c>
      <c r="C186" s="65">
        <f>C187</f>
        <v>3000000</v>
      </c>
      <c r="D186" s="65">
        <f t="shared" si="166"/>
        <v>0</v>
      </c>
      <c r="E186" s="65">
        <f t="shared" si="166"/>
        <v>0</v>
      </c>
      <c r="F186" s="100">
        <f t="shared" si="166"/>
        <v>0</v>
      </c>
      <c r="G186" s="858">
        <f t="shared" si="166"/>
        <v>0</v>
      </c>
      <c r="H186" s="511">
        <f t="shared" si="166"/>
        <v>0</v>
      </c>
      <c r="I186" s="859">
        <f t="shared" si="166"/>
        <v>0</v>
      </c>
      <c r="J186" s="512">
        <f t="shared" si="166"/>
        <v>3000000</v>
      </c>
      <c r="K186" s="544">
        <f t="shared" si="141"/>
        <v>0</v>
      </c>
      <c r="N186" s="599">
        <v>50000</v>
      </c>
      <c r="O186" s="173"/>
      <c r="R186" s="511">
        <f t="shared" si="167"/>
        <v>3000000</v>
      </c>
      <c r="S186" s="173" t="s">
        <v>858</v>
      </c>
      <c r="T186" s="825">
        <v>450000</v>
      </c>
    </row>
    <row r="187" spans="1:21" ht="13.5" customHeight="1" x14ac:dyDescent="0.25">
      <c r="A187" s="63" t="s">
        <v>292</v>
      </c>
      <c r="B187" s="63" t="s">
        <v>213</v>
      </c>
      <c r="C187" s="64">
        <f>C188</f>
        <v>3000000</v>
      </c>
      <c r="D187" s="64">
        <f t="shared" si="166"/>
        <v>0</v>
      </c>
      <c r="E187" s="64">
        <f t="shared" si="166"/>
        <v>0</v>
      </c>
      <c r="F187" s="101">
        <f t="shared" si="166"/>
        <v>0</v>
      </c>
      <c r="G187" s="860">
        <f t="shared" si="166"/>
        <v>0</v>
      </c>
      <c r="H187" s="369">
        <f t="shared" si="166"/>
        <v>0</v>
      </c>
      <c r="I187" s="861">
        <f t="shared" si="166"/>
        <v>0</v>
      </c>
      <c r="J187" s="513">
        <f t="shared" si="166"/>
        <v>3000000</v>
      </c>
      <c r="K187" s="535">
        <f t="shared" si="141"/>
        <v>0</v>
      </c>
      <c r="N187" s="599">
        <v>295000</v>
      </c>
      <c r="O187" s="1076"/>
      <c r="R187" s="369">
        <f t="shared" si="167"/>
        <v>3000000</v>
      </c>
      <c r="S187" s="173" t="s">
        <v>859</v>
      </c>
      <c r="T187" s="825">
        <v>155000</v>
      </c>
    </row>
    <row r="188" spans="1:21" ht="13.5" customHeight="1" x14ac:dyDescent="0.25">
      <c r="A188" s="4" t="s">
        <v>293</v>
      </c>
      <c r="B188" s="4" t="s">
        <v>290</v>
      </c>
      <c r="C188" s="21">
        <v>3000000</v>
      </c>
      <c r="D188" s="16"/>
      <c r="E188" s="16"/>
      <c r="F188" s="102"/>
      <c r="G188" s="835"/>
      <c r="H188" s="691">
        <v>0</v>
      </c>
      <c r="I188" s="851">
        <f>H188+G188</f>
        <v>0</v>
      </c>
      <c r="J188" s="561">
        <f>C188-I188</f>
        <v>3000000</v>
      </c>
      <c r="K188" s="536">
        <f t="shared" si="141"/>
        <v>0</v>
      </c>
      <c r="N188" s="599">
        <v>400000</v>
      </c>
      <c r="R188" s="716">
        <v>3000000</v>
      </c>
      <c r="S188" s="173" t="s">
        <v>860</v>
      </c>
      <c r="T188" s="825">
        <v>380000</v>
      </c>
    </row>
    <row r="189" spans="1:21" s="1" customFormat="1" ht="13.5" customHeight="1" x14ac:dyDescent="0.25">
      <c r="A189" s="54" t="s">
        <v>119</v>
      </c>
      <c r="B189" s="54" t="s">
        <v>105</v>
      </c>
      <c r="C189" s="55">
        <f t="shared" ref="C189:J189" si="168">C190+C206+C212+C221+C228+C235+C242+C246</f>
        <v>177145000</v>
      </c>
      <c r="D189" s="55">
        <f t="shared" si="168"/>
        <v>0</v>
      </c>
      <c r="E189" s="55">
        <f t="shared" si="168"/>
        <v>0</v>
      </c>
      <c r="F189" s="104">
        <f t="shared" si="168"/>
        <v>0</v>
      </c>
      <c r="G189" s="547">
        <f t="shared" si="168"/>
        <v>86585804</v>
      </c>
      <c r="H189" s="548">
        <f t="shared" si="168"/>
        <v>87097110</v>
      </c>
      <c r="I189" s="581">
        <f t="shared" si="168"/>
        <v>173682914</v>
      </c>
      <c r="J189" s="549">
        <f t="shared" si="168"/>
        <v>3462086</v>
      </c>
      <c r="K189" s="916">
        <f t="shared" si="141"/>
        <v>98.045620254593686</v>
      </c>
      <c r="N189" s="601">
        <f>SUM(N176:N188)</f>
        <v>3950000</v>
      </c>
      <c r="Q189" s="696">
        <v>88810766</v>
      </c>
      <c r="R189" s="548">
        <f t="shared" ref="R189" si="169">R190+R206+R212+R221+R228+R235+R242+R246</f>
        <v>89194500</v>
      </c>
      <c r="S189" s="1077" t="s">
        <v>861</v>
      </c>
      <c r="T189" s="826">
        <v>375000</v>
      </c>
      <c r="U189" s="696"/>
    </row>
    <row r="190" spans="1:21" s="2" customFormat="1" ht="13.5" customHeight="1" thickBot="1" x14ac:dyDescent="0.3">
      <c r="A190" s="70" t="s">
        <v>41</v>
      </c>
      <c r="B190" s="70" t="s">
        <v>106</v>
      </c>
      <c r="C190" s="71">
        <f>C191</f>
        <v>25000000</v>
      </c>
      <c r="D190" s="71">
        <f t="shared" ref="D190:J190" si="170">D191</f>
        <v>0</v>
      </c>
      <c r="E190" s="71">
        <f t="shared" si="170"/>
        <v>0</v>
      </c>
      <c r="F190" s="111">
        <f t="shared" si="170"/>
        <v>0</v>
      </c>
      <c r="G190" s="902">
        <f t="shared" si="170"/>
        <v>24938000</v>
      </c>
      <c r="H190" s="557">
        <f t="shared" si="170"/>
        <v>0</v>
      </c>
      <c r="I190" s="903">
        <f t="shared" si="170"/>
        <v>24938000</v>
      </c>
      <c r="J190" s="558">
        <f t="shared" si="170"/>
        <v>62000</v>
      </c>
      <c r="K190" s="904">
        <f t="shared" si="141"/>
        <v>99.751999999999995</v>
      </c>
      <c r="N190" s="947"/>
      <c r="Q190" s="694">
        <f>Q189-H189</f>
        <v>1713656</v>
      </c>
      <c r="R190" s="557">
        <f t="shared" ref="R190" si="171">R191</f>
        <v>0</v>
      </c>
      <c r="S190" s="1075" t="s">
        <v>862</v>
      </c>
      <c r="T190" s="726">
        <v>150000</v>
      </c>
      <c r="U190" s="694"/>
    </row>
    <row r="191" spans="1:21" ht="13.5" customHeight="1" thickBot="1" x14ac:dyDescent="0.3">
      <c r="A191" s="3" t="s">
        <v>325</v>
      </c>
      <c r="B191" s="3" t="s">
        <v>294</v>
      </c>
      <c r="C191" s="65">
        <f>C192+C194+C197+C200+C204</f>
        <v>25000000</v>
      </c>
      <c r="D191" s="65">
        <f t="shared" ref="D191:J191" si="172">D192+D194+D197+D200+D204</f>
        <v>0</v>
      </c>
      <c r="E191" s="65">
        <f t="shared" si="172"/>
        <v>0</v>
      </c>
      <c r="F191" s="100">
        <f t="shared" si="172"/>
        <v>0</v>
      </c>
      <c r="G191" s="858">
        <f t="shared" si="172"/>
        <v>24938000</v>
      </c>
      <c r="H191" s="511">
        <f t="shared" si="172"/>
        <v>0</v>
      </c>
      <c r="I191" s="859">
        <f t="shared" si="172"/>
        <v>24938000</v>
      </c>
      <c r="J191" s="512">
        <f t="shared" si="172"/>
        <v>62000</v>
      </c>
      <c r="K191" s="544">
        <f t="shared" si="141"/>
        <v>99.751999999999995</v>
      </c>
      <c r="R191" s="511">
        <f t="shared" ref="R191" si="173">R192+R194+R197+R200+R204</f>
        <v>0</v>
      </c>
      <c r="S191" s="173" t="s">
        <v>863</v>
      </c>
      <c r="T191" s="825">
        <v>150000</v>
      </c>
    </row>
    <row r="192" spans="1:21" ht="13.5" customHeight="1" x14ac:dyDescent="0.25">
      <c r="A192" s="63" t="s">
        <v>326</v>
      </c>
      <c r="B192" s="63" t="s">
        <v>295</v>
      </c>
      <c r="C192" s="64">
        <f>C193</f>
        <v>4500000</v>
      </c>
      <c r="D192" s="64">
        <f t="shared" ref="D192:J192" si="174">D193</f>
        <v>0</v>
      </c>
      <c r="E192" s="64">
        <f t="shared" si="174"/>
        <v>0</v>
      </c>
      <c r="F192" s="101">
        <f t="shared" si="174"/>
        <v>0</v>
      </c>
      <c r="G192" s="860">
        <f t="shared" si="174"/>
        <v>4500000</v>
      </c>
      <c r="H192" s="369">
        <f t="shared" si="174"/>
        <v>0</v>
      </c>
      <c r="I192" s="861">
        <f t="shared" si="174"/>
        <v>4500000</v>
      </c>
      <c r="J192" s="513">
        <f t="shared" si="174"/>
        <v>0</v>
      </c>
      <c r="K192" s="535">
        <f t="shared" si="141"/>
        <v>100</v>
      </c>
      <c r="R192" s="369">
        <f t="shared" ref="R192" si="175">R193</f>
        <v>0</v>
      </c>
      <c r="S192" s="173" t="s">
        <v>864</v>
      </c>
      <c r="T192" s="825">
        <v>50000</v>
      </c>
    </row>
    <row r="193" spans="1:21" ht="13.5" customHeight="1" x14ac:dyDescent="0.25">
      <c r="A193" s="4" t="s">
        <v>331</v>
      </c>
      <c r="B193" s="4" t="s">
        <v>296</v>
      </c>
      <c r="C193" s="21">
        <v>4500000</v>
      </c>
      <c r="D193" s="57"/>
      <c r="E193" s="57"/>
      <c r="F193" s="106"/>
      <c r="G193" s="835">
        <v>4500000</v>
      </c>
      <c r="H193" s="691"/>
      <c r="I193" s="851">
        <f>H193+G193</f>
        <v>4500000</v>
      </c>
      <c r="J193" s="619">
        <f>C193-I193</f>
        <v>0</v>
      </c>
      <c r="K193" s="536">
        <f t="shared" si="141"/>
        <v>100</v>
      </c>
      <c r="R193" s="691"/>
      <c r="S193" s="173" t="s">
        <v>865</v>
      </c>
      <c r="T193" s="825"/>
    </row>
    <row r="194" spans="1:21" ht="13.5" customHeight="1" x14ac:dyDescent="0.25">
      <c r="A194" s="4" t="s">
        <v>327</v>
      </c>
      <c r="B194" s="4" t="s">
        <v>297</v>
      </c>
      <c r="C194" s="21">
        <f>C195+C196</f>
        <v>6500000</v>
      </c>
      <c r="D194" s="21">
        <f t="shared" ref="D194:J194" si="176">D195+D196</f>
        <v>0</v>
      </c>
      <c r="E194" s="21">
        <f t="shared" si="176"/>
        <v>0</v>
      </c>
      <c r="F194" s="103">
        <f t="shared" si="176"/>
        <v>0</v>
      </c>
      <c r="G194" s="862">
        <f t="shared" si="176"/>
        <v>6500000</v>
      </c>
      <c r="H194" s="499">
        <f t="shared" si="176"/>
        <v>0</v>
      </c>
      <c r="I194" s="863">
        <f t="shared" si="176"/>
        <v>6500000</v>
      </c>
      <c r="J194" s="514">
        <f t="shared" si="176"/>
        <v>0</v>
      </c>
      <c r="K194" s="536">
        <f t="shared" si="141"/>
        <v>100</v>
      </c>
      <c r="R194" s="499">
        <f t="shared" ref="R194" si="177">R195+R196</f>
        <v>0</v>
      </c>
      <c r="S194" t="s">
        <v>840</v>
      </c>
      <c r="T194" s="825">
        <v>160000</v>
      </c>
    </row>
    <row r="195" spans="1:21" ht="13.5" customHeight="1" x14ac:dyDescent="0.25">
      <c r="A195" s="4" t="s">
        <v>333</v>
      </c>
      <c r="B195" s="4" t="s">
        <v>298</v>
      </c>
      <c r="C195" s="21">
        <v>3500000</v>
      </c>
      <c r="D195" s="57"/>
      <c r="E195" s="57"/>
      <c r="F195" s="106"/>
      <c r="G195" s="850">
        <v>3500000</v>
      </c>
      <c r="H195" s="691"/>
      <c r="I195" s="851">
        <f>H195+G195</f>
        <v>3500000</v>
      </c>
      <c r="J195" s="619">
        <f>C195-I195</f>
        <v>0</v>
      </c>
      <c r="K195" s="536">
        <f t="shared" si="141"/>
        <v>100</v>
      </c>
      <c r="R195" s="691"/>
      <c r="S195" t="s">
        <v>841</v>
      </c>
      <c r="T195" s="825">
        <v>375000</v>
      </c>
    </row>
    <row r="196" spans="1:21" ht="13.5" customHeight="1" x14ac:dyDescent="0.25">
      <c r="A196" s="4" t="s">
        <v>332</v>
      </c>
      <c r="B196" s="4" t="s">
        <v>299</v>
      </c>
      <c r="C196" s="21">
        <v>3000000</v>
      </c>
      <c r="D196" s="57"/>
      <c r="E196" s="57"/>
      <c r="F196" s="106"/>
      <c r="G196" s="850">
        <v>3000000</v>
      </c>
      <c r="H196" s="691"/>
      <c r="I196" s="851">
        <f>H196+G196</f>
        <v>3000000</v>
      </c>
      <c r="J196" s="619">
        <f>C196-I196</f>
        <v>0</v>
      </c>
      <c r="K196" s="536">
        <f t="shared" si="141"/>
        <v>100</v>
      </c>
      <c r="R196" s="691"/>
      <c r="S196" t="s">
        <v>866</v>
      </c>
      <c r="T196" s="825">
        <v>300000</v>
      </c>
    </row>
    <row r="197" spans="1:21" ht="13.5" customHeight="1" x14ac:dyDescent="0.25">
      <c r="A197" s="4" t="s">
        <v>328</v>
      </c>
      <c r="B197" s="4" t="s">
        <v>300</v>
      </c>
      <c r="C197" s="21">
        <f>C198+C199</f>
        <v>7950000</v>
      </c>
      <c r="D197" s="21">
        <f t="shared" ref="D197:J197" si="178">D198+D199</f>
        <v>0</v>
      </c>
      <c r="E197" s="21">
        <f t="shared" si="178"/>
        <v>0</v>
      </c>
      <c r="F197" s="103">
        <f t="shared" si="178"/>
        <v>0</v>
      </c>
      <c r="G197" s="862">
        <f t="shared" si="178"/>
        <v>7950000</v>
      </c>
      <c r="H197" s="499">
        <f t="shared" si="178"/>
        <v>0</v>
      </c>
      <c r="I197" s="863">
        <f t="shared" si="178"/>
        <v>7950000</v>
      </c>
      <c r="J197" s="514">
        <f t="shared" si="178"/>
        <v>0</v>
      </c>
      <c r="K197" s="536">
        <f t="shared" si="141"/>
        <v>100</v>
      </c>
      <c r="R197" s="499">
        <f t="shared" ref="R197" si="179">R198+R199</f>
        <v>0</v>
      </c>
      <c r="T197" s="168">
        <f>SUM(T180:T196)</f>
        <v>3720000</v>
      </c>
    </row>
    <row r="198" spans="1:21" ht="13.5" customHeight="1" x14ac:dyDescent="0.25">
      <c r="A198" s="4" t="s">
        <v>334</v>
      </c>
      <c r="B198" s="4" t="s">
        <v>301</v>
      </c>
      <c r="C198" s="21">
        <v>3950000</v>
      </c>
      <c r="D198" s="57"/>
      <c r="E198" s="57"/>
      <c r="F198" s="106"/>
      <c r="G198" s="850">
        <v>3950000</v>
      </c>
      <c r="H198" s="691"/>
      <c r="I198" s="851">
        <f>H198+G198</f>
        <v>3950000</v>
      </c>
      <c r="J198" s="619">
        <f>C198-I198</f>
        <v>0</v>
      </c>
      <c r="K198" s="536">
        <f t="shared" si="141"/>
        <v>100</v>
      </c>
      <c r="R198" s="691"/>
      <c r="T198" s="168"/>
    </row>
    <row r="199" spans="1:21" ht="13.5" customHeight="1" x14ac:dyDescent="0.25">
      <c r="A199" s="4" t="s">
        <v>335</v>
      </c>
      <c r="B199" s="4" t="s">
        <v>302</v>
      </c>
      <c r="C199" s="21">
        <v>4000000</v>
      </c>
      <c r="D199" s="57"/>
      <c r="E199" s="57"/>
      <c r="F199" s="106"/>
      <c r="G199" s="850">
        <v>4000000</v>
      </c>
      <c r="H199" s="691"/>
      <c r="I199" s="851">
        <f>H199+G199</f>
        <v>4000000</v>
      </c>
      <c r="J199" s="619">
        <f>C199-I199</f>
        <v>0</v>
      </c>
      <c r="K199" s="536">
        <f t="shared" si="141"/>
        <v>100</v>
      </c>
      <c r="R199" s="691"/>
      <c r="S199" s="168"/>
      <c r="T199" s="168"/>
    </row>
    <row r="200" spans="1:21" ht="13.5" customHeight="1" x14ac:dyDescent="0.25">
      <c r="A200" s="4" t="s">
        <v>329</v>
      </c>
      <c r="B200" s="4" t="s">
        <v>303</v>
      </c>
      <c r="C200" s="21">
        <f>C201+C202+C203</f>
        <v>4550000</v>
      </c>
      <c r="D200" s="21">
        <f t="shared" ref="D200:J200" si="180">D201+D202+D203</f>
        <v>0</v>
      </c>
      <c r="E200" s="21">
        <f t="shared" si="180"/>
        <v>0</v>
      </c>
      <c r="F200" s="103">
        <f t="shared" si="180"/>
        <v>0</v>
      </c>
      <c r="G200" s="862">
        <f t="shared" si="180"/>
        <v>4488000</v>
      </c>
      <c r="H200" s="499">
        <f t="shared" si="180"/>
        <v>0</v>
      </c>
      <c r="I200" s="863">
        <f t="shared" si="180"/>
        <v>4488000</v>
      </c>
      <c r="J200" s="514">
        <f t="shared" si="180"/>
        <v>62000</v>
      </c>
      <c r="K200" s="536">
        <f t="shared" si="141"/>
        <v>98.637362637362642</v>
      </c>
      <c r="R200" s="499">
        <f t="shared" ref="R200" si="181">R201+R202+R203</f>
        <v>0</v>
      </c>
      <c r="S200" s="168">
        <v>138000</v>
      </c>
      <c r="T200" s="168"/>
    </row>
    <row r="201" spans="1:21" ht="13.5" customHeight="1" x14ac:dyDescent="0.25">
      <c r="A201" s="4" t="s">
        <v>336</v>
      </c>
      <c r="B201" s="4" t="s">
        <v>304</v>
      </c>
      <c r="C201" s="21">
        <v>600000</v>
      </c>
      <c r="D201" s="57"/>
      <c r="E201" s="57"/>
      <c r="F201" s="106"/>
      <c r="G201" s="850">
        <v>538000</v>
      </c>
      <c r="H201" s="691"/>
      <c r="I201" s="864">
        <f>H201+G201</f>
        <v>538000</v>
      </c>
      <c r="J201" s="619">
        <f>C201-I201</f>
        <v>62000</v>
      </c>
      <c r="K201" s="536">
        <f t="shared" si="141"/>
        <v>89.666666666666657</v>
      </c>
      <c r="R201" s="691"/>
      <c r="S201" s="168">
        <v>400000</v>
      </c>
      <c r="T201" s="168"/>
    </row>
    <row r="202" spans="1:21" ht="13.5" customHeight="1" x14ac:dyDescent="0.25">
      <c r="A202" s="4" t="s">
        <v>337</v>
      </c>
      <c r="B202" s="4" t="s">
        <v>833</v>
      </c>
      <c r="C202" s="21">
        <v>450000</v>
      </c>
      <c r="D202" s="57"/>
      <c r="E202" s="57"/>
      <c r="F202" s="106"/>
      <c r="G202" s="850">
        <v>450000</v>
      </c>
      <c r="H202" s="691"/>
      <c r="I202" s="864">
        <f t="shared" ref="I202:I203" si="182">H202+G202</f>
        <v>450000</v>
      </c>
      <c r="J202" s="619">
        <f>C202-I202</f>
        <v>0</v>
      </c>
      <c r="K202" s="536">
        <f t="shared" si="141"/>
        <v>100</v>
      </c>
      <c r="R202" s="691"/>
      <c r="S202" s="168">
        <f>SUM(S200:S201)</f>
        <v>538000</v>
      </c>
      <c r="T202" s="168"/>
    </row>
    <row r="203" spans="1:21" ht="13.5" customHeight="1" x14ac:dyDescent="0.25">
      <c r="A203" s="4" t="s">
        <v>338</v>
      </c>
      <c r="B203" s="4" t="s">
        <v>306</v>
      </c>
      <c r="C203" s="21">
        <v>3500000</v>
      </c>
      <c r="D203" s="57"/>
      <c r="E203" s="57"/>
      <c r="F203" s="106"/>
      <c r="G203" s="850">
        <v>3500000</v>
      </c>
      <c r="H203" s="691"/>
      <c r="I203" s="864">
        <f t="shared" si="182"/>
        <v>3500000</v>
      </c>
      <c r="J203" s="619">
        <f>C203-I203</f>
        <v>0</v>
      </c>
      <c r="K203" s="536">
        <f t="shared" si="141"/>
        <v>100</v>
      </c>
      <c r="R203" s="691"/>
      <c r="S203" s="168"/>
      <c r="T203" s="168"/>
    </row>
    <row r="204" spans="1:21" ht="13.5" customHeight="1" x14ac:dyDescent="0.25">
      <c r="A204" s="4" t="s">
        <v>330</v>
      </c>
      <c r="B204" s="4" t="s">
        <v>307</v>
      </c>
      <c r="C204" s="21">
        <f>C205</f>
        <v>1500000</v>
      </c>
      <c r="D204" s="21">
        <f t="shared" ref="D204:J204" si="183">D205</f>
        <v>0</v>
      </c>
      <c r="E204" s="21">
        <f t="shared" si="183"/>
        <v>0</v>
      </c>
      <c r="F204" s="103">
        <f t="shared" si="183"/>
        <v>0</v>
      </c>
      <c r="G204" s="862">
        <f t="shared" si="183"/>
        <v>1500000</v>
      </c>
      <c r="H204" s="499">
        <f t="shared" si="183"/>
        <v>0</v>
      </c>
      <c r="I204" s="863">
        <f t="shared" si="183"/>
        <v>1500000</v>
      </c>
      <c r="J204" s="514">
        <f t="shared" si="183"/>
        <v>0</v>
      </c>
      <c r="K204" s="536">
        <f t="shared" si="141"/>
        <v>100</v>
      </c>
      <c r="R204" s="499">
        <f t="shared" ref="R204" si="184">R205</f>
        <v>0</v>
      </c>
      <c r="T204" s="168"/>
    </row>
    <row r="205" spans="1:21" ht="13.5" customHeight="1" x14ac:dyDescent="0.25">
      <c r="A205" s="4" t="s">
        <v>339</v>
      </c>
      <c r="B205" s="4" t="s">
        <v>308</v>
      </c>
      <c r="C205" s="21">
        <v>1500000</v>
      </c>
      <c r="D205" s="57"/>
      <c r="E205" s="57"/>
      <c r="F205" s="106"/>
      <c r="G205" s="850">
        <v>1500000</v>
      </c>
      <c r="H205" s="691"/>
      <c r="I205" s="864">
        <f>H205+G205</f>
        <v>1500000</v>
      </c>
      <c r="J205" s="521"/>
      <c r="K205" s="536">
        <f t="shared" ref="K205:K270" si="185">I205/C205*100</f>
        <v>100</v>
      </c>
      <c r="R205" s="691"/>
      <c r="T205" s="168"/>
    </row>
    <row r="206" spans="1:21" s="2" customFormat="1" ht="13.5" customHeight="1" thickBot="1" x14ac:dyDescent="0.3">
      <c r="A206" s="70" t="s">
        <v>42</v>
      </c>
      <c r="B206" s="70" t="s">
        <v>43</v>
      </c>
      <c r="C206" s="71">
        <f>C207</f>
        <v>20000000</v>
      </c>
      <c r="D206" s="71">
        <f t="shared" ref="D206:J206" si="186">D207</f>
        <v>0</v>
      </c>
      <c r="E206" s="71">
        <f t="shared" si="186"/>
        <v>0</v>
      </c>
      <c r="F206" s="111">
        <f t="shared" si="186"/>
        <v>0</v>
      </c>
      <c r="G206" s="902">
        <f t="shared" si="186"/>
        <v>20000000</v>
      </c>
      <c r="H206" s="557">
        <f t="shared" si="186"/>
        <v>0</v>
      </c>
      <c r="I206" s="903">
        <f t="shared" si="186"/>
        <v>20000000</v>
      </c>
      <c r="J206" s="558">
        <f t="shared" si="186"/>
        <v>0</v>
      </c>
      <c r="K206" s="904">
        <f t="shared" si="185"/>
        <v>100</v>
      </c>
      <c r="N206" s="947"/>
      <c r="Q206" s="694"/>
      <c r="R206" s="557">
        <f t="shared" ref="R206" si="187">R207</f>
        <v>0</v>
      </c>
      <c r="T206" s="694"/>
      <c r="U206" s="694"/>
    </row>
    <row r="207" spans="1:21" s="2" customFormat="1" ht="13.5" customHeight="1" thickBot="1" x14ac:dyDescent="0.3">
      <c r="A207" s="3" t="s">
        <v>315</v>
      </c>
      <c r="B207" s="3" t="s">
        <v>294</v>
      </c>
      <c r="C207" s="65">
        <f>C208+C210</f>
        <v>20000000</v>
      </c>
      <c r="D207" s="65">
        <f t="shared" ref="D207:J207" si="188">D208+D210</f>
        <v>0</v>
      </c>
      <c r="E207" s="65">
        <f t="shared" si="188"/>
        <v>0</v>
      </c>
      <c r="F207" s="100">
        <f t="shared" si="188"/>
        <v>0</v>
      </c>
      <c r="G207" s="858">
        <f t="shared" si="188"/>
        <v>20000000</v>
      </c>
      <c r="H207" s="511">
        <f t="shared" si="188"/>
        <v>0</v>
      </c>
      <c r="I207" s="859">
        <f t="shared" si="188"/>
        <v>20000000</v>
      </c>
      <c r="J207" s="512">
        <f t="shared" si="188"/>
        <v>0</v>
      </c>
      <c r="K207" s="544">
        <f t="shared" si="185"/>
        <v>100</v>
      </c>
      <c r="N207" s="947"/>
      <c r="Q207" s="694"/>
      <c r="R207" s="511">
        <f t="shared" ref="R207" si="189">R208+R210</f>
        <v>0</v>
      </c>
      <c r="T207" s="694"/>
      <c r="U207" s="694"/>
    </row>
    <row r="208" spans="1:21" s="2" customFormat="1" ht="13.5" customHeight="1" x14ac:dyDescent="0.25">
      <c r="A208" s="63" t="s">
        <v>321</v>
      </c>
      <c r="B208" s="63" t="s">
        <v>297</v>
      </c>
      <c r="C208" s="64">
        <f>C209</f>
        <v>5000000</v>
      </c>
      <c r="D208" s="64">
        <f t="shared" ref="D208:J208" si="190">D209</f>
        <v>0</v>
      </c>
      <c r="E208" s="64">
        <f t="shared" si="190"/>
        <v>0</v>
      </c>
      <c r="F208" s="101">
        <f t="shared" si="190"/>
        <v>0</v>
      </c>
      <c r="G208" s="860">
        <f t="shared" si="190"/>
        <v>5000000</v>
      </c>
      <c r="H208" s="369">
        <f t="shared" si="190"/>
        <v>0</v>
      </c>
      <c r="I208" s="861">
        <f t="shared" si="190"/>
        <v>5000000</v>
      </c>
      <c r="J208" s="513">
        <f t="shared" si="190"/>
        <v>0</v>
      </c>
      <c r="K208" s="535">
        <f t="shared" si="185"/>
        <v>100</v>
      </c>
      <c r="N208" s="947"/>
      <c r="Q208" s="694"/>
      <c r="R208" s="369">
        <f t="shared" ref="R208" si="191">R209</f>
        <v>0</v>
      </c>
      <c r="U208" s="694"/>
    </row>
    <row r="209" spans="1:21" s="2" customFormat="1" ht="13.5" customHeight="1" x14ac:dyDescent="0.25">
      <c r="A209" s="4" t="s">
        <v>322</v>
      </c>
      <c r="B209" s="5" t="s">
        <v>313</v>
      </c>
      <c r="C209" s="21">
        <v>5000000</v>
      </c>
      <c r="D209" s="58"/>
      <c r="E209" s="58"/>
      <c r="F209" s="107"/>
      <c r="G209" s="868">
        <v>5000000</v>
      </c>
      <c r="H209" s="695"/>
      <c r="I209" s="869">
        <f>H209+G209</f>
        <v>5000000</v>
      </c>
      <c r="J209" s="620">
        <f>C209-I209</f>
        <v>0</v>
      </c>
      <c r="K209" s="536">
        <f t="shared" si="185"/>
        <v>100</v>
      </c>
      <c r="N209" s="947"/>
      <c r="Q209" s="694"/>
      <c r="R209" s="695"/>
      <c r="U209" s="694"/>
    </row>
    <row r="210" spans="1:21" s="2" customFormat="1" ht="13.5" customHeight="1" x14ac:dyDescent="0.25">
      <c r="A210" s="4" t="s">
        <v>323</v>
      </c>
      <c r="B210" s="4" t="s">
        <v>300</v>
      </c>
      <c r="C210" s="21">
        <f>C211</f>
        <v>15000000</v>
      </c>
      <c r="D210" s="21">
        <f t="shared" ref="D210:J210" si="192">D211</f>
        <v>0</v>
      </c>
      <c r="E210" s="21">
        <f t="shared" si="192"/>
        <v>0</v>
      </c>
      <c r="F210" s="103">
        <f t="shared" si="192"/>
        <v>0</v>
      </c>
      <c r="G210" s="870">
        <f t="shared" si="192"/>
        <v>15000000</v>
      </c>
      <c r="H210" s="21">
        <f t="shared" si="192"/>
        <v>0</v>
      </c>
      <c r="I210" s="871">
        <f t="shared" si="192"/>
        <v>15000000</v>
      </c>
      <c r="J210" s="919">
        <f t="shared" si="192"/>
        <v>0</v>
      </c>
      <c r="K210" s="930">
        <f t="shared" si="185"/>
        <v>100</v>
      </c>
      <c r="N210" s="947"/>
      <c r="Q210" s="694"/>
      <c r="R210" s="21">
        <f t="shared" ref="R210" si="193">R211</f>
        <v>0</v>
      </c>
      <c r="U210" s="694"/>
    </row>
    <row r="211" spans="1:21" s="2" customFormat="1" ht="13.5" customHeight="1" x14ac:dyDescent="0.25">
      <c r="A211" s="4" t="s">
        <v>324</v>
      </c>
      <c r="B211" s="4" t="s">
        <v>314</v>
      </c>
      <c r="C211" s="21">
        <v>15000000</v>
      </c>
      <c r="D211" s="58"/>
      <c r="E211" s="58"/>
      <c r="F211" s="107"/>
      <c r="G211" s="868">
        <v>15000000</v>
      </c>
      <c r="H211" s="695"/>
      <c r="I211" s="869">
        <f>H211+G211</f>
        <v>15000000</v>
      </c>
      <c r="J211" s="620">
        <f>C211-I211</f>
        <v>0</v>
      </c>
      <c r="K211" s="536">
        <f t="shared" si="185"/>
        <v>100</v>
      </c>
      <c r="N211" s="947"/>
      <c r="Q211" s="694"/>
      <c r="R211" s="695"/>
      <c r="U211" s="694"/>
    </row>
    <row r="212" spans="1:21" s="2" customFormat="1" ht="13.5" customHeight="1" thickBot="1" x14ac:dyDescent="0.3">
      <c r="A212" s="70" t="s">
        <v>44</v>
      </c>
      <c r="B212" s="70" t="s">
        <v>45</v>
      </c>
      <c r="C212" s="71">
        <f>C213</f>
        <v>20500000</v>
      </c>
      <c r="D212" s="71">
        <f t="shared" ref="D212:J213" si="194">D213</f>
        <v>0</v>
      </c>
      <c r="E212" s="71">
        <f t="shared" si="194"/>
        <v>0</v>
      </c>
      <c r="F212" s="111">
        <f t="shared" si="194"/>
        <v>0</v>
      </c>
      <c r="G212" s="902">
        <f t="shared" si="194"/>
        <v>19735000</v>
      </c>
      <c r="H212" s="557">
        <f t="shared" si="194"/>
        <v>0</v>
      </c>
      <c r="I212" s="903">
        <f t="shared" si="194"/>
        <v>19735000</v>
      </c>
      <c r="J212" s="558">
        <f t="shared" si="194"/>
        <v>765000</v>
      </c>
      <c r="K212" s="904">
        <f t="shared" si="185"/>
        <v>96.268292682926827</v>
      </c>
      <c r="N212" s="947"/>
      <c r="Q212" s="694"/>
      <c r="R212" s="557">
        <f t="shared" ref="R212:R213" si="195">R213</f>
        <v>0</v>
      </c>
      <c r="U212" s="694"/>
    </row>
    <row r="213" spans="1:21" s="2" customFormat="1" ht="13.5" customHeight="1" thickBot="1" x14ac:dyDescent="0.3">
      <c r="A213" s="3" t="s">
        <v>316</v>
      </c>
      <c r="B213" s="3" t="s">
        <v>294</v>
      </c>
      <c r="C213" s="65">
        <f>C214</f>
        <v>20500000</v>
      </c>
      <c r="D213" s="65">
        <f t="shared" si="194"/>
        <v>0</v>
      </c>
      <c r="E213" s="65">
        <f t="shared" si="194"/>
        <v>0</v>
      </c>
      <c r="F213" s="100">
        <f t="shared" si="194"/>
        <v>0</v>
      </c>
      <c r="G213" s="858">
        <f t="shared" si="194"/>
        <v>19735000</v>
      </c>
      <c r="H213" s="511">
        <f t="shared" si="194"/>
        <v>0</v>
      </c>
      <c r="I213" s="859">
        <f t="shared" si="194"/>
        <v>19735000</v>
      </c>
      <c r="J213" s="512">
        <f t="shared" si="194"/>
        <v>765000</v>
      </c>
      <c r="K213" s="544">
        <f t="shared" si="185"/>
        <v>96.268292682926827</v>
      </c>
      <c r="N213" s="947"/>
      <c r="Q213" s="694"/>
      <c r="R213" s="511">
        <f t="shared" si="195"/>
        <v>0</v>
      </c>
      <c r="U213" s="694"/>
    </row>
    <row r="214" spans="1:21" s="2" customFormat="1" ht="13.5" customHeight="1" x14ac:dyDescent="0.25">
      <c r="A214" s="63" t="s">
        <v>317</v>
      </c>
      <c r="B214" s="63" t="s">
        <v>309</v>
      </c>
      <c r="C214" s="64">
        <f>C215+C216+C217</f>
        <v>20500000</v>
      </c>
      <c r="D214" s="64">
        <f t="shared" ref="D214:J214" si="196">D215+D216+D217</f>
        <v>0</v>
      </c>
      <c r="E214" s="64">
        <f t="shared" si="196"/>
        <v>0</v>
      </c>
      <c r="F214" s="101">
        <f t="shared" si="196"/>
        <v>0</v>
      </c>
      <c r="G214" s="860">
        <f t="shared" si="196"/>
        <v>19735000</v>
      </c>
      <c r="H214" s="369">
        <f t="shared" si="196"/>
        <v>0</v>
      </c>
      <c r="I214" s="861">
        <f t="shared" si="196"/>
        <v>19735000</v>
      </c>
      <c r="J214" s="513">
        <f t="shared" si="196"/>
        <v>765000</v>
      </c>
      <c r="K214" s="535">
        <f t="shared" si="185"/>
        <v>96.268292682926827</v>
      </c>
      <c r="N214" s="947"/>
      <c r="Q214" s="694"/>
      <c r="R214" s="369">
        <f t="shared" ref="R214" si="197">R215+R216+R217</f>
        <v>0</v>
      </c>
      <c r="U214" s="694"/>
    </row>
    <row r="215" spans="1:21" s="2" customFormat="1" ht="13.5" customHeight="1" x14ac:dyDescent="0.25">
      <c r="A215" s="4" t="s">
        <v>318</v>
      </c>
      <c r="B215" s="4" t="s">
        <v>310</v>
      </c>
      <c r="C215" s="21">
        <v>8000000</v>
      </c>
      <c r="D215" s="58"/>
      <c r="E215" s="58"/>
      <c r="F215" s="107"/>
      <c r="G215" s="872">
        <v>8000000</v>
      </c>
      <c r="H215" s="695"/>
      <c r="I215" s="869">
        <f>H215+G215</f>
        <v>8000000</v>
      </c>
      <c r="J215" s="1083">
        <f>C215-I215</f>
        <v>0</v>
      </c>
      <c r="K215" s="536">
        <f t="shared" si="185"/>
        <v>100</v>
      </c>
      <c r="N215" s="947"/>
      <c r="Q215" s="694"/>
      <c r="R215" s="695"/>
      <c r="U215" s="694"/>
    </row>
    <row r="216" spans="1:21" s="2" customFormat="1" ht="13.5" customHeight="1" x14ac:dyDescent="0.25">
      <c r="A216" s="4" t="s">
        <v>319</v>
      </c>
      <c r="B216" s="4" t="s">
        <v>311</v>
      </c>
      <c r="C216" s="21">
        <v>7500000</v>
      </c>
      <c r="D216" s="58"/>
      <c r="E216" s="58"/>
      <c r="F216" s="107"/>
      <c r="G216" s="868">
        <v>7500000</v>
      </c>
      <c r="H216" s="695"/>
      <c r="I216" s="869">
        <f t="shared" ref="I216:I217" si="198">H216+G216</f>
        <v>7500000</v>
      </c>
      <c r="J216" s="620">
        <f t="shared" ref="J216:J217" si="199">C216-I216</f>
        <v>0</v>
      </c>
      <c r="K216" s="536">
        <f t="shared" si="185"/>
        <v>100</v>
      </c>
      <c r="N216" s="947"/>
      <c r="Q216" s="694"/>
      <c r="R216" s="695"/>
      <c r="U216" s="694"/>
    </row>
    <row r="217" spans="1:21" s="2" customFormat="1" ht="13.5" customHeight="1" x14ac:dyDescent="0.25">
      <c r="A217" s="4" t="s">
        <v>320</v>
      </c>
      <c r="B217" s="4" t="s">
        <v>312</v>
      </c>
      <c r="C217" s="21">
        <v>5000000</v>
      </c>
      <c r="D217" s="25"/>
      <c r="E217" s="25"/>
      <c r="F217" s="108"/>
      <c r="G217" s="868">
        <v>4235000</v>
      </c>
      <c r="H217" s="695"/>
      <c r="I217" s="869">
        <f t="shared" si="198"/>
        <v>4235000</v>
      </c>
      <c r="J217" s="620">
        <f t="shared" si="199"/>
        <v>765000</v>
      </c>
      <c r="K217" s="536">
        <f t="shared" si="185"/>
        <v>84.7</v>
      </c>
      <c r="N217" s="947"/>
      <c r="Q217" s="694"/>
      <c r="R217" s="695"/>
      <c r="U217" s="694"/>
    </row>
    <row r="218" spans="1:21" s="2" customFormat="1" ht="13.5" customHeight="1" x14ac:dyDescent="0.25">
      <c r="A218" s="124"/>
      <c r="B218" s="124"/>
      <c r="C218" s="125"/>
      <c r="D218" s="133"/>
      <c r="E218" s="133"/>
      <c r="F218" s="133"/>
      <c r="G218" s="554"/>
      <c r="H218" s="554"/>
      <c r="I218" s="554"/>
      <c r="J218" s="553"/>
      <c r="K218" s="545"/>
      <c r="N218" s="947"/>
      <c r="Q218" s="694"/>
      <c r="R218" s="554"/>
      <c r="U218" s="694"/>
    </row>
    <row r="219" spans="1:21" s="2" customFormat="1" ht="13.5" customHeight="1" x14ac:dyDescent="0.25">
      <c r="A219" s="7"/>
      <c r="B219" s="7"/>
      <c r="C219" s="8"/>
      <c r="D219" s="134"/>
      <c r="E219" s="134"/>
      <c r="F219" s="134"/>
      <c r="G219" s="556"/>
      <c r="H219" s="556"/>
      <c r="I219" s="556"/>
      <c r="J219" s="555"/>
      <c r="K219" s="550">
        <v>6</v>
      </c>
      <c r="N219" s="947"/>
      <c r="Q219" s="694"/>
      <c r="R219" s="556"/>
      <c r="U219" s="694"/>
    </row>
    <row r="220" spans="1:21" s="2" customFormat="1" ht="13.5" customHeight="1" x14ac:dyDescent="0.25">
      <c r="A220" s="120" t="s">
        <v>533</v>
      </c>
      <c r="B220" s="121">
        <v>2</v>
      </c>
      <c r="C220" s="122" t="s">
        <v>534</v>
      </c>
      <c r="D220" s="122" t="s">
        <v>535</v>
      </c>
      <c r="E220" s="122" t="s">
        <v>536</v>
      </c>
      <c r="F220" s="123" t="s">
        <v>537</v>
      </c>
      <c r="G220" s="832">
        <v>7</v>
      </c>
      <c r="H220" s="715">
        <v>8</v>
      </c>
      <c r="I220" s="843">
        <v>9</v>
      </c>
      <c r="J220" s="502">
        <v>10</v>
      </c>
      <c r="K220" s="503">
        <v>11</v>
      </c>
      <c r="N220" s="947" t="s">
        <v>850</v>
      </c>
      <c r="O220" s="2" t="s">
        <v>851</v>
      </c>
      <c r="P220" s="694">
        <v>6110000</v>
      </c>
      <c r="Q220" s="694"/>
      <c r="R220" s="715">
        <v>8</v>
      </c>
      <c r="U220" s="694"/>
    </row>
    <row r="221" spans="1:21" s="2" customFormat="1" ht="13.5" customHeight="1" thickBot="1" x14ac:dyDescent="0.3">
      <c r="A221" s="70" t="s">
        <v>46</v>
      </c>
      <c r="B221" s="70" t="s">
        <v>47</v>
      </c>
      <c r="C221" s="71">
        <f>C222+C225</f>
        <v>23195000</v>
      </c>
      <c r="D221" s="71">
        <f t="shared" ref="D221:J221" si="200">D222+D225</f>
        <v>0</v>
      </c>
      <c r="E221" s="71">
        <f t="shared" si="200"/>
        <v>0</v>
      </c>
      <c r="F221" s="111">
        <f t="shared" si="200"/>
        <v>0</v>
      </c>
      <c r="G221" s="902">
        <f t="shared" si="200"/>
        <v>1024500</v>
      </c>
      <c r="H221" s="557">
        <f t="shared" si="200"/>
        <v>21627000</v>
      </c>
      <c r="I221" s="903">
        <f t="shared" si="200"/>
        <v>22651500</v>
      </c>
      <c r="J221" s="558">
        <f t="shared" si="200"/>
        <v>543500</v>
      </c>
      <c r="K221" s="904">
        <f t="shared" si="185"/>
        <v>97.656822591075667</v>
      </c>
      <c r="N221" s="1273">
        <v>748000</v>
      </c>
      <c r="O221" s="2">
        <v>1966152.99</v>
      </c>
      <c r="P221" s="694">
        <v>17460000</v>
      </c>
      <c r="Q221" s="694"/>
      <c r="R221" s="557">
        <f t="shared" ref="R221" si="201">R222+R225</f>
        <v>22170500</v>
      </c>
      <c r="U221" s="694"/>
    </row>
    <row r="222" spans="1:21" s="2" customFormat="1" ht="13.5" customHeight="1" thickBot="1" x14ac:dyDescent="0.3">
      <c r="A222" s="3" t="s">
        <v>342</v>
      </c>
      <c r="B222" s="3" t="s">
        <v>92</v>
      </c>
      <c r="C222" s="65">
        <f>C223</f>
        <v>6000000</v>
      </c>
      <c r="D222" s="65">
        <f t="shared" ref="D222:J223" si="202">D223</f>
        <v>0</v>
      </c>
      <c r="E222" s="65">
        <f t="shared" si="202"/>
        <v>0</v>
      </c>
      <c r="F222" s="100">
        <f t="shared" si="202"/>
        <v>0</v>
      </c>
      <c r="G222" s="858">
        <f t="shared" si="202"/>
        <v>180000</v>
      </c>
      <c r="H222" s="511">
        <f t="shared" si="202"/>
        <v>5820000</v>
      </c>
      <c r="I222" s="859">
        <f t="shared" si="202"/>
        <v>6000000</v>
      </c>
      <c r="J222" s="512">
        <f t="shared" si="202"/>
        <v>0</v>
      </c>
      <c r="K222" s="544">
        <f t="shared" si="185"/>
        <v>100</v>
      </c>
      <c r="N222" s="1273">
        <v>190000</v>
      </c>
      <c r="O222" s="697">
        <f>O221+H227</f>
        <v>17773152.989999998</v>
      </c>
      <c r="P222" s="694">
        <v>1275000</v>
      </c>
      <c r="Q222" s="694"/>
      <c r="R222" s="511">
        <f t="shared" ref="R222:R223" si="203">R223</f>
        <v>5820000</v>
      </c>
      <c r="U222" s="694"/>
    </row>
    <row r="223" spans="1:21" s="2" customFormat="1" ht="13.5" customHeight="1" x14ac:dyDescent="0.25">
      <c r="A223" s="63" t="s">
        <v>343</v>
      </c>
      <c r="B223" s="63" t="s">
        <v>213</v>
      </c>
      <c r="C223" s="64">
        <f>C224</f>
        <v>6000000</v>
      </c>
      <c r="D223" s="64">
        <f t="shared" si="202"/>
        <v>0</v>
      </c>
      <c r="E223" s="64">
        <f t="shared" si="202"/>
        <v>0</v>
      </c>
      <c r="F223" s="101">
        <f t="shared" si="202"/>
        <v>0</v>
      </c>
      <c r="G223" s="860">
        <f t="shared" si="202"/>
        <v>180000</v>
      </c>
      <c r="H223" s="369">
        <f t="shared" si="202"/>
        <v>5820000</v>
      </c>
      <c r="I223" s="861">
        <f t="shared" si="202"/>
        <v>6000000</v>
      </c>
      <c r="J223" s="513">
        <f t="shared" si="202"/>
        <v>0</v>
      </c>
      <c r="K223" s="535">
        <f t="shared" si="185"/>
        <v>100</v>
      </c>
      <c r="N223" s="1273">
        <v>4500000</v>
      </c>
      <c r="P223" s="697">
        <f>P222+P221+P220</f>
        <v>24845000</v>
      </c>
      <c r="Q223" s="694"/>
      <c r="R223" s="369">
        <f t="shared" si="203"/>
        <v>5820000</v>
      </c>
      <c r="U223" s="694"/>
    </row>
    <row r="224" spans="1:21" s="2" customFormat="1" ht="13.5" customHeight="1" thickBot="1" x14ac:dyDescent="0.3">
      <c r="A224" s="48" t="s">
        <v>344</v>
      </c>
      <c r="B224" s="48" t="s">
        <v>290</v>
      </c>
      <c r="C224" s="49">
        <v>6000000</v>
      </c>
      <c r="D224" s="149"/>
      <c r="E224" s="149"/>
      <c r="F224" s="150"/>
      <c r="G224" s="874">
        <v>180000</v>
      </c>
      <c r="H224" s="1102">
        <v>5820000</v>
      </c>
      <c r="I224" s="1178">
        <f>H224+G224</f>
        <v>6000000</v>
      </c>
      <c r="J224" s="621">
        <f>C224-I224</f>
        <v>0</v>
      </c>
      <c r="K224" s="538">
        <f t="shared" si="185"/>
        <v>100</v>
      </c>
      <c r="N224" s="1273">
        <v>1125000</v>
      </c>
      <c r="Q224" s="694"/>
      <c r="R224" s="1102">
        <v>5820000</v>
      </c>
      <c r="U224" s="694"/>
    </row>
    <row r="225" spans="1:21" s="2" customFormat="1" ht="13.5" customHeight="1" thickBot="1" x14ac:dyDescent="0.3">
      <c r="A225" s="3" t="s">
        <v>345</v>
      </c>
      <c r="B225" s="3" t="s">
        <v>151</v>
      </c>
      <c r="C225" s="65">
        <f>C226</f>
        <v>17195000</v>
      </c>
      <c r="D225" s="65">
        <f t="shared" ref="D225:J226" si="204">D226</f>
        <v>0</v>
      </c>
      <c r="E225" s="65">
        <f t="shared" si="204"/>
        <v>0</v>
      </c>
      <c r="F225" s="100">
        <f t="shared" si="204"/>
        <v>0</v>
      </c>
      <c r="G225" s="858">
        <f t="shared" si="204"/>
        <v>844500</v>
      </c>
      <c r="H225" s="511">
        <f t="shared" si="204"/>
        <v>15807000</v>
      </c>
      <c r="I225" s="859">
        <f t="shared" si="204"/>
        <v>16651500</v>
      </c>
      <c r="J225" s="512">
        <f t="shared" si="204"/>
        <v>543500</v>
      </c>
      <c r="K225" s="544">
        <f t="shared" si="185"/>
        <v>96.83919744111661</v>
      </c>
      <c r="N225" s="1273">
        <v>2210000</v>
      </c>
      <c r="P225" s="1275">
        <f>21627000-I221</f>
        <v>-1024500</v>
      </c>
      <c r="Q225" s="694"/>
      <c r="R225" s="511">
        <f t="shared" ref="R225:R226" si="205">R226</f>
        <v>16350500</v>
      </c>
      <c r="U225" s="694"/>
    </row>
    <row r="226" spans="1:21" s="2" customFormat="1" ht="13.5" customHeight="1" x14ac:dyDescent="0.25">
      <c r="A226" s="63" t="s">
        <v>346</v>
      </c>
      <c r="B226" s="63" t="s">
        <v>340</v>
      </c>
      <c r="C226" s="64">
        <f>C227</f>
        <v>17195000</v>
      </c>
      <c r="D226" s="64">
        <f t="shared" si="204"/>
        <v>0</v>
      </c>
      <c r="E226" s="64">
        <f t="shared" si="204"/>
        <v>0</v>
      </c>
      <c r="F226" s="101">
        <f t="shared" si="204"/>
        <v>0</v>
      </c>
      <c r="G226" s="860">
        <f t="shared" si="204"/>
        <v>844500</v>
      </c>
      <c r="H226" s="369">
        <f t="shared" si="204"/>
        <v>15807000</v>
      </c>
      <c r="I226" s="861">
        <f t="shared" si="204"/>
        <v>16651500</v>
      </c>
      <c r="J226" s="513">
        <f t="shared" si="204"/>
        <v>543500</v>
      </c>
      <c r="K226" s="535">
        <f t="shared" si="185"/>
        <v>96.83919744111661</v>
      </c>
      <c r="N226" s="1273">
        <v>408000</v>
      </c>
      <c r="Q226" s="694"/>
      <c r="R226" s="369">
        <f t="shared" si="205"/>
        <v>16350500</v>
      </c>
      <c r="T226" s="2">
        <f>1*2*4*4</f>
        <v>32</v>
      </c>
      <c r="U226" s="694"/>
    </row>
    <row r="227" spans="1:21" s="2" customFormat="1" ht="13.5" customHeight="1" x14ac:dyDescent="0.25">
      <c r="A227" s="4" t="s">
        <v>347</v>
      </c>
      <c r="B227" s="4" t="s">
        <v>341</v>
      </c>
      <c r="C227" s="21">
        <v>17195000</v>
      </c>
      <c r="D227" s="58"/>
      <c r="E227" s="58"/>
      <c r="F227" s="107"/>
      <c r="G227" s="868">
        <v>844500</v>
      </c>
      <c r="H227" s="695">
        <v>15807000</v>
      </c>
      <c r="I227" s="869">
        <f>H227+G227</f>
        <v>16651500</v>
      </c>
      <c r="J227" s="622">
        <f>C227-I227</f>
        <v>543500</v>
      </c>
      <c r="K227" s="536">
        <f t="shared" si="185"/>
        <v>96.83919744111661</v>
      </c>
      <c r="N227" s="1273">
        <v>279000</v>
      </c>
      <c r="P227" s="2">
        <v>21627000</v>
      </c>
      <c r="Q227" s="694"/>
      <c r="R227" s="695">
        <v>16350500</v>
      </c>
      <c r="S227" s="697">
        <f>S228+R233</f>
        <v>122900000</v>
      </c>
      <c r="T227" s="2">
        <f>3*4*2*4</f>
        <v>96</v>
      </c>
      <c r="U227" s="694"/>
    </row>
    <row r="228" spans="1:21" s="2" customFormat="1" ht="13.5" customHeight="1" thickBot="1" x14ac:dyDescent="0.3">
      <c r="A228" s="70" t="s">
        <v>48</v>
      </c>
      <c r="B228" s="70" t="s">
        <v>49</v>
      </c>
      <c r="C228" s="71">
        <f>C229+C232</f>
        <v>61450000</v>
      </c>
      <c r="D228" s="71">
        <f t="shared" ref="D228:J228" si="206">D229+D232</f>
        <v>0</v>
      </c>
      <c r="E228" s="71">
        <f t="shared" si="206"/>
        <v>0</v>
      </c>
      <c r="F228" s="111">
        <f t="shared" si="206"/>
        <v>0</v>
      </c>
      <c r="G228" s="902">
        <f t="shared" si="206"/>
        <v>0</v>
      </c>
      <c r="H228" s="557">
        <f t="shared" si="206"/>
        <v>59953000</v>
      </c>
      <c r="I228" s="903">
        <f t="shared" si="206"/>
        <v>59953000</v>
      </c>
      <c r="J228" s="558">
        <f t="shared" si="206"/>
        <v>1497000</v>
      </c>
      <c r="K228" s="904">
        <f t="shared" si="185"/>
        <v>97.563873067534573</v>
      </c>
      <c r="N228" s="1273">
        <v>1098000</v>
      </c>
      <c r="P228" s="697">
        <f>P227-P223</f>
        <v>-3218000</v>
      </c>
      <c r="Q228" s="694"/>
      <c r="R228" s="557">
        <f t="shared" ref="R228" si="207">R229+R232</f>
        <v>61450000</v>
      </c>
      <c r="S228" s="697">
        <f>R229+R230+R232</f>
        <v>87550000</v>
      </c>
      <c r="T228" s="697">
        <f>T229+T233</f>
        <v>173547000</v>
      </c>
      <c r="U228" s="694"/>
    </row>
    <row r="229" spans="1:21" s="2" customFormat="1" ht="13.5" customHeight="1" thickBot="1" x14ac:dyDescent="0.3">
      <c r="A229" s="3" t="s">
        <v>359</v>
      </c>
      <c r="B229" s="3" t="s">
        <v>92</v>
      </c>
      <c r="C229" s="65">
        <f>C230</f>
        <v>26100000</v>
      </c>
      <c r="D229" s="65">
        <f t="shared" ref="D229:J230" si="208">D230</f>
        <v>0</v>
      </c>
      <c r="E229" s="65">
        <f t="shared" si="208"/>
        <v>0</v>
      </c>
      <c r="F229" s="100">
        <f t="shared" si="208"/>
        <v>0</v>
      </c>
      <c r="G229" s="858">
        <f t="shared" si="208"/>
        <v>0</v>
      </c>
      <c r="H229" s="511">
        <f t="shared" si="208"/>
        <v>26100000</v>
      </c>
      <c r="I229" s="859">
        <f t="shared" si="208"/>
        <v>26100000</v>
      </c>
      <c r="J229" s="512">
        <f t="shared" si="208"/>
        <v>0</v>
      </c>
      <c r="K229" s="544">
        <f t="shared" si="185"/>
        <v>100</v>
      </c>
      <c r="N229" s="1273">
        <v>204660</v>
      </c>
      <c r="O229" s="1275">
        <f>C227-G227</f>
        <v>16350500</v>
      </c>
      <c r="Q229" s="694"/>
      <c r="R229" s="511">
        <f t="shared" ref="R229:R230" si="209">R230</f>
        <v>26100000</v>
      </c>
      <c r="S229" s="2" t="s">
        <v>850</v>
      </c>
      <c r="T229" s="697">
        <f>R229+R230+R232</f>
        <v>87550000</v>
      </c>
      <c r="U229" s="694"/>
    </row>
    <row r="230" spans="1:21" s="2" customFormat="1" ht="13.5" customHeight="1" x14ac:dyDescent="0.25">
      <c r="A230" s="63" t="s">
        <v>360</v>
      </c>
      <c r="B230" s="63" t="s">
        <v>213</v>
      </c>
      <c r="C230" s="64">
        <f>C231</f>
        <v>26100000</v>
      </c>
      <c r="D230" s="64">
        <f t="shared" si="208"/>
        <v>0</v>
      </c>
      <c r="E230" s="64">
        <f t="shared" si="208"/>
        <v>0</v>
      </c>
      <c r="F230" s="101">
        <f t="shared" si="208"/>
        <v>0</v>
      </c>
      <c r="G230" s="860">
        <f t="shared" si="208"/>
        <v>0</v>
      </c>
      <c r="H230" s="369">
        <f t="shared" si="208"/>
        <v>26100000</v>
      </c>
      <c r="I230" s="861">
        <f t="shared" si="208"/>
        <v>26100000</v>
      </c>
      <c r="J230" s="513">
        <f t="shared" si="208"/>
        <v>0</v>
      </c>
      <c r="K230" s="535">
        <f t="shared" si="185"/>
        <v>100</v>
      </c>
      <c r="N230" s="1273">
        <v>7000000</v>
      </c>
      <c r="Q230" s="694"/>
      <c r="R230" s="369">
        <f t="shared" si="209"/>
        <v>26100000</v>
      </c>
      <c r="S230" s="2" t="s">
        <v>850</v>
      </c>
      <c r="U230" s="694"/>
    </row>
    <row r="231" spans="1:21" s="2" customFormat="1" ht="13.5" customHeight="1" thickBot="1" x14ac:dyDescent="0.3">
      <c r="A231" s="48" t="s">
        <v>361</v>
      </c>
      <c r="B231" s="48" t="s">
        <v>290</v>
      </c>
      <c r="C231" s="49">
        <v>26100000</v>
      </c>
      <c r="D231" s="62"/>
      <c r="E231" s="62"/>
      <c r="F231" s="99"/>
      <c r="G231" s="876"/>
      <c r="H231" s="1102">
        <v>26100000</v>
      </c>
      <c r="I231" s="1178">
        <f>H231+G231</f>
        <v>26100000</v>
      </c>
      <c r="J231" s="1179">
        <f>C231-I231</f>
        <v>0</v>
      </c>
      <c r="K231" s="538">
        <f t="shared" si="185"/>
        <v>100</v>
      </c>
      <c r="N231" s="1273">
        <v>5125000</v>
      </c>
      <c r="Q231" s="694"/>
      <c r="R231" s="1102">
        <v>26100000</v>
      </c>
      <c r="S231" s="2" t="s">
        <v>849</v>
      </c>
      <c r="U231" s="694"/>
    </row>
    <row r="232" spans="1:21" s="2" customFormat="1" ht="13.5" customHeight="1" thickBot="1" x14ac:dyDescent="0.3">
      <c r="A232" s="3" t="s">
        <v>362</v>
      </c>
      <c r="B232" s="3" t="s">
        <v>151</v>
      </c>
      <c r="C232" s="65">
        <f>C233</f>
        <v>35350000</v>
      </c>
      <c r="D232" s="65">
        <f t="shared" ref="D232:J233" si="210">D233</f>
        <v>0</v>
      </c>
      <c r="E232" s="65">
        <f t="shared" si="210"/>
        <v>0</v>
      </c>
      <c r="F232" s="100">
        <f t="shared" si="210"/>
        <v>0</v>
      </c>
      <c r="G232" s="858">
        <f t="shared" si="210"/>
        <v>0</v>
      </c>
      <c r="H232" s="511">
        <f t="shared" si="210"/>
        <v>33853000</v>
      </c>
      <c r="I232" s="859">
        <f t="shared" si="210"/>
        <v>33853000</v>
      </c>
      <c r="J232" s="512">
        <f t="shared" si="210"/>
        <v>1497000</v>
      </c>
      <c r="K232" s="544">
        <f t="shared" si="185"/>
        <v>95.765205091937773</v>
      </c>
      <c r="N232" s="1273">
        <v>300000</v>
      </c>
      <c r="Q232" s="694"/>
      <c r="R232" s="511">
        <f t="shared" ref="R232:R233" si="211">R233</f>
        <v>35350000</v>
      </c>
      <c r="S232" s="2" t="s">
        <v>850</v>
      </c>
      <c r="U232" s="694"/>
    </row>
    <row r="233" spans="1:21" s="2" customFormat="1" ht="13.5" customHeight="1" x14ac:dyDescent="0.25">
      <c r="A233" s="63" t="s">
        <v>363</v>
      </c>
      <c r="B233" s="63" t="s">
        <v>340</v>
      </c>
      <c r="C233" s="64">
        <f>C234</f>
        <v>35350000</v>
      </c>
      <c r="D233" s="64">
        <f t="shared" si="210"/>
        <v>0</v>
      </c>
      <c r="E233" s="64">
        <f t="shared" si="210"/>
        <v>0</v>
      </c>
      <c r="F233" s="101">
        <f t="shared" si="210"/>
        <v>0</v>
      </c>
      <c r="G233" s="860">
        <f t="shared" si="210"/>
        <v>0</v>
      </c>
      <c r="H233" s="369">
        <f t="shared" si="210"/>
        <v>33853000</v>
      </c>
      <c r="I233" s="861">
        <f t="shared" si="210"/>
        <v>33853000</v>
      </c>
      <c r="J233" s="513">
        <f t="shared" si="210"/>
        <v>1497000</v>
      </c>
      <c r="K233" s="535">
        <f t="shared" si="185"/>
        <v>95.765205091937773</v>
      </c>
      <c r="N233" s="1274">
        <v>150000</v>
      </c>
      <c r="O233" s="168">
        <v>4002110</v>
      </c>
      <c r="P233" s="697">
        <f>O233+N233</f>
        <v>4152110</v>
      </c>
      <c r="Q233" s="694"/>
      <c r="R233" s="369">
        <f t="shared" si="211"/>
        <v>35350000</v>
      </c>
      <c r="S233" s="2" t="s">
        <v>851</v>
      </c>
      <c r="T233" s="697">
        <f>R233+R234+R235+R236+R237</f>
        <v>85997000</v>
      </c>
      <c r="U233" s="694"/>
    </row>
    <row r="234" spans="1:21" s="2" customFormat="1" ht="13.5" customHeight="1" x14ac:dyDescent="0.25">
      <c r="A234" s="4" t="s">
        <v>364</v>
      </c>
      <c r="B234" s="4" t="s">
        <v>341</v>
      </c>
      <c r="C234" s="21">
        <v>35350000</v>
      </c>
      <c r="D234" s="25"/>
      <c r="E234" s="25"/>
      <c r="F234" s="108"/>
      <c r="G234" s="872"/>
      <c r="H234" s="695">
        <v>33853000</v>
      </c>
      <c r="I234" s="869">
        <f>H234+G234</f>
        <v>33853000</v>
      </c>
      <c r="J234" s="622">
        <f>C234-I234</f>
        <v>1497000</v>
      </c>
      <c r="K234" s="536">
        <f t="shared" si="185"/>
        <v>95.765205091937773</v>
      </c>
      <c r="N234" s="1274">
        <v>5040000</v>
      </c>
      <c r="Q234" s="694"/>
      <c r="R234" s="701">
        <v>35350000</v>
      </c>
      <c r="U234" s="694"/>
    </row>
    <row r="235" spans="1:21" s="2" customFormat="1" ht="13.5" customHeight="1" thickBot="1" x14ac:dyDescent="0.3">
      <c r="A235" s="70" t="s">
        <v>50</v>
      </c>
      <c r="B235" s="70" t="s">
        <v>51</v>
      </c>
      <c r="C235" s="71">
        <f>C236</f>
        <v>22000000</v>
      </c>
      <c r="D235" s="71">
        <f t="shared" ref="D235:J236" si="212">D236</f>
        <v>0</v>
      </c>
      <c r="E235" s="71">
        <f t="shared" si="212"/>
        <v>0</v>
      </c>
      <c r="F235" s="111">
        <f t="shared" si="212"/>
        <v>0</v>
      </c>
      <c r="G235" s="902">
        <f t="shared" si="212"/>
        <v>16365304</v>
      </c>
      <c r="H235" s="557">
        <f t="shared" si="212"/>
        <v>5042110</v>
      </c>
      <c r="I235" s="903">
        <f t="shared" si="212"/>
        <v>21407414</v>
      </c>
      <c r="J235" s="558">
        <f t="shared" si="212"/>
        <v>592586</v>
      </c>
      <c r="K235" s="904">
        <f t="shared" si="185"/>
        <v>97.306427272727262</v>
      </c>
      <c r="N235" s="1274">
        <v>1280000</v>
      </c>
      <c r="P235" s="2">
        <v>23195000</v>
      </c>
      <c r="Q235" s="694">
        <v>6755766</v>
      </c>
      <c r="R235" s="557">
        <f t="shared" ref="R235:R236" si="213">R236</f>
        <v>5099000</v>
      </c>
      <c r="U235" s="694"/>
    </row>
    <row r="236" spans="1:21" s="2" customFormat="1" ht="13.5" customHeight="1" thickBot="1" x14ac:dyDescent="0.3">
      <c r="A236" s="692" t="s">
        <v>353</v>
      </c>
      <c r="B236" s="692" t="s">
        <v>151</v>
      </c>
      <c r="C236" s="76">
        <f>C237</f>
        <v>22000000</v>
      </c>
      <c r="D236" s="76">
        <f t="shared" si="212"/>
        <v>0</v>
      </c>
      <c r="E236" s="76">
        <f t="shared" si="212"/>
        <v>0</v>
      </c>
      <c r="F236" s="109">
        <f t="shared" si="212"/>
        <v>0</v>
      </c>
      <c r="G236" s="877">
        <f t="shared" si="212"/>
        <v>16365304</v>
      </c>
      <c r="H236" s="1104">
        <f t="shared" si="212"/>
        <v>5042110</v>
      </c>
      <c r="I236" s="878">
        <f t="shared" si="212"/>
        <v>21407414</v>
      </c>
      <c r="J236" s="522">
        <f t="shared" si="212"/>
        <v>592586</v>
      </c>
      <c r="K236" s="693">
        <f t="shared" si="185"/>
        <v>97.306427272727262</v>
      </c>
      <c r="N236" s="1276">
        <f>SUM(N221:N235)</f>
        <v>29657660</v>
      </c>
      <c r="O236" s="1277">
        <v>5450266</v>
      </c>
      <c r="P236" s="1278">
        <f>O236+N236</f>
        <v>35107926</v>
      </c>
      <c r="Q236" s="694">
        <f>Q235-H235</f>
        <v>1713656</v>
      </c>
      <c r="R236" s="1104">
        <f t="shared" si="213"/>
        <v>5099000</v>
      </c>
      <c r="U236" s="694"/>
    </row>
    <row r="237" spans="1:21" s="2" customFormat="1" ht="13.5" customHeight="1" x14ac:dyDescent="0.25">
      <c r="A237" s="698" t="s">
        <v>354</v>
      </c>
      <c r="B237" s="699" t="s">
        <v>348</v>
      </c>
      <c r="C237" s="75">
        <f>C238+C239+C240+C241</f>
        <v>22000000</v>
      </c>
      <c r="D237" s="75">
        <f t="shared" ref="D237:J237" si="214">D238+D239+D240+D241</f>
        <v>0</v>
      </c>
      <c r="E237" s="75">
        <f t="shared" si="214"/>
        <v>0</v>
      </c>
      <c r="F237" s="110">
        <f t="shared" si="214"/>
        <v>0</v>
      </c>
      <c r="G237" s="879">
        <f t="shared" si="214"/>
        <v>16365304</v>
      </c>
      <c r="H237" s="1105">
        <f t="shared" si="214"/>
        <v>5042110</v>
      </c>
      <c r="I237" s="880">
        <f t="shared" si="214"/>
        <v>21407414</v>
      </c>
      <c r="J237" s="523">
        <f t="shared" si="214"/>
        <v>592586</v>
      </c>
      <c r="K237" s="700">
        <f t="shared" si="185"/>
        <v>97.306427272727262</v>
      </c>
      <c r="N237" s="1274">
        <v>21627000</v>
      </c>
      <c r="O237" s="694"/>
      <c r="Q237" s="694">
        <f>Q236-Q190</f>
        <v>0</v>
      </c>
      <c r="R237" s="1105">
        <f t="shared" ref="R237" si="215">R238+R239+R240+R241</f>
        <v>5099000</v>
      </c>
      <c r="U237" s="694"/>
    </row>
    <row r="238" spans="1:21" s="2" customFormat="1" ht="13.5" customHeight="1" x14ac:dyDescent="0.25">
      <c r="A238" s="5" t="s">
        <v>355</v>
      </c>
      <c r="B238" s="5" t="s">
        <v>349</v>
      </c>
      <c r="C238" s="6">
        <v>1420000</v>
      </c>
      <c r="D238" s="58"/>
      <c r="E238" s="58"/>
      <c r="F238" s="107"/>
      <c r="G238" s="868">
        <v>1348999</v>
      </c>
      <c r="H238" s="695">
        <v>70000</v>
      </c>
      <c r="I238" s="869">
        <f>H238+G238</f>
        <v>1418999</v>
      </c>
      <c r="J238" s="620">
        <f>C238-I238</f>
        <v>1001</v>
      </c>
      <c r="K238" s="702">
        <f t="shared" si="185"/>
        <v>99.929507042253519</v>
      </c>
      <c r="N238" s="1274">
        <f>N237-I224</f>
        <v>15627000</v>
      </c>
      <c r="O238" s="694"/>
      <c r="P238" s="1275">
        <f>59953000-H228</f>
        <v>0</v>
      </c>
      <c r="Q238" s="694"/>
      <c r="R238" s="695">
        <v>70000</v>
      </c>
      <c r="U238" s="694"/>
    </row>
    <row r="239" spans="1:21" s="2" customFormat="1" ht="13.5" customHeight="1" x14ac:dyDescent="0.25">
      <c r="A239" s="5" t="s">
        <v>356</v>
      </c>
      <c r="B239" s="5" t="s">
        <v>350</v>
      </c>
      <c r="C239" s="6">
        <v>2798000</v>
      </c>
      <c r="D239" s="58"/>
      <c r="E239" s="58"/>
      <c r="F239" s="107"/>
      <c r="G239" s="868">
        <v>2675000</v>
      </c>
      <c r="H239" s="695">
        <v>0</v>
      </c>
      <c r="I239" s="869">
        <f t="shared" ref="I239:I241" si="216">H239+G239</f>
        <v>2675000</v>
      </c>
      <c r="J239" s="620">
        <f t="shared" ref="J239:J241" si="217">C239-I239</f>
        <v>123000</v>
      </c>
      <c r="K239" s="702">
        <f t="shared" si="185"/>
        <v>95.60400285918513</v>
      </c>
      <c r="N239" s="947"/>
      <c r="O239" s="694"/>
      <c r="P239" s="1275">
        <f>I228-59953000</f>
        <v>0</v>
      </c>
      <c r="Q239" s="694"/>
      <c r="R239" s="695">
        <v>123000</v>
      </c>
      <c r="U239" s="694"/>
    </row>
    <row r="240" spans="1:21" s="2" customFormat="1" ht="13.5" customHeight="1" x14ac:dyDescent="0.25">
      <c r="A240" s="5" t="s">
        <v>357</v>
      </c>
      <c r="B240" s="5" t="s">
        <v>351</v>
      </c>
      <c r="C240" s="6">
        <v>16182000</v>
      </c>
      <c r="D240" s="58"/>
      <c r="E240" s="58"/>
      <c r="F240" s="107"/>
      <c r="G240" s="868">
        <v>11275805</v>
      </c>
      <c r="H240" s="695">
        <v>4872110</v>
      </c>
      <c r="I240" s="869">
        <f t="shared" si="216"/>
        <v>16147915</v>
      </c>
      <c r="J240" s="620">
        <f t="shared" si="217"/>
        <v>34085</v>
      </c>
      <c r="K240" s="702">
        <f t="shared" si="185"/>
        <v>99.789364726239029</v>
      </c>
      <c r="N240" s="947">
        <v>21627000</v>
      </c>
      <c r="O240" s="2">
        <v>4906195</v>
      </c>
      <c r="P240" s="697">
        <f>H234-75</f>
        <v>33852925</v>
      </c>
      <c r="Q240" s="694">
        <v>4872110</v>
      </c>
      <c r="R240" s="695">
        <v>4906000</v>
      </c>
      <c r="U240" s="694"/>
    </row>
    <row r="241" spans="1:21" s="2" customFormat="1" ht="13.5" customHeight="1" x14ac:dyDescent="0.25">
      <c r="A241" s="5" t="s">
        <v>358</v>
      </c>
      <c r="B241" s="5" t="s">
        <v>352</v>
      </c>
      <c r="C241" s="6">
        <v>1600000</v>
      </c>
      <c r="D241" s="58"/>
      <c r="E241" s="58"/>
      <c r="F241" s="107"/>
      <c r="G241" s="868">
        <v>1065500</v>
      </c>
      <c r="H241" s="695">
        <v>100000</v>
      </c>
      <c r="I241" s="869">
        <f t="shared" si="216"/>
        <v>1165500</v>
      </c>
      <c r="J241" s="620">
        <f t="shared" si="217"/>
        <v>434500</v>
      </c>
      <c r="K241" s="702">
        <f t="shared" si="185"/>
        <v>72.84375</v>
      </c>
      <c r="N241" s="947">
        <v>180000</v>
      </c>
      <c r="O241" s="697"/>
      <c r="Q241" s="694">
        <f>Q240-H240</f>
        <v>0</v>
      </c>
      <c r="R241" s="695"/>
      <c r="U241" s="694"/>
    </row>
    <row r="242" spans="1:21" s="2" customFormat="1" ht="13.5" customHeight="1" thickBot="1" x14ac:dyDescent="0.3">
      <c r="A242" s="70" t="s">
        <v>52</v>
      </c>
      <c r="B242" s="70" t="s">
        <v>53</v>
      </c>
      <c r="C242" s="71">
        <f>C243</f>
        <v>2500000</v>
      </c>
      <c r="D242" s="71">
        <f t="shared" ref="D242:J244" si="218">D243</f>
        <v>0</v>
      </c>
      <c r="E242" s="71">
        <f t="shared" si="218"/>
        <v>0</v>
      </c>
      <c r="F242" s="111">
        <f t="shared" si="218"/>
        <v>0</v>
      </c>
      <c r="G242" s="902">
        <f t="shared" si="218"/>
        <v>2498000</v>
      </c>
      <c r="H242" s="557">
        <f t="shared" si="218"/>
        <v>0</v>
      </c>
      <c r="I242" s="903">
        <f t="shared" si="218"/>
        <v>2498000</v>
      </c>
      <c r="J242" s="558">
        <f t="shared" si="218"/>
        <v>2000</v>
      </c>
      <c r="K242" s="904">
        <f t="shared" si="185"/>
        <v>99.92</v>
      </c>
      <c r="N242" s="947">
        <v>844500</v>
      </c>
      <c r="O242" s="697"/>
      <c r="Q242" s="694"/>
      <c r="R242" s="557">
        <f t="shared" ref="R242:R244" si="219">R243</f>
        <v>0</v>
      </c>
      <c r="U242" s="694"/>
    </row>
    <row r="243" spans="1:21" s="2" customFormat="1" ht="13.5" customHeight="1" thickBot="1" x14ac:dyDescent="0.3">
      <c r="A243" s="3" t="s">
        <v>366</v>
      </c>
      <c r="B243" s="3" t="s">
        <v>151</v>
      </c>
      <c r="C243" s="76">
        <f>C244</f>
        <v>2500000</v>
      </c>
      <c r="D243" s="76">
        <f t="shared" si="218"/>
        <v>0</v>
      </c>
      <c r="E243" s="76">
        <f t="shared" si="218"/>
        <v>0</v>
      </c>
      <c r="F243" s="109">
        <f t="shared" si="218"/>
        <v>0</v>
      </c>
      <c r="G243" s="877">
        <f t="shared" si="218"/>
        <v>2498000</v>
      </c>
      <c r="H243" s="1104">
        <f t="shared" si="218"/>
        <v>0</v>
      </c>
      <c r="I243" s="878">
        <f t="shared" si="218"/>
        <v>2498000</v>
      </c>
      <c r="J243" s="522">
        <f t="shared" si="218"/>
        <v>2000</v>
      </c>
      <c r="K243" s="544">
        <f t="shared" si="185"/>
        <v>99.92</v>
      </c>
      <c r="N243" s="947">
        <f>N242+N241+N240</f>
        <v>22651500</v>
      </c>
      <c r="O243" s="1275">
        <f>59953000-H228</f>
        <v>0</v>
      </c>
      <c r="Q243" s="694"/>
      <c r="R243" s="1104">
        <f t="shared" si="219"/>
        <v>0</v>
      </c>
      <c r="U243" s="694"/>
    </row>
    <row r="244" spans="1:21" s="2" customFormat="1" ht="13.5" customHeight="1" x14ac:dyDescent="0.25">
      <c r="A244" s="63" t="s">
        <v>367</v>
      </c>
      <c r="B244" s="74" t="s">
        <v>239</v>
      </c>
      <c r="C244" s="75">
        <f>C245</f>
        <v>2500000</v>
      </c>
      <c r="D244" s="75">
        <f t="shared" si="218"/>
        <v>0</v>
      </c>
      <c r="E244" s="75">
        <f t="shared" si="218"/>
        <v>0</v>
      </c>
      <c r="F244" s="110">
        <f t="shared" si="218"/>
        <v>0</v>
      </c>
      <c r="G244" s="879">
        <f t="shared" si="218"/>
        <v>2498000</v>
      </c>
      <c r="H244" s="1105">
        <f t="shared" si="218"/>
        <v>0</v>
      </c>
      <c r="I244" s="880">
        <f t="shared" si="218"/>
        <v>2498000</v>
      </c>
      <c r="J244" s="523">
        <f t="shared" si="218"/>
        <v>2000</v>
      </c>
      <c r="K244" s="535">
        <f t="shared" si="185"/>
        <v>99.92</v>
      </c>
      <c r="N244" s="947">
        <f>N243-I221</f>
        <v>0</v>
      </c>
      <c r="Q244" s="694"/>
      <c r="R244" s="1105">
        <f t="shared" si="219"/>
        <v>0</v>
      </c>
      <c r="U244" s="694"/>
    </row>
    <row r="245" spans="1:21" s="2" customFormat="1" ht="13.5" customHeight="1" x14ac:dyDescent="0.25">
      <c r="A245" s="4" t="s">
        <v>368</v>
      </c>
      <c r="B245" s="4" t="s">
        <v>883</v>
      </c>
      <c r="C245" s="6">
        <v>2500000</v>
      </c>
      <c r="D245" s="58"/>
      <c r="E245" s="58"/>
      <c r="F245" s="107"/>
      <c r="G245" s="868">
        <v>2498000</v>
      </c>
      <c r="H245" s="695"/>
      <c r="I245" s="881">
        <f>H245+G245</f>
        <v>2498000</v>
      </c>
      <c r="J245" s="622">
        <f>C245-I245</f>
        <v>2000</v>
      </c>
      <c r="K245" s="536">
        <f t="shared" si="185"/>
        <v>99.92</v>
      </c>
      <c r="N245" s="947"/>
      <c r="Q245" s="694"/>
      <c r="R245" s="695"/>
      <c r="T245" s="2">
        <v>147500</v>
      </c>
      <c r="U245" s="694"/>
    </row>
    <row r="246" spans="1:21" s="2" customFormat="1" ht="13.5" customHeight="1" thickBot="1" x14ac:dyDescent="0.3">
      <c r="A246" s="70" t="s">
        <v>54</v>
      </c>
      <c r="B246" s="70" t="s">
        <v>55</v>
      </c>
      <c r="C246" s="71">
        <f>C247</f>
        <v>2500000</v>
      </c>
      <c r="D246" s="71">
        <f t="shared" ref="D246:J248" si="220">D247</f>
        <v>0</v>
      </c>
      <c r="E246" s="71">
        <f t="shared" si="220"/>
        <v>0</v>
      </c>
      <c r="F246" s="111">
        <f t="shared" si="220"/>
        <v>0</v>
      </c>
      <c r="G246" s="902">
        <f t="shared" si="220"/>
        <v>2025000</v>
      </c>
      <c r="H246" s="557">
        <f t="shared" si="220"/>
        <v>475000</v>
      </c>
      <c r="I246" s="903">
        <f t="shared" si="220"/>
        <v>2500000</v>
      </c>
      <c r="J246" s="558">
        <f t="shared" si="220"/>
        <v>0</v>
      </c>
      <c r="K246" s="904">
        <f t="shared" si="185"/>
        <v>100</v>
      </c>
      <c r="N246" s="947"/>
      <c r="Q246" s="694"/>
      <c r="R246" s="557">
        <f t="shared" ref="R246:R248" si="221">R247</f>
        <v>475000</v>
      </c>
      <c r="T246" s="2">
        <v>87500</v>
      </c>
      <c r="U246" s="694"/>
    </row>
    <row r="247" spans="1:21" s="2" customFormat="1" ht="13.5" customHeight="1" thickBot="1" x14ac:dyDescent="0.3">
      <c r="A247" s="3" t="s">
        <v>369</v>
      </c>
      <c r="B247" s="3" t="s">
        <v>151</v>
      </c>
      <c r="C247" s="76">
        <f>C248</f>
        <v>2500000</v>
      </c>
      <c r="D247" s="76">
        <f t="shared" si="220"/>
        <v>0</v>
      </c>
      <c r="E247" s="76">
        <f t="shared" si="220"/>
        <v>0</v>
      </c>
      <c r="F247" s="109">
        <f t="shared" si="220"/>
        <v>0</v>
      </c>
      <c r="G247" s="877">
        <f t="shared" si="220"/>
        <v>2025000</v>
      </c>
      <c r="H247" s="1104">
        <f t="shared" si="220"/>
        <v>475000</v>
      </c>
      <c r="I247" s="878">
        <f t="shared" si="220"/>
        <v>2500000</v>
      </c>
      <c r="J247" s="522">
        <f t="shared" si="220"/>
        <v>0</v>
      </c>
      <c r="K247" s="544">
        <f t="shared" si="185"/>
        <v>100</v>
      </c>
      <c r="N247" s="947"/>
      <c r="Q247" s="694"/>
      <c r="R247" s="1104">
        <f t="shared" si="221"/>
        <v>475000</v>
      </c>
      <c r="S247" s="2" t="s">
        <v>834</v>
      </c>
      <c r="T247" s="2">
        <v>87500</v>
      </c>
      <c r="U247" s="694"/>
    </row>
    <row r="248" spans="1:21" s="2" customFormat="1" ht="13.5" customHeight="1" x14ac:dyDescent="0.25">
      <c r="A248" s="63" t="s">
        <v>370</v>
      </c>
      <c r="B248" s="74" t="s">
        <v>239</v>
      </c>
      <c r="C248" s="75">
        <f>C249</f>
        <v>2500000</v>
      </c>
      <c r="D248" s="75">
        <f t="shared" si="220"/>
        <v>0</v>
      </c>
      <c r="E248" s="75">
        <f t="shared" si="220"/>
        <v>0</v>
      </c>
      <c r="F248" s="110">
        <f t="shared" si="220"/>
        <v>0</v>
      </c>
      <c r="G248" s="879">
        <f t="shared" si="220"/>
        <v>2025000</v>
      </c>
      <c r="H248" s="1105">
        <f t="shared" si="220"/>
        <v>475000</v>
      </c>
      <c r="I248" s="880">
        <f t="shared" si="220"/>
        <v>2500000</v>
      </c>
      <c r="J248" s="523">
        <f t="shared" si="220"/>
        <v>0</v>
      </c>
      <c r="K248" s="535">
        <f t="shared" si="185"/>
        <v>100</v>
      </c>
      <c r="N248" s="947"/>
      <c r="Q248" s="694"/>
      <c r="R248" s="1105">
        <f t="shared" si="221"/>
        <v>475000</v>
      </c>
      <c r="S248" s="2" t="s">
        <v>835</v>
      </c>
      <c r="T248" s="2">
        <f>SUM(T245:T247)</f>
        <v>322500</v>
      </c>
      <c r="U248" s="694"/>
    </row>
    <row r="249" spans="1:21" s="2" customFormat="1" ht="13.5" customHeight="1" x14ac:dyDescent="0.25">
      <c r="A249" s="4" t="s">
        <v>371</v>
      </c>
      <c r="B249" s="4" t="s">
        <v>882</v>
      </c>
      <c r="C249" s="6">
        <v>2500000</v>
      </c>
      <c r="D249" s="25"/>
      <c r="E249" s="25"/>
      <c r="F249" s="108"/>
      <c r="G249" s="868">
        <v>2025000</v>
      </c>
      <c r="H249" s="695">
        <v>475000</v>
      </c>
      <c r="I249" s="881">
        <f>H249+G249</f>
        <v>2500000</v>
      </c>
      <c r="J249" s="622">
        <f>C249-I249</f>
        <v>0</v>
      </c>
      <c r="K249" s="536">
        <f t="shared" si="185"/>
        <v>100</v>
      </c>
      <c r="N249" s="947">
        <v>200000</v>
      </c>
      <c r="O249" s="2">
        <v>275000</v>
      </c>
      <c r="P249" s="697">
        <f>O249+N249</f>
        <v>475000</v>
      </c>
      <c r="Q249" s="694"/>
      <c r="R249" s="695">
        <v>475000</v>
      </c>
      <c r="S249" s="2" t="s">
        <v>665</v>
      </c>
      <c r="U249" s="694"/>
    </row>
    <row r="250" spans="1:21" s="2" customFormat="1" ht="13.5" customHeight="1" x14ac:dyDescent="0.25">
      <c r="A250" s="54" t="s">
        <v>958</v>
      </c>
      <c r="B250" s="950" t="s">
        <v>966</v>
      </c>
      <c r="C250" s="1133">
        <f>C251</f>
        <v>6000000</v>
      </c>
      <c r="D250" s="1133">
        <f t="shared" ref="D250:J253" si="222">D251</f>
        <v>0</v>
      </c>
      <c r="E250" s="1133">
        <f t="shared" si="222"/>
        <v>0</v>
      </c>
      <c r="F250" s="1134">
        <f t="shared" si="222"/>
        <v>0</v>
      </c>
      <c r="G250" s="1135">
        <f t="shared" si="222"/>
        <v>0</v>
      </c>
      <c r="H250" s="1133">
        <f t="shared" si="222"/>
        <v>6000000</v>
      </c>
      <c r="I250" s="1134">
        <f t="shared" si="222"/>
        <v>6000000</v>
      </c>
      <c r="J250" s="1143">
        <f t="shared" si="222"/>
        <v>0</v>
      </c>
      <c r="K250" s="916">
        <f>I250/C250*100</f>
        <v>100</v>
      </c>
      <c r="N250" s="1158"/>
      <c r="Q250" s="694"/>
      <c r="R250" s="1133">
        <f t="shared" ref="R250:R253" si="223">R251</f>
        <v>0</v>
      </c>
      <c r="U250" s="694"/>
    </row>
    <row r="251" spans="1:21" s="2" customFormat="1" ht="13.5" customHeight="1" thickBot="1" x14ac:dyDescent="0.3">
      <c r="A251" s="993" t="s">
        <v>959</v>
      </c>
      <c r="B251" s="993" t="s">
        <v>963</v>
      </c>
      <c r="C251" s="1172">
        <f>C252</f>
        <v>6000000</v>
      </c>
      <c r="D251" s="1172">
        <f t="shared" si="222"/>
        <v>0</v>
      </c>
      <c r="E251" s="1172">
        <f t="shared" si="222"/>
        <v>0</v>
      </c>
      <c r="F251" s="1173">
        <f t="shared" si="222"/>
        <v>0</v>
      </c>
      <c r="G251" s="1174">
        <f t="shared" si="222"/>
        <v>0</v>
      </c>
      <c r="H251" s="1172">
        <f t="shared" si="222"/>
        <v>6000000</v>
      </c>
      <c r="I251" s="1173">
        <f t="shared" si="222"/>
        <v>6000000</v>
      </c>
      <c r="J251" s="1175">
        <f t="shared" si="222"/>
        <v>0</v>
      </c>
      <c r="K251" s="914">
        <f t="shared" ref="K251:K254" si="224">I251/C251*100</f>
        <v>100</v>
      </c>
      <c r="N251" s="947"/>
      <c r="Q251" s="694"/>
      <c r="R251" s="1172">
        <f t="shared" si="223"/>
        <v>0</v>
      </c>
      <c r="U251" s="694"/>
    </row>
    <row r="252" spans="1:21" s="2" customFormat="1" ht="13.5" customHeight="1" thickBot="1" x14ac:dyDescent="0.3">
      <c r="A252" s="1148" t="s">
        <v>960</v>
      </c>
      <c r="B252" s="3" t="s">
        <v>151</v>
      </c>
      <c r="C252" s="76">
        <f>C253</f>
        <v>6000000</v>
      </c>
      <c r="D252" s="76">
        <f t="shared" si="222"/>
        <v>0</v>
      </c>
      <c r="E252" s="76">
        <f t="shared" si="222"/>
        <v>0</v>
      </c>
      <c r="F252" s="109">
        <f t="shared" si="222"/>
        <v>0</v>
      </c>
      <c r="G252" s="1142">
        <f t="shared" si="222"/>
        <v>0</v>
      </c>
      <c r="H252" s="76">
        <f t="shared" si="222"/>
        <v>6000000</v>
      </c>
      <c r="I252" s="109">
        <f t="shared" si="222"/>
        <v>6000000</v>
      </c>
      <c r="J252" s="1145">
        <f t="shared" si="222"/>
        <v>0</v>
      </c>
      <c r="K252" s="702">
        <f t="shared" si="224"/>
        <v>100</v>
      </c>
      <c r="N252" s="947"/>
      <c r="Q252" s="694"/>
      <c r="R252" s="76">
        <f t="shared" si="223"/>
        <v>0</v>
      </c>
      <c r="U252" s="694"/>
    </row>
    <row r="253" spans="1:21" s="2" customFormat="1" ht="13.5" customHeight="1" x14ac:dyDescent="0.25">
      <c r="A253" s="1149" t="s">
        <v>961</v>
      </c>
      <c r="B253" s="698" t="s">
        <v>964</v>
      </c>
      <c r="C253" s="1139">
        <f>C254</f>
        <v>6000000</v>
      </c>
      <c r="D253" s="1139">
        <f t="shared" si="222"/>
        <v>0</v>
      </c>
      <c r="E253" s="1139">
        <f t="shared" si="222"/>
        <v>0</v>
      </c>
      <c r="F253" s="1140">
        <f t="shared" si="222"/>
        <v>0</v>
      </c>
      <c r="G253" s="1141">
        <f t="shared" si="222"/>
        <v>0</v>
      </c>
      <c r="H253" s="1139">
        <f t="shared" si="222"/>
        <v>6000000</v>
      </c>
      <c r="I253" s="1140">
        <f t="shared" si="222"/>
        <v>6000000</v>
      </c>
      <c r="J253" s="1146">
        <f t="shared" si="222"/>
        <v>0</v>
      </c>
      <c r="K253" s="702">
        <f t="shared" si="224"/>
        <v>100</v>
      </c>
      <c r="N253" s="947"/>
      <c r="Q253" s="694"/>
      <c r="R253" s="1139">
        <f t="shared" si="223"/>
        <v>0</v>
      </c>
      <c r="U253" s="694"/>
    </row>
    <row r="254" spans="1:21" s="2" customFormat="1" ht="13.5" customHeight="1" x14ac:dyDescent="0.25">
      <c r="A254" s="1150" t="s">
        <v>962</v>
      </c>
      <c r="B254" s="5" t="s">
        <v>965</v>
      </c>
      <c r="C254" s="6">
        <v>6000000</v>
      </c>
      <c r="D254" s="25"/>
      <c r="E254" s="25"/>
      <c r="F254" s="108"/>
      <c r="G254" s="868"/>
      <c r="H254" s="695">
        <v>6000000</v>
      </c>
      <c r="I254" s="881">
        <f>G254+H254</f>
        <v>6000000</v>
      </c>
      <c r="J254" s="622">
        <f>C254-I254</f>
        <v>0</v>
      </c>
      <c r="K254" s="702">
        <f t="shared" si="224"/>
        <v>100</v>
      </c>
      <c r="N254" s="947"/>
      <c r="Q254" s="694"/>
      <c r="R254" s="695"/>
      <c r="U254" s="694"/>
    </row>
    <row r="255" spans="1:21" s="1" customFormat="1" ht="13.5" customHeight="1" x14ac:dyDescent="0.25">
      <c r="A255" s="54" t="s">
        <v>118</v>
      </c>
      <c r="B255" s="54" t="s">
        <v>549</v>
      </c>
      <c r="C255" s="55">
        <f>C256</f>
        <v>49231000</v>
      </c>
      <c r="D255" s="55">
        <f t="shared" ref="D255:J256" si="225">D256</f>
        <v>0</v>
      </c>
      <c r="E255" s="55">
        <f t="shared" si="225"/>
        <v>0</v>
      </c>
      <c r="F255" s="104">
        <f t="shared" si="225"/>
        <v>0</v>
      </c>
      <c r="G255" s="547">
        <f t="shared" si="225"/>
        <v>30271000</v>
      </c>
      <c r="H255" s="548">
        <f t="shared" si="225"/>
        <v>18958000</v>
      </c>
      <c r="I255" s="581">
        <f t="shared" si="225"/>
        <v>49229000</v>
      </c>
      <c r="J255" s="549">
        <f t="shared" si="225"/>
        <v>2000</v>
      </c>
      <c r="K255" s="916">
        <f t="shared" si="185"/>
        <v>99.995937519042883</v>
      </c>
      <c r="N255" s="601"/>
      <c r="Q255" s="696"/>
      <c r="R255" s="548">
        <f t="shared" ref="R255:R256" si="226">R256</f>
        <v>18960000</v>
      </c>
      <c r="U255" s="696"/>
    </row>
    <row r="256" spans="1:21" ht="13.5" customHeight="1" thickBot="1" x14ac:dyDescent="0.3">
      <c r="A256" s="72" t="s">
        <v>56</v>
      </c>
      <c r="B256" s="72" t="s">
        <v>57</v>
      </c>
      <c r="C256" s="73">
        <f>C257</f>
        <v>49231000</v>
      </c>
      <c r="D256" s="73">
        <f t="shared" si="225"/>
        <v>0</v>
      </c>
      <c r="E256" s="73">
        <f t="shared" si="225"/>
        <v>0</v>
      </c>
      <c r="F256" s="112">
        <f t="shared" si="225"/>
        <v>0</v>
      </c>
      <c r="G256" s="910">
        <f t="shared" si="225"/>
        <v>30271000</v>
      </c>
      <c r="H256" s="727">
        <f t="shared" si="225"/>
        <v>18958000</v>
      </c>
      <c r="I256" s="911">
        <f t="shared" si="225"/>
        <v>49229000</v>
      </c>
      <c r="J256" s="524">
        <f t="shared" si="225"/>
        <v>2000</v>
      </c>
      <c r="K256" s="904">
        <f t="shared" si="185"/>
        <v>99.995937519042883</v>
      </c>
      <c r="R256" s="727">
        <f t="shared" si="226"/>
        <v>18960000</v>
      </c>
    </row>
    <row r="257" spans="1:21" ht="13.5" customHeight="1" thickBot="1" x14ac:dyDescent="0.3">
      <c r="A257" s="3" t="s">
        <v>374</v>
      </c>
      <c r="B257" s="3" t="s">
        <v>92</v>
      </c>
      <c r="C257" s="65">
        <f>C258+C260</f>
        <v>49231000</v>
      </c>
      <c r="D257" s="65">
        <f t="shared" ref="D257:J257" si="227">D258+D260</f>
        <v>0</v>
      </c>
      <c r="E257" s="65">
        <f t="shared" si="227"/>
        <v>0</v>
      </c>
      <c r="F257" s="100">
        <f t="shared" si="227"/>
        <v>0</v>
      </c>
      <c r="G257" s="858">
        <f t="shared" si="227"/>
        <v>30271000</v>
      </c>
      <c r="H257" s="511">
        <f t="shared" si="227"/>
        <v>18958000</v>
      </c>
      <c r="I257" s="859">
        <f t="shared" si="227"/>
        <v>49229000</v>
      </c>
      <c r="J257" s="512">
        <f t="shared" si="227"/>
        <v>2000</v>
      </c>
      <c r="K257" s="544">
        <f t="shared" si="185"/>
        <v>99.995937519042883</v>
      </c>
      <c r="R257" s="511">
        <f t="shared" ref="R257" si="228">R258+R260</f>
        <v>18960000</v>
      </c>
    </row>
    <row r="258" spans="1:21" ht="13.5" customHeight="1" x14ac:dyDescent="0.25">
      <c r="A258" s="63" t="s">
        <v>375</v>
      </c>
      <c r="B258" s="63" t="s">
        <v>372</v>
      </c>
      <c r="C258" s="64">
        <f>C259</f>
        <v>7900000</v>
      </c>
      <c r="D258" s="64">
        <f t="shared" ref="D258:J258" si="229">D259</f>
        <v>0</v>
      </c>
      <c r="E258" s="64">
        <f t="shared" si="229"/>
        <v>0</v>
      </c>
      <c r="F258" s="101">
        <f t="shared" si="229"/>
        <v>0</v>
      </c>
      <c r="G258" s="860">
        <f t="shared" si="229"/>
        <v>1200000</v>
      </c>
      <c r="H258" s="369">
        <f t="shared" si="229"/>
        <v>6698000</v>
      </c>
      <c r="I258" s="861">
        <f t="shared" si="229"/>
        <v>7898000</v>
      </c>
      <c r="J258" s="513">
        <f t="shared" si="229"/>
        <v>2000</v>
      </c>
      <c r="K258" s="535">
        <f t="shared" si="185"/>
        <v>99.974683544303801</v>
      </c>
      <c r="R258" s="369">
        <f t="shared" ref="R258" si="230">R259</f>
        <v>6700000</v>
      </c>
    </row>
    <row r="259" spans="1:21" ht="13.5" customHeight="1" x14ac:dyDescent="0.25">
      <c r="A259" s="4" t="s">
        <v>376</v>
      </c>
      <c r="B259" s="4" t="s">
        <v>212</v>
      </c>
      <c r="C259" s="21">
        <v>7900000</v>
      </c>
      <c r="D259" s="16"/>
      <c r="E259" s="16"/>
      <c r="F259" s="102"/>
      <c r="G259" s="850">
        <v>1200000</v>
      </c>
      <c r="H259" s="691">
        <v>6698000</v>
      </c>
      <c r="I259" s="851">
        <f>H259+G259</f>
        <v>7898000</v>
      </c>
      <c r="J259" s="561">
        <f>C259-I259</f>
        <v>2000</v>
      </c>
      <c r="K259" s="536">
        <f t="shared" si="185"/>
        <v>99.974683544303801</v>
      </c>
      <c r="O259" s="168"/>
      <c r="R259" s="691">
        <v>6700000</v>
      </c>
    </row>
    <row r="260" spans="1:21" ht="13.5" customHeight="1" x14ac:dyDescent="0.25">
      <c r="A260" s="4" t="s">
        <v>377</v>
      </c>
      <c r="B260" s="4" t="s">
        <v>955</v>
      </c>
      <c r="C260" s="21">
        <f>C261</f>
        <v>41331000</v>
      </c>
      <c r="D260" s="21">
        <f t="shared" ref="D260:J260" si="231">D261</f>
        <v>0</v>
      </c>
      <c r="E260" s="21">
        <f t="shared" si="231"/>
        <v>0</v>
      </c>
      <c r="F260" s="103">
        <f t="shared" si="231"/>
        <v>0</v>
      </c>
      <c r="G260" s="862">
        <f t="shared" si="231"/>
        <v>29071000</v>
      </c>
      <c r="H260" s="499">
        <f t="shared" si="231"/>
        <v>12260000</v>
      </c>
      <c r="I260" s="863">
        <f t="shared" si="231"/>
        <v>41331000</v>
      </c>
      <c r="J260" s="514">
        <f t="shared" si="231"/>
        <v>0</v>
      </c>
      <c r="K260" s="536">
        <f t="shared" si="185"/>
        <v>100</v>
      </c>
      <c r="R260" s="499">
        <f t="shared" ref="R260" si="232">R261</f>
        <v>12260000</v>
      </c>
    </row>
    <row r="261" spans="1:21" ht="13.5" customHeight="1" x14ac:dyDescent="0.25">
      <c r="A261" s="4" t="s">
        <v>378</v>
      </c>
      <c r="B261" s="4" t="s">
        <v>373</v>
      </c>
      <c r="C261" s="21">
        <v>41331000</v>
      </c>
      <c r="D261" s="16"/>
      <c r="E261" s="16"/>
      <c r="F261" s="102"/>
      <c r="G261" s="850">
        <v>29071000</v>
      </c>
      <c r="H261" s="1106">
        <v>12260000</v>
      </c>
      <c r="I261" s="851">
        <f>H261+G261</f>
        <v>41331000</v>
      </c>
      <c r="J261" s="561">
        <f>C261-I261</f>
        <v>0</v>
      </c>
      <c r="K261" s="536">
        <f t="shared" si="185"/>
        <v>100</v>
      </c>
      <c r="O261" s="1000">
        <v>8200000</v>
      </c>
      <c r="P261" s="1000">
        <v>4060000</v>
      </c>
      <c r="Q261" s="1000">
        <f>P261+O261</f>
        <v>12260000</v>
      </c>
      <c r="R261" s="1106">
        <v>12260000</v>
      </c>
    </row>
    <row r="262" spans="1:21" ht="14.1" customHeight="1" x14ac:dyDescent="0.25">
      <c r="A262" s="124"/>
      <c r="B262" s="124"/>
      <c r="C262" s="125"/>
      <c r="D262" s="126"/>
      <c r="E262" s="126"/>
      <c r="F262" s="126"/>
      <c r="G262" s="516"/>
      <c r="H262" s="516"/>
      <c r="I262" s="516"/>
      <c r="J262" s="515"/>
      <c r="K262" s="545"/>
      <c r="R262" s="516"/>
    </row>
    <row r="263" spans="1:21" ht="12" customHeight="1" x14ac:dyDescent="0.25">
      <c r="A263" s="7"/>
      <c r="B263" s="7"/>
      <c r="C263" s="8"/>
      <c r="D263" s="130"/>
      <c r="E263" s="130"/>
      <c r="F263" s="130"/>
      <c r="G263" s="520"/>
      <c r="H263" s="520"/>
      <c r="I263" s="520"/>
      <c r="J263" s="519"/>
      <c r="K263" s="550">
        <v>7</v>
      </c>
      <c r="R263" s="520"/>
    </row>
    <row r="264" spans="1:21" ht="12" customHeight="1" x14ac:dyDescent="0.25">
      <c r="A264" s="120" t="s">
        <v>533</v>
      </c>
      <c r="B264" s="121">
        <v>2</v>
      </c>
      <c r="C264" s="122" t="s">
        <v>534</v>
      </c>
      <c r="D264" s="122" t="s">
        <v>535</v>
      </c>
      <c r="E264" s="122" t="s">
        <v>536</v>
      </c>
      <c r="F264" s="123" t="s">
        <v>537</v>
      </c>
      <c r="G264" s="832">
        <v>7</v>
      </c>
      <c r="H264" s="715">
        <v>8</v>
      </c>
      <c r="I264" s="843">
        <v>9</v>
      </c>
      <c r="J264" s="502">
        <v>10</v>
      </c>
      <c r="K264" s="503">
        <v>11</v>
      </c>
      <c r="R264" s="715">
        <v>8</v>
      </c>
    </row>
    <row r="265" spans="1:21" s="1" customFormat="1" ht="12" customHeight="1" x14ac:dyDescent="0.25">
      <c r="A265" s="54" t="s">
        <v>117</v>
      </c>
      <c r="B265" s="54" t="s">
        <v>107</v>
      </c>
      <c r="C265" s="55">
        <f>C266+C274</f>
        <v>6530000</v>
      </c>
      <c r="D265" s="55">
        <f t="shared" ref="D265:J265" si="233">D266+D274</f>
        <v>0</v>
      </c>
      <c r="E265" s="55">
        <f t="shared" si="233"/>
        <v>0</v>
      </c>
      <c r="F265" s="55">
        <f t="shared" si="233"/>
        <v>0</v>
      </c>
      <c r="G265" s="55">
        <f t="shared" si="233"/>
        <v>2840000</v>
      </c>
      <c r="H265" s="55">
        <f t="shared" si="233"/>
        <v>3689500</v>
      </c>
      <c r="I265" s="55">
        <f t="shared" si="233"/>
        <v>6529500</v>
      </c>
      <c r="J265" s="55">
        <f t="shared" si="233"/>
        <v>500</v>
      </c>
      <c r="K265" s="916">
        <f t="shared" si="185"/>
        <v>99.992343032159269</v>
      </c>
      <c r="N265" s="601"/>
      <c r="Q265" s="696"/>
      <c r="R265" s="548">
        <f t="shared" ref="R265" si="234">R266+R274+R286+R294</f>
        <v>7400000</v>
      </c>
      <c r="U265" s="696"/>
    </row>
    <row r="266" spans="1:21" s="1" customFormat="1" ht="12" customHeight="1" thickBot="1" x14ac:dyDescent="0.3">
      <c r="A266" s="993" t="s">
        <v>58</v>
      </c>
      <c r="B266" s="993" t="s">
        <v>59</v>
      </c>
      <c r="C266" s="994">
        <f>C267</f>
        <v>1530000</v>
      </c>
      <c r="D266" s="994">
        <f t="shared" ref="D266:J266" si="235">D267</f>
        <v>0</v>
      </c>
      <c r="E266" s="994">
        <f t="shared" si="235"/>
        <v>0</v>
      </c>
      <c r="F266" s="995">
        <f t="shared" si="235"/>
        <v>0</v>
      </c>
      <c r="G266" s="996">
        <f t="shared" si="235"/>
        <v>1530000</v>
      </c>
      <c r="H266" s="1117">
        <f t="shared" si="235"/>
        <v>0</v>
      </c>
      <c r="I266" s="997">
        <f t="shared" si="235"/>
        <v>1530000</v>
      </c>
      <c r="J266" s="998">
        <f t="shared" si="235"/>
        <v>0</v>
      </c>
      <c r="K266" s="999">
        <f t="shared" si="185"/>
        <v>100</v>
      </c>
      <c r="N266" s="601"/>
      <c r="Q266" s="696"/>
      <c r="R266" s="1117">
        <f t="shared" ref="R266" si="236">R267</f>
        <v>0</v>
      </c>
      <c r="U266" s="696"/>
    </row>
    <row r="267" spans="1:21" ht="12" customHeight="1" thickBot="1" x14ac:dyDescent="0.3">
      <c r="A267" s="3" t="s">
        <v>379</v>
      </c>
      <c r="B267" s="3" t="s">
        <v>151</v>
      </c>
      <c r="C267" s="65">
        <f>C268+C270+C272</f>
        <v>1530000</v>
      </c>
      <c r="D267" s="65">
        <f t="shared" ref="D267:J267" si="237">D268+D270+D272</f>
        <v>0</v>
      </c>
      <c r="E267" s="65">
        <f t="shared" si="237"/>
        <v>0</v>
      </c>
      <c r="F267" s="100">
        <f t="shared" si="237"/>
        <v>0</v>
      </c>
      <c r="G267" s="858">
        <f t="shared" si="237"/>
        <v>1530000</v>
      </c>
      <c r="H267" s="511">
        <f t="shared" si="237"/>
        <v>0</v>
      </c>
      <c r="I267" s="859">
        <f t="shared" si="237"/>
        <v>1530000</v>
      </c>
      <c r="J267" s="512">
        <f t="shared" si="237"/>
        <v>0</v>
      </c>
      <c r="K267" s="544">
        <f t="shared" si="185"/>
        <v>100</v>
      </c>
      <c r="R267" s="511">
        <f t="shared" ref="R267" si="238">R268+R270+R272</f>
        <v>0</v>
      </c>
    </row>
    <row r="268" spans="1:21" ht="12" customHeight="1" x14ac:dyDescent="0.25">
      <c r="A268" s="63" t="s">
        <v>380</v>
      </c>
      <c r="B268" s="63" t="s">
        <v>154</v>
      </c>
      <c r="C268" s="64">
        <f>C269</f>
        <v>60000</v>
      </c>
      <c r="D268" s="64">
        <f t="shared" ref="D268:J268" si="239">D269</f>
        <v>0</v>
      </c>
      <c r="E268" s="64">
        <f t="shared" si="239"/>
        <v>0</v>
      </c>
      <c r="F268" s="101">
        <f t="shared" si="239"/>
        <v>0</v>
      </c>
      <c r="G268" s="860">
        <f t="shared" si="239"/>
        <v>60000</v>
      </c>
      <c r="H268" s="369">
        <f t="shared" si="239"/>
        <v>0</v>
      </c>
      <c r="I268" s="861">
        <f t="shared" si="239"/>
        <v>60000</v>
      </c>
      <c r="J268" s="513">
        <f t="shared" si="239"/>
        <v>0</v>
      </c>
      <c r="K268" s="535">
        <f t="shared" si="185"/>
        <v>100</v>
      </c>
      <c r="R268" s="369">
        <f t="shared" ref="R268" si="240">R269</f>
        <v>0</v>
      </c>
    </row>
    <row r="269" spans="1:21" ht="12" customHeight="1" x14ac:dyDescent="0.25">
      <c r="A269" s="4" t="s">
        <v>381</v>
      </c>
      <c r="B269" s="4" t="s">
        <v>155</v>
      </c>
      <c r="C269" s="21">
        <v>60000</v>
      </c>
      <c r="D269" s="16"/>
      <c r="E269" s="16"/>
      <c r="F269" s="102"/>
      <c r="G269" s="850">
        <v>60000</v>
      </c>
      <c r="H269" s="691"/>
      <c r="I269" s="851">
        <f>H269+G269</f>
        <v>60000</v>
      </c>
      <c r="J269" s="561">
        <f>C269-I269</f>
        <v>0</v>
      </c>
      <c r="K269" s="536">
        <f t="shared" si="185"/>
        <v>100</v>
      </c>
      <c r="R269" s="691"/>
    </row>
    <row r="270" spans="1:21" ht="12" customHeight="1" x14ac:dyDescent="0.25">
      <c r="A270" s="4" t="s">
        <v>382</v>
      </c>
      <c r="B270" s="4" t="s">
        <v>156</v>
      </c>
      <c r="C270" s="21">
        <f>C271</f>
        <v>30000</v>
      </c>
      <c r="D270" s="21">
        <f t="shared" ref="D270:J270" si="241">D271</f>
        <v>0</v>
      </c>
      <c r="E270" s="21">
        <f t="shared" si="241"/>
        <v>0</v>
      </c>
      <c r="F270" s="103">
        <f t="shared" si="241"/>
        <v>0</v>
      </c>
      <c r="G270" s="862">
        <f t="shared" si="241"/>
        <v>30000</v>
      </c>
      <c r="H270" s="499">
        <f t="shared" si="241"/>
        <v>0</v>
      </c>
      <c r="I270" s="863">
        <f t="shared" si="241"/>
        <v>30000</v>
      </c>
      <c r="J270" s="514">
        <f t="shared" si="241"/>
        <v>0</v>
      </c>
      <c r="K270" s="536">
        <f t="shared" si="185"/>
        <v>100</v>
      </c>
      <c r="R270" s="499">
        <f t="shared" ref="R270" si="242">R271</f>
        <v>0</v>
      </c>
    </row>
    <row r="271" spans="1:21" ht="12" customHeight="1" x14ac:dyDescent="0.25">
      <c r="A271" s="4" t="s">
        <v>383</v>
      </c>
      <c r="B271" s="4" t="s">
        <v>157</v>
      </c>
      <c r="C271" s="21">
        <v>30000</v>
      </c>
      <c r="D271" s="16"/>
      <c r="E271" s="16"/>
      <c r="F271" s="102"/>
      <c r="G271" s="850">
        <v>30000</v>
      </c>
      <c r="H271" s="691"/>
      <c r="I271" s="851">
        <f>H271+G271</f>
        <v>30000</v>
      </c>
      <c r="J271" s="561">
        <f>C271-I271</f>
        <v>0</v>
      </c>
      <c r="K271" s="536">
        <f t="shared" ref="K271:K336" si="243">I271/C271*100</f>
        <v>100</v>
      </c>
      <c r="R271" s="691"/>
    </row>
    <row r="272" spans="1:21" ht="12" customHeight="1" x14ac:dyDescent="0.25">
      <c r="A272" s="4" t="s">
        <v>384</v>
      </c>
      <c r="B272" s="4" t="s">
        <v>158</v>
      </c>
      <c r="C272" s="21">
        <f>C273</f>
        <v>1440000</v>
      </c>
      <c r="D272" s="21">
        <f t="shared" ref="D272:J272" si="244">D273</f>
        <v>0</v>
      </c>
      <c r="E272" s="21">
        <f t="shared" si="244"/>
        <v>0</v>
      </c>
      <c r="F272" s="103">
        <f t="shared" si="244"/>
        <v>0</v>
      </c>
      <c r="G272" s="862">
        <f t="shared" si="244"/>
        <v>1440000</v>
      </c>
      <c r="H272" s="499">
        <f t="shared" si="244"/>
        <v>0</v>
      </c>
      <c r="I272" s="863">
        <f t="shared" si="244"/>
        <v>1440000</v>
      </c>
      <c r="J272" s="514">
        <f t="shared" si="244"/>
        <v>0</v>
      </c>
      <c r="K272" s="536">
        <f t="shared" si="243"/>
        <v>100</v>
      </c>
      <c r="R272" s="499">
        <f t="shared" ref="R272" si="245">R273</f>
        <v>0</v>
      </c>
    </row>
    <row r="273" spans="1:21" ht="12" customHeight="1" x14ac:dyDescent="0.25">
      <c r="A273" s="4" t="s">
        <v>385</v>
      </c>
      <c r="B273" s="4" t="s">
        <v>159</v>
      </c>
      <c r="C273" s="21">
        <v>1440000</v>
      </c>
      <c r="D273" s="16"/>
      <c r="E273" s="16"/>
      <c r="F273" s="102"/>
      <c r="G273" s="850">
        <v>1440000</v>
      </c>
      <c r="H273" s="691"/>
      <c r="I273" s="851">
        <f>H273+G273</f>
        <v>1440000</v>
      </c>
      <c r="J273" s="561">
        <f>C273-I273</f>
        <v>0</v>
      </c>
      <c r="K273" s="536">
        <f t="shared" si="243"/>
        <v>100</v>
      </c>
      <c r="R273" s="691"/>
    </row>
    <row r="274" spans="1:21" s="2" customFormat="1" ht="12" customHeight="1" thickBot="1" x14ac:dyDescent="0.3">
      <c r="A274" s="70" t="s">
        <v>60</v>
      </c>
      <c r="B274" s="70" t="s">
        <v>61</v>
      </c>
      <c r="C274" s="71">
        <f>C275+C278</f>
        <v>5000000</v>
      </c>
      <c r="D274" s="71">
        <f t="shared" ref="D274:J274" si="246">D275+D278</f>
        <v>0</v>
      </c>
      <c r="E274" s="71">
        <f t="shared" si="246"/>
        <v>0</v>
      </c>
      <c r="F274" s="111">
        <f t="shared" si="246"/>
        <v>0</v>
      </c>
      <c r="G274" s="902">
        <f t="shared" si="246"/>
        <v>1310000</v>
      </c>
      <c r="H274" s="1100">
        <f t="shared" si="246"/>
        <v>3689500</v>
      </c>
      <c r="I274" s="903">
        <f t="shared" si="246"/>
        <v>4999500</v>
      </c>
      <c r="J274" s="558">
        <f t="shared" si="246"/>
        <v>500</v>
      </c>
      <c r="K274" s="904">
        <f t="shared" si="243"/>
        <v>99.99</v>
      </c>
      <c r="N274" s="947"/>
      <c r="Q274" s="694"/>
      <c r="R274" s="1100">
        <f t="shared" ref="R274" si="247">R275+R278</f>
        <v>3690000</v>
      </c>
      <c r="U274" s="694"/>
    </row>
    <row r="275" spans="1:21" ht="12" customHeight="1" thickBot="1" x14ac:dyDescent="0.3">
      <c r="A275" s="3" t="s">
        <v>386</v>
      </c>
      <c r="B275" s="3" t="s">
        <v>92</v>
      </c>
      <c r="C275" s="65">
        <f>C276</f>
        <v>2790000</v>
      </c>
      <c r="D275" s="65">
        <f t="shared" ref="D275:J276" si="248">D276</f>
        <v>0</v>
      </c>
      <c r="E275" s="65">
        <f t="shared" si="248"/>
        <v>0</v>
      </c>
      <c r="F275" s="100">
        <f t="shared" si="248"/>
        <v>0</v>
      </c>
      <c r="G275" s="858">
        <f t="shared" si="248"/>
        <v>1230000</v>
      </c>
      <c r="H275" s="511">
        <f t="shared" si="248"/>
        <v>1560000</v>
      </c>
      <c r="I275" s="859">
        <f t="shared" si="248"/>
        <v>2790000</v>
      </c>
      <c r="J275" s="512">
        <f t="shared" si="248"/>
        <v>0</v>
      </c>
      <c r="K275" s="544">
        <f t="shared" si="243"/>
        <v>100</v>
      </c>
      <c r="R275" s="511">
        <f t="shared" ref="R275:R276" si="249">R276</f>
        <v>1560000</v>
      </c>
    </row>
    <row r="276" spans="1:21" ht="12" customHeight="1" x14ac:dyDescent="0.25">
      <c r="A276" s="63" t="s">
        <v>387</v>
      </c>
      <c r="B276" s="63" t="s">
        <v>372</v>
      </c>
      <c r="C276" s="64">
        <f>C277</f>
        <v>2790000</v>
      </c>
      <c r="D276" s="64">
        <f t="shared" si="248"/>
        <v>0</v>
      </c>
      <c r="E276" s="64">
        <f t="shared" si="248"/>
        <v>0</v>
      </c>
      <c r="F276" s="101">
        <f t="shared" si="248"/>
        <v>0</v>
      </c>
      <c r="G276" s="860">
        <f t="shared" si="248"/>
        <v>1230000</v>
      </c>
      <c r="H276" s="369">
        <f t="shared" si="248"/>
        <v>1560000</v>
      </c>
      <c r="I276" s="861">
        <f t="shared" si="248"/>
        <v>2790000</v>
      </c>
      <c r="J276" s="513">
        <f t="shared" si="248"/>
        <v>0</v>
      </c>
      <c r="K276" s="535">
        <f t="shared" si="243"/>
        <v>100</v>
      </c>
      <c r="R276" s="369">
        <f t="shared" si="249"/>
        <v>1560000</v>
      </c>
    </row>
    <row r="277" spans="1:21" ht="12" customHeight="1" thickBot="1" x14ac:dyDescent="0.3">
      <c r="A277" s="48" t="s">
        <v>388</v>
      </c>
      <c r="B277" s="48" t="s">
        <v>212</v>
      </c>
      <c r="C277" s="49">
        <v>2790000</v>
      </c>
      <c r="D277" s="147"/>
      <c r="E277" s="147"/>
      <c r="F277" s="148"/>
      <c r="G277" s="865">
        <v>1230000</v>
      </c>
      <c r="H277" s="1098">
        <v>1560000</v>
      </c>
      <c r="I277" s="866">
        <f>H277+G277</f>
        <v>2790000</v>
      </c>
      <c r="J277" s="618">
        <f>C277-I277</f>
        <v>0</v>
      </c>
      <c r="K277" s="538">
        <f t="shared" si="243"/>
        <v>100</v>
      </c>
      <c r="N277" s="599">
        <v>165000</v>
      </c>
      <c r="O277">
        <v>1395000</v>
      </c>
      <c r="P277" s="419">
        <f>O277+N277</f>
        <v>1560000</v>
      </c>
      <c r="R277" s="1098">
        <v>1560000</v>
      </c>
    </row>
    <row r="278" spans="1:21" ht="12" customHeight="1" thickBot="1" x14ac:dyDescent="0.3">
      <c r="A278" s="3" t="s">
        <v>389</v>
      </c>
      <c r="B278" s="3" t="s">
        <v>151</v>
      </c>
      <c r="C278" s="65">
        <f>C279+C281+C283</f>
        <v>2210000</v>
      </c>
      <c r="D278" s="65">
        <f t="shared" ref="D278:J278" si="250">D279+D281+D283</f>
        <v>0</v>
      </c>
      <c r="E278" s="65">
        <f t="shared" si="250"/>
        <v>0</v>
      </c>
      <c r="F278" s="100">
        <f t="shared" si="250"/>
        <v>0</v>
      </c>
      <c r="G278" s="1176">
        <f t="shared" si="250"/>
        <v>80000</v>
      </c>
      <c r="H278" s="65">
        <f t="shared" si="250"/>
        <v>2129500</v>
      </c>
      <c r="I278" s="65">
        <f t="shared" si="250"/>
        <v>2209500</v>
      </c>
      <c r="J278" s="65">
        <f t="shared" si="250"/>
        <v>500</v>
      </c>
      <c r="K278" s="544">
        <f t="shared" si="243"/>
        <v>99.977375565610856</v>
      </c>
      <c r="R278" s="65">
        <f t="shared" ref="R278" si="251">R279+R281+R283</f>
        <v>2130000</v>
      </c>
    </row>
    <row r="279" spans="1:21" ht="12" customHeight="1" x14ac:dyDescent="0.25">
      <c r="A279" s="63" t="s">
        <v>390</v>
      </c>
      <c r="B279" s="63" t="s">
        <v>154</v>
      </c>
      <c r="C279" s="64">
        <f>C280</f>
        <v>314000</v>
      </c>
      <c r="D279" s="64">
        <f t="shared" ref="D279:J279" si="252">D280</f>
        <v>0</v>
      </c>
      <c r="E279" s="64">
        <f t="shared" si="252"/>
        <v>0</v>
      </c>
      <c r="F279" s="101">
        <f t="shared" si="252"/>
        <v>0</v>
      </c>
      <c r="G279" s="860">
        <f t="shared" si="252"/>
        <v>80000</v>
      </c>
      <c r="H279" s="369">
        <f t="shared" si="252"/>
        <v>233500</v>
      </c>
      <c r="I279" s="861">
        <f t="shared" si="252"/>
        <v>313500</v>
      </c>
      <c r="J279" s="513">
        <f t="shared" si="252"/>
        <v>500</v>
      </c>
      <c r="K279" s="535">
        <f t="shared" si="243"/>
        <v>99.840764331210181</v>
      </c>
      <c r="R279" s="369">
        <f t="shared" ref="R279" si="253">R280</f>
        <v>234000</v>
      </c>
    </row>
    <row r="280" spans="1:21" ht="12" customHeight="1" x14ac:dyDescent="0.25">
      <c r="A280" s="4" t="s">
        <v>391</v>
      </c>
      <c r="B280" s="4" t="s">
        <v>246</v>
      </c>
      <c r="C280" s="21">
        <v>314000</v>
      </c>
      <c r="D280" s="16"/>
      <c r="E280" s="16"/>
      <c r="F280" s="102"/>
      <c r="G280" s="850">
        <v>80000</v>
      </c>
      <c r="H280" s="691">
        <v>233500</v>
      </c>
      <c r="I280" s="851">
        <f>H280+G280</f>
        <v>313500</v>
      </c>
      <c r="J280" s="561">
        <f>C280-I280</f>
        <v>500</v>
      </c>
      <c r="K280" s="536">
        <f t="shared" si="243"/>
        <v>99.840764331210181</v>
      </c>
      <c r="R280" s="691">
        <v>234000</v>
      </c>
    </row>
    <row r="281" spans="1:21" ht="12" customHeight="1" x14ac:dyDescent="0.25">
      <c r="A281" s="63" t="s">
        <v>967</v>
      </c>
      <c r="B281" s="4" t="s">
        <v>156</v>
      </c>
      <c r="C281" s="49">
        <f>C282</f>
        <v>58500</v>
      </c>
      <c r="D281" s="49">
        <f t="shared" ref="D281:J281" si="254">D282</f>
        <v>0</v>
      </c>
      <c r="E281" s="49">
        <f t="shared" si="254"/>
        <v>0</v>
      </c>
      <c r="F281" s="1151">
        <f t="shared" si="254"/>
        <v>0</v>
      </c>
      <c r="G281" s="1152">
        <f t="shared" si="254"/>
        <v>0</v>
      </c>
      <c r="H281" s="49">
        <f t="shared" si="254"/>
        <v>58500</v>
      </c>
      <c r="I281" s="1153">
        <f t="shared" si="254"/>
        <v>58500</v>
      </c>
      <c r="J281" s="1155">
        <f t="shared" si="254"/>
        <v>0</v>
      </c>
      <c r="K281" s="536">
        <f t="shared" si="243"/>
        <v>100</v>
      </c>
      <c r="R281" s="49">
        <f t="shared" ref="R281" si="255">R282</f>
        <v>58500</v>
      </c>
    </row>
    <row r="282" spans="1:21" ht="12" customHeight="1" x14ac:dyDescent="0.25">
      <c r="A282" s="63" t="s">
        <v>968</v>
      </c>
      <c r="B282" s="4" t="s">
        <v>157</v>
      </c>
      <c r="C282" s="49">
        <v>58500</v>
      </c>
      <c r="D282" s="29"/>
      <c r="E282" s="29"/>
      <c r="F282" s="89"/>
      <c r="G282" s="836"/>
      <c r="H282" s="1098">
        <v>58500</v>
      </c>
      <c r="I282" s="1154">
        <f>H282+G282</f>
        <v>58500</v>
      </c>
      <c r="J282" s="618">
        <f>C282-I282</f>
        <v>0</v>
      </c>
      <c r="K282" s="536">
        <f t="shared" si="243"/>
        <v>100</v>
      </c>
      <c r="R282" s="1098">
        <v>58500</v>
      </c>
    </row>
    <row r="283" spans="1:21" ht="12" customHeight="1" x14ac:dyDescent="0.25">
      <c r="A283" s="698" t="s">
        <v>969</v>
      </c>
      <c r="B283" s="5" t="s">
        <v>158</v>
      </c>
      <c r="C283" s="49">
        <f>C284</f>
        <v>1837500</v>
      </c>
      <c r="D283" s="49">
        <f t="shared" ref="D283:J283" si="256">D284</f>
        <v>0</v>
      </c>
      <c r="E283" s="49">
        <f t="shared" si="256"/>
        <v>0</v>
      </c>
      <c r="F283" s="1151">
        <f t="shared" si="256"/>
        <v>0</v>
      </c>
      <c r="G283" s="870">
        <f t="shared" si="256"/>
        <v>0</v>
      </c>
      <c r="H283" s="21">
        <f t="shared" si="256"/>
        <v>1837500</v>
      </c>
      <c r="I283" s="871">
        <f t="shared" si="256"/>
        <v>1837500</v>
      </c>
      <c r="J283" s="1156">
        <f t="shared" si="256"/>
        <v>0</v>
      </c>
      <c r="K283" s="536">
        <f t="shared" si="243"/>
        <v>100</v>
      </c>
      <c r="R283" s="21">
        <f t="shared" ref="R283" si="257">R284</f>
        <v>1837500</v>
      </c>
    </row>
    <row r="284" spans="1:21" ht="12" customHeight="1" x14ac:dyDescent="0.25">
      <c r="A284" s="698" t="s">
        <v>970</v>
      </c>
      <c r="B284" s="5" t="s">
        <v>159</v>
      </c>
      <c r="C284" s="49">
        <v>1837500</v>
      </c>
      <c r="D284" s="147"/>
      <c r="E284" s="147"/>
      <c r="F284" s="148"/>
      <c r="G284" s="836"/>
      <c r="H284" s="1098">
        <v>1837500</v>
      </c>
      <c r="I284" s="866">
        <f>H284+G284</f>
        <v>1837500</v>
      </c>
      <c r="J284" s="618">
        <f>C284-I284</f>
        <v>0</v>
      </c>
      <c r="K284" s="536">
        <f t="shared" si="243"/>
        <v>100</v>
      </c>
      <c r="N284" s="599">
        <v>612500</v>
      </c>
      <c r="O284">
        <v>612500</v>
      </c>
      <c r="P284">
        <v>612500</v>
      </c>
      <c r="Q284" s="168">
        <f>SUM(N284:P284)</f>
        <v>1837500</v>
      </c>
      <c r="R284" s="1098">
        <v>1837500</v>
      </c>
    </row>
    <row r="285" spans="1:21" ht="12" customHeight="1" x14ac:dyDescent="0.25">
      <c r="A285" s="1162" t="s">
        <v>973</v>
      </c>
      <c r="B285" s="1187" t="s">
        <v>974</v>
      </c>
      <c r="C285" s="1222">
        <f>C286+C294</f>
        <v>5335000</v>
      </c>
      <c r="D285" s="1222">
        <f t="shared" ref="D285:J285" si="258">D286+D294</f>
        <v>0</v>
      </c>
      <c r="E285" s="1222">
        <f t="shared" si="258"/>
        <v>0</v>
      </c>
      <c r="F285" s="1222">
        <f t="shared" si="258"/>
        <v>0</v>
      </c>
      <c r="G285" s="1222">
        <f t="shared" si="258"/>
        <v>1624875</v>
      </c>
      <c r="H285" s="1222">
        <f t="shared" si="258"/>
        <v>2350000</v>
      </c>
      <c r="I285" s="1222">
        <f t="shared" si="258"/>
        <v>3974875</v>
      </c>
      <c r="J285" s="1222">
        <f t="shared" si="258"/>
        <v>1360125</v>
      </c>
      <c r="K285" s="917">
        <f>I285/C285*100</f>
        <v>74.505623242736647</v>
      </c>
      <c r="N285" s="949"/>
      <c r="R285" s="1161"/>
    </row>
    <row r="286" spans="1:21" s="2" customFormat="1" ht="12" customHeight="1" thickBot="1" x14ac:dyDescent="0.3">
      <c r="A286" s="70" t="s">
        <v>62</v>
      </c>
      <c r="B286" s="77" t="s">
        <v>63</v>
      </c>
      <c r="C286" s="71">
        <f>C287</f>
        <v>3755000</v>
      </c>
      <c r="D286" s="71">
        <f t="shared" ref="D286:J286" si="259">D287</f>
        <v>0</v>
      </c>
      <c r="E286" s="71">
        <f t="shared" si="259"/>
        <v>0</v>
      </c>
      <c r="F286" s="111">
        <f t="shared" si="259"/>
        <v>0</v>
      </c>
      <c r="G286" s="902">
        <f t="shared" si="259"/>
        <v>154875</v>
      </c>
      <c r="H286" s="1100">
        <f t="shared" si="259"/>
        <v>2240000</v>
      </c>
      <c r="I286" s="903">
        <f t="shared" si="259"/>
        <v>2394875</v>
      </c>
      <c r="J286" s="558">
        <f t="shared" si="259"/>
        <v>1360125</v>
      </c>
      <c r="K286" s="904">
        <f t="shared" si="243"/>
        <v>63.778295605858858</v>
      </c>
      <c r="N286" s="947"/>
      <c r="Q286" s="694"/>
      <c r="R286" s="1100">
        <f t="shared" ref="R286" si="260">R287</f>
        <v>3600000</v>
      </c>
      <c r="U286" s="694"/>
    </row>
    <row r="287" spans="1:21" ht="12" customHeight="1" thickBot="1" x14ac:dyDescent="0.3">
      <c r="A287" s="79" t="s">
        <v>392</v>
      </c>
      <c r="B287" s="3" t="s">
        <v>151</v>
      </c>
      <c r="C287" s="65">
        <f>C288+C290+C292</f>
        <v>3755000</v>
      </c>
      <c r="D287" s="65">
        <f t="shared" ref="D287:J287" si="261">D288+D290+D292</f>
        <v>0</v>
      </c>
      <c r="E287" s="65">
        <f t="shared" si="261"/>
        <v>0</v>
      </c>
      <c r="F287" s="100">
        <f t="shared" si="261"/>
        <v>0</v>
      </c>
      <c r="G287" s="858">
        <f t="shared" si="261"/>
        <v>154875</v>
      </c>
      <c r="H287" s="511">
        <f t="shared" si="261"/>
        <v>2240000</v>
      </c>
      <c r="I287" s="859">
        <f t="shared" si="261"/>
        <v>2394875</v>
      </c>
      <c r="J287" s="512">
        <f t="shared" si="261"/>
        <v>1360125</v>
      </c>
      <c r="K287" s="544">
        <f t="shared" si="243"/>
        <v>63.778295605858858</v>
      </c>
      <c r="R287" s="511">
        <f t="shared" ref="R287" si="262">R288+R290+R292</f>
        <v>3600000</v>
      </c>
    </row>
    <row r="288" spans="1:21" ht="12" customHeight="1" x14ac:dyDescent="0.25">
      <c r="A288" s="78" t="s">
        <v>393</v>
      </c>
      <c r="B288" s="63" t="s">
        <v>154</v>
      </c>
      <c r="C288" s="64">
        <f>C289</f>
        <v>125000</v>
      </c>
      <c r="D288" s="64">
        <f t="shared" ref="D288:J288" si="263">D289</f>
        <v>0</v>
      </c>
      <c r="E288" s="64">
        <f t="shared" si="263"/>
        <v>0</v>
      </c>
      <c r="F288" s="101">
        <f t="shared" si="263"/>
        <v>0</v>
      </c>
      <c r="G288" s="860">
        <f t="shared" si="263"/>
        <v>125000</v>
      </c>
      <c r="H288" s="369">
        <f t="shared" si="263"/>
        <v>0</v>
      </c>
      <c r="I288" s="861">
        <f t="shared" si="263"/>
        <v>125000</v>
      </c>
      <c r="J288" s="513">
        <f t="shared" si="263"/>
        <v>0</v>
      </c>
      <c r="K288" s="535">
        <f t="shared" si="243"/>
        <v>100</v>
      </c>
      <c r="R288" s="369">
        <f t="shared" ref="R288" si="264">R289</f>
        <v>0</v>
      </c>
    </row>
    <row r="289" spans="1:21" ht="12" customHeight="1" x14ac:dyDescent="0.25">
      <c r="A289" s="27" t="s">
        <v>394</v>
      </c>
      <c r="B289" s="4" t="s">
        <v>155</v>
      </c>
      <c r="C289" s="21">
        <v>125000</v>
      </c>
      <c r="D289" s="16"/>
      <c r="E289" s="16"/>
      <c r="F289" s="102"/>
      <c r="G289" s="850">
        <v>125000</v>
      </c>
      <c r="H289" s="691"/>
      <c r="I289" s="864">
        <f>H289+G289</f>
        <v>125000</v>
      </c>
      <c r="J289" s="561">
        <f>C289-I289</f>
        <v>0</v>
      </c>
      <c r="K289" s="536">
        <f t="shared" si="243"/>
        <v>100</v>
      </c>
      <c r="R289" s="691"/>
    </row>
    <row r="290" spans="1:21" ht="12" customHeight="1" x14ac:dyDescent="0.25">
      <c r="A290" s="27" t="s">
        <v>395</v>
      </c>
      <c r="B290" s="4" t="s">
        <v>156</v>
      </c>
      <c r="C290" s="21">
        <f>C291</f>
        <v>30000</v>
      </c>
      <c r="D290" s="21">
        <f t="shared" ref="D290:J290" si="265">D291</f>
        <v>0</v>
      </c>
      <c r="E290" s="21">
        <f t="shared" si="265"/>
        <v>0</v>
      </c>
      <c r="F290" s="103">
        <f t="shared" si="265"/>
        <v>0</v>
      </c>
      <c r="G290" s="862">
        <f t="shared" si="265"/>
        <v>29875</v>
      </c>
      <c r="H290" s="499">
        <f t="shared" si="265"/>
        <v>0</v>
      </c>
      <c r="I290" s="863">
        <f t="shared" si="265"/>
        <v>29875</v>
      </c>
      <c r="J290" s="514">
        <f t="shared" si="265"/>
        <v>125</v>
      </c>
      <c r="K290" s="536">
        <f t="shared" si="243"/>
        <v>99.583333333333329</v>
      </c>
      <c r="R290" s="499">
        <f t="shared" ref="R290" si="266">R291</f>
        <v>0</v>
      </c>
    </row>
    <row r="291" spans="1:21" ht="12" customHeight="1" x14ac:dyDescent="0.25">
      <c r="A291" s="27" t="s">
        <v>396</v>
      </c>
      <c r="B291" s="4" t="s">
        <v>157</v>
      </c>
      <c r="C291" s="21">
        <v>30000</v>
      </c>
      <c r="D291" s="16"/>
      <c r="E291" s="16"/>
      <c r="F291" s="102"/>
      <c r="G291" s="850">
        <v>29875</v>
      </c>
      <c r="H291" s="691"/>
      <c r="I291" s="864">
        <f>H291+G291</f>
        <v>29875</v>
      </c>
      <c r="J291" s="561">
        <f>C291-I291</f>
        <v>125</v>
      </c>
      <c r="K291" s="536">
        <f t="shared" si="243"/>
        <v>99.583333333333329</v>
      </c>
      <c r="R291" s="691"/>
    </row>
    <row r="292" spans="1:21" ht="12" customHeight="1" x14ac:dyDescent="0.25">
      <c r="A292" s="27" t="s">
        <v>397</v>
      </c>
      <c r="B292" s="4" t="s">
        <v>158</v>
      </c>
      <c r="C292" s="21">
        <f>C293</f>
        <v>3600000</v>
      </c>
      <c r="D292" s="21">
        <f t="shared" ref="D292:J292" si="267">D293</f>
        <v>0</v>
      </c>
      <c r="E292" s="21">
        <f t="shared" si="267"/>
        <v>0</v>
      </c>
      <c r="F292" s="103">
        <f t="shared" si="267"/>
        <v>0</v>
      </c>
      <c r="G292" s="862">
        <f t="shared" si="267"/>
        <v>0</v>
      </c>
      <c r="H292" s="499">
        <f t="shared" si="267"/>
        <v>2240000</v>
      </c>
      <c r="I292" s="863">
        <f t="shared" si="267"/>
        <v>2240000</v>
      </c>
      <c r="J292" s="514">
        <f t="shared" si="267"/>
        <v>1360000</v>
      </c>
      <c r="K292" s="536">
        <f t="shared" si="243"/>
        <v>62.222222222222221</v>
      </c>
      <c r="O292" s="706">
        <f>H292-1600000</f>
        <v>640000</v>
      </c>
      <c r="P292" s="168">
        <f>144000</f>
        <v>144000</v>
      </c>
      <c r="R292" s="499">
        <f t="shared" ref="R292" si="268">R293</f>
        <v>3600000</v>
      </c>
    </row>
    <row r="293" spans="1:21" ht="12" customHeight="1" x14ac:dyDescent="0.25">
      <c r="A293" s="27" t="s">
        <v>398</v>
      </c>
      <c r="B293" s="4" t="s">
        <v>159</v>
      </c>
      <c r="C293" s="21">
        <v>3600000</v>
      </c>
      <c r="D293" s="16"/>
      <c r="E293" s="16"/>
      <c r="F293" s="102"/>
      <c r="G293" s="835"/>
      <c r="H293" s="691">
        <v>2240000</v>
      </c>
      <c r="I293" s="851">
        <f>H293+G293</f>
        <v>2240000</v>
      </c>
      <c r="J293" s="561">
        <f>C293-I293</f>
        <v>1360000</v>
      </c>
      <c r="K293" s="536">
        <f t="shared" si="243"/>
        <v>62.222222222222221</v>
      </c>
      <c r="O293" s="1272">
        <f>4/100*H293</f>
        <v>89600</v>
      </c>
      <c r="P293" s="168"/>
      <c r="R293" s="716">
        <v>3600000</v>
      </c>
    </row>
    <row r="294" spans="1:21" s="2" customFormat="1" ht="12" customHeight="1" thickBot="1" x14ac:dyDescent="0.3">
      <c r="A294" s="70" t="s">
        <v>64</v>
      </c>
      <c r="B294" s="77" t="s">
        <v>65</v>
      </c>
      <c r="C294" s="71">
        <f>C295</f>
        <v>1580000</v>
      </c>
      <c r="D294" s="71">
        <f t="shared" ref="D294:J294" si="269">D295</f>
        <v>0</v>
      </c>
      <c r="E294" s="71">
        <f t="shared" si="269"/>
        <v>0</v>
      </c>
      <c r="F294" s="111">
        <f t="shared" si="269"/>
        <v>0</v>
      </c>
      <c r="G294" s="902">
        <f t="shared" si="269"/>
        <v>1470000</v>
      </c>
      <c r="H294" s="557">
        <f t="shared" si="269"/>
        <v>110000</v>
      </c>
      <c r="I294" s="903">
        <f t="shared" si="269"/>
        <v>1580000</v>
      </c>
      <c r="J294" s="558">
        <f t="shared" si="269"/>
        <v>0</v>
      </c>
      <c r="K294" s="904">
        <f t="shared" si="243"/>
        <v>100</v>
      </c>
      <c r="N294" s="947"/>
      <c r="P294" s="694"/>
      <c r="Q294" s="694"/>
      <c r="R294" s="557">
        <f t="shared" ref="R294" si="270">R295</f>
        <v>110000</v>
      </c>
      <c r="U294" s="694"/>
    </row>
    <row r="295" spans="1:21" ht="12" customHeight="1" thickBot="1" x14ac:dyDescent="0.3">
      <c r="A295" s="79" t="s">
        <v>399</v>
      </c>
      <c r="B295" s="3" t="s">
        <v>151</v>
      </c>
      <c r="C295" s="65">
        <f>C296+C298+C300</f>
        <v>1580000</v>
      </c>
      <c r="D295" s="65">
        <f t="shared" ref="D295:J295" si="271">D296+D298+D300</f>
        <v>0</v>
      </c>
      <c r="E295" s="65">
        <f t="shared" si="271"/>
        <v>0</v>
      </c>
      <c r="F295" s="100">
        <f t="shared" si="271"/>
        <v>0</v>
      </c>
      <c r="G295" s="858">
        <f t="shared" si="271"/>
        <v>1470000</v>
      </c>
      <c r="H295" s="511">
        <f t="shared" si="271"/>
        <v>110000</v>
      </c>
      <c r="I295" s="859">
        <f t="shared" si="271"/>
        <v>1580000</v>
      </c>
      <c r="J295" s="512">
        <f t="shared" si="271"/>
        <v>0</v>
      </c>
      <c r="K295" s="544">
        <f t="shared" si="243"/>
        <v>100</v>
      </c>
      <c r="O295" s="706">
        <f>H292*4%</f>
        <v>89600</v>
      </c>
      <c r="P295" s="168">
        <f>P292-O295</f>
        <v>54400</v>
      </c>
      <c r="R295" s="511">
        <f t="shared" ref="R295" si="272">R296+R298+R300</f>
        <v>110000</v>
      </c>
    </row>
    <row r="296" spans="1:21" ht="12" customHeight="1" x14ac:dyDescent="0.25">
      <c r="A296" s="78" t="s">
        <v>400</v>
      </c>
      <c r="B296" s="63" t="s">
        <v>154</v>
      </c>
      <c r="C296" s="64">
        <f>C297</f>
        <v>80000</v>
      </c>
      <c r="D296" s="64">
        <f t="shared" ref="D296:J296" si="273">D297</f>
        <v>0</v>
      </c>
      <c r="E296" s="64">
        <f t="shared" si="273"/>
        <v>0</v>
      </c>
      <c r="F296" s="101">
        <f t="shared" si="273"/>
        <v>0</v>
      </c>
      <c r="G296" s="860">
        <f t="shared" si="273"/>
        <v>0</v>
      </c>
      <c r="H296" s="369">
        <f t="shared" si="273"/>
        <v>80000</v>
      </c>
      <c r="I296" s="861">
        <f t="shared" si="273"/>
        <v>80000</v>
      </c>
      <c r="J296" s="513">
        <f t="shared" si="273"/>
        <v>0</v>
      </c>
      <c r="K296" s="535">
        <f t="shared" si="243"/>
        <v>100</v>
      </c>
      <c r="N296" s="599">
        <f>240000+H293</f>
        <v>2480000</v>
      </c>
      <c r="P296" s="168"/>
      <c r="R296" s="369">
        <f t="shared" ref="R296" si="274">R297</f>
        <v>80000</v>
      </c>
    </row>
    <row r="297" spans="1:21" ht="12" customHeight="1" x14ac:dyDescent="0.25">
      <c r="A297" s="27" t="s">
        <v>401</v>
      </c>
      <c r="B297" s="4" t="s">
        <v>155</v>
      </c>
      <c r="C297" s="21">
        <v>80000</v>
      </c>
      <c r="D297" s="16"/>
      <c r="E297" s="16"/>
      <c r="F297" s="102"/>
      <c r="G297" s="835"/>
      <c r="H297" s="691">
        <v>80000</v>
      </c>
      <c r="I297" s="851">
        <f>H297+G297</f>
        <v>80000</v>
      </c>
      <c r="J297" s="561">
        <f>C297-I297</f>
        <v>0</v>
      </c>
      <c r="K297" s="536">
        <f t="shared" si="243"/>
        <v>100</v>
      </c>
      <c r="P297" s="168"/>
      <c r="R297" s="716">
        <v>80000</v>
      </c>
    </row>
    <row r="298" spans="1:21" ht="12" customHeight="1" x14ac:dyDescent="0.25">
      <c r="A298" s="27" t="s">
        <v>402</v>
      </c>
      <c r="B298" s="4" t="s">
        <v>156</v>
      </c>
      <c r="C298" s="21">
        <f>C299</f>
        <v>60000</v>
      </c>
      <c r="D298" s="21">
        <f t="shared" ref="D298:J298" si="275">D299</f>
        <v>0</v>
      </c>
      <c r="E298" s="21">
        <f t="shared" si="275"/>
        <v>0</v>
      </c>
      <c r="F298" s="103">
        <f t="shared" si="275"/>
        <v>0</v>
      </c>
      <c r="G298" s="862">
        <f t="shared" si="275"/>
        <v>30000</v>
      </c>
      <c r="H298" s="499">
        <f t="shared" si="275"/>
        <v>30000</v>
      </c>
      <c r="I298" s="863">
        <f t="shared" si="275"/>
        <v>60000</v>
      </c>
      <c r="J298" s="514">
        <f t="shared" si="275"/>
        <v>0</v>
      </c>
      <c r="K298" s="536">
        <f t="shared" si="243"/>
        <v>100</v>
      </c>
      <c r="O298" s="173"/>
      <c r="P298" s="173"/>
      <c r="Q298" s="825"/>
      <c r="R298" s="499">
        <f t="shared" ref="R298" si="276">R299</f>
        <v>30000</v>
      </c>
    </row>
    <row r="299" spans="1:21" ht="12" customHeight="1" x14ac:dyDescent="0.25">
      <c r="A299" s="27" t="s">
        <v>403</v>
      </c>
      <c r="B299" s="4" t="s">
        <v>157</v>
      </c>
      <c r="C299" s="21">
        <v>60000</v>
      </c>
      <c r="D299" s="16"/>
      <c r="E299" s="16"/>
      <c r="F299" s="102"/>
      <c r="G299" s="850">
        <v>30000</v>
      </c>
      <c r="H299" s="691">
        <v>30000</v>
      </c>
      <c r="I299" s="851">
        <f>H299+G299</f>
        <v>60000</v>
      </c>
      <c r="J299" s="561">
        <f>C299-I299</f>
        <v>0</v>
      </c>
      <c r="K299" s="536">
        <f t="shared" si="243"/>
        <v>100</v>
      </c>
      <c r="P299" s="419"/>
      <c r="R299" s="691">
        <v>30000</v>
      </c>
    </row>
    <row r="300" spans="1:21" ht="12" customHeight="1" x14ac:dyDescent="0.25">
      <c r="A300" s="27" t="s">
        <v>404</v>
      </c>
      <c r="B300" s="4" t="s">
        <v>158</v>
      </c>
      <c r="C300" s="21">
        <f>C301</f>
        <v>1440000</v>
      </c>
      <c r="D300" s="21">
        <f t="shared" ref="D300:J300" si="277">D301</f>
        <v>0</v>
      </c>
      <c r="E300" s="21">
        <f t="shared" si="277"/>
        <v>0</v>
      </c>
      <c r="F300" s="103">
        <f t="shared" si="277"/>
        <v>0</v>
      </c>
      <c r="G300" s="862">
        <f t="shared" si="277"/>
        <v>1440000</v>
      </c>
      <c r="H300" s="499">
        <f t="shared" si="277"/>
        <v>0</v>
      </c>
      <c r="I300" s="863">
        <f t="shared" si="277"/>
        <v>1440000</v>
      </c>
      <c r="J300" s="514">
        <f t="shared" si="277"/>
        <v>0</v>
      </c>
      <c r="K300" s="536">
        <f t="shared" si="243"/>
        <v>100</v>
      </c>
      <c r="P300" s="168">
        <f>35000*4+21000</f>
        <v>161000</v>
      </c>
      <c r="R300" s="499">
        <f t="shared" ref="R300" si="278">R301</f>
        <v>0</v>
      </c>
      <c r="S300">
        <f>R300*O300</f>
        <v>0</v>
      </c>
    </row>
    <row r="301" spans="1:21" ht="12" customHeight="1" x14ac:dyDescent="0.25">
      <c r="A301" s="27" t="s">
        <v>405</v>
      </c>
      <c r="B301" s="4" t="s">
        <v>159</v>
      </c>
      <c r="C301" s="21">
        <v>1440000</v>
      </c>
      <c r="D301" s="16"/>
      <c r="E301" s="16"/>
      <c r="F301" s="102"/>
      <c r="G301" s="850">
        <v>1440000</v>
      </c>
      <c r="H301" s="691"/>
      <c r="I301" s="851">
        <f>H301+G301</f>
        <v>1440000</v>
      </c>
      <c r="J301" s="561">
        <f>C301-I301</f>
        <v>0</v>
      </c>
      <c r="K301" s="536">
        <f t="shared" si="243"/>
        <v>100</v>
      </c>
      <c r="P301" s="168">
        <f>35000*4</f>
        <v>140000</v>
      </c>
      <c r="R301" s="691"/>
      <c r="S301">
        <f>R301*O301</f>
        <v>0</v>
      </c>
    </row>
    <row r="302" spans="1:21" s="1" customFormat="1" ht="12" customHeight="1" thickBot="1" x14ac:dyDescent="0.3">
      <c r="A302" s="54" t="s">
        <v>116</v>
      </c>
      <c r="B302" s="59" t="s">
        <v>108</v>
      </c>
      <c r="C302" s="55">
        <f t="shared" ref="C302:J302" si="279">C303+C315+C323+C331</f>
        <v>9960000</v>
      </c>
      <c r="D302" s="55">
        <f t="shared" si="279"/>
        <v>0</v>
      </c>
      <c r="E302" s="55">
        <f t="shared" si="279"/>
        <v>0</v>
      </c>
      <c r="F302" s="104">
        <f t="shared" si="279"/>
        <v>0</v>
      </c>
      <c r="G302" s="547">
        <f t="shared" si="279"/>
        <v>3100000</v>
      </c>
      <c r="H302" s="548">
        <f t="shared" si="279"/>
        <v>3750000</v>
      </c>
      <c r="I302" s="581">
        <f t="shared" si="279"/>
        <v>6850000</v>
      </c>
      <c r="J302" s="549">
        <f t="shared" si="279"/>
        <v>3110000</v>
      </c>
      <c r="K302" s="917">
        <f t="shared" si="243"/>
        <v>68.775100401606423</v>
      </c>
      <c r="N302" s="601"/>
      <c r="P302" s="696">
        <v>21000</v>
      </c>
      <c r="Q302" s="696"/>
      <c r="R302" s="548">
        <f t="shared" ref="R302" si="280">R303+R315+R323+R331</f>
        <v>4500000</v>
      </c>
      <c r="S302" s="1">
        <f>SUM(S300:S301)</f>
        <v>0</v>
      </c>
      <c r="U302" s="696"/>
    </row>
    <row r="303" spans="1:21" s="2" customFormat="1" ht="12" customHeight="1" thickBot="1" x14ac:dyDescent="0.3">
      <c r="A303" s="70" t="s">
        <v>66</v>
      </c>
      <c r="B303" s="77" t="s">
        <v>67</v>
      </c>
      <c r="C303" s="71">
        <f>C304</f>
        <v>1840000</v>
      </c>
      <c r="D303" s="71">
        <f t="shared" ref="D303:J303" si="281">D304</f>
        <v>0</v>
      </c>
      <c r="E303" s="71">
        <f t="shared" si="281"/>
        <v>0</v>
      </c>
      <c r="F303" s="111">
        <f t="shared" si="281"/>
        <v>0</v>
      </c>
      <c r="G303" s="902">
        <f t="shared" si="281"/>
        <v>0</v>
      </c>
      <c r="H303" s="557">
        <f t="shared" si="281"/>
        <v>0</v>
      </c>
      <c r="I303" s="903">
        <f t="shared" si="281"/>
        <v>0</v>
      </c>
      <c r="J303" s="558">
        <f t="shared" si="281"/>
        <v>1840000</v>
      </c>
      <c r="K303" s="909">
        <f t="shared" si="243"/>
        <v>0</v>
      </c>
      <c r="N303" s="947"/>
      <c r="O303" s="694"/>
      <c r="Q303" s="694"/>
      <c r="R303" s="557">
        <f t="shared" ref="R303" si="282">R304</f>
        <v>0</v>
      </c>
      <c r="U303" s="694"/>
    </row>
    <row r="304" spans="1:21" ht="12" customHeight="1" thickBot="1" x14ac:dyDescent="0.3">
      <c r="A304" s="79" t="s">
        <v>406</v>
      </c>
      <c r="B304" s="3" t="s">
        <v>151</v>
      </c>
      <c r="C304" s="65">
        <f>C305+C307+C309</f>
        <v>1840000</v>
      </c>
      <c r="D304" s="65">
        <f t="shared" ref="D304:J304" si="283">D305+D307+D309</f>
        <v>0</v>
      </c>
      <c r="E304" s="65">
        <f t="shared" si="283"/>
        <v>0</v>
      </c>
      <c r="F304" s="100">
        <f t="shared" si="283"/>
        <v>0</v>
      </c>
      <c r="G304" s="858">
        <f t="shared" si="283"/>
        <v>0</v>
      </c>
      <c r="H304" s="511">
        <f t="shared" si="283"/>
        <v>0</v>
      </c>
      <c r="I304" s="859">
        <f t="shared" si="283"/>
        <v>0</v>
      </c>
      <c r="J304" s="512">
        <f t="shared" si="283"/>
        <v>1840000</v>
      </c>
      <c r="K304" s="535">
        <f t="shared" si="243"/>
        <v>0</v>
      </c>
      <c r="O304" s="419"/>
      <c r="P304" s="419">
        <f>P301+P302</f>
        <v>161000</v>
      </c>
      <c r="R304" s="511">
        <f t="shared" ref="R304" si="284">R305+R307+R309</f>
        <v>0</v>
      </c>
      <c r="S304" s="168">
        <f>4/100*S302</f>
        <v>0</v>
      </c>
    </row>
    <row r="305" spans="1:21" ht="12" customHeight="1" x14ac:dyDescent="0.25">
      <c r="A305" s="78" t="s">
        <v>407</v>
      </c>
      <c r="B305" s="63" t="s">
        <v>154</v>
      </c>
      <c r="C305" s="64">
        <f>C306</f>
        <v>310000</v>
      </c>
      <c r="D305" s="64">
        <f t="shared" ref="D305:J305" si="285">D306</f>
        <v>0</v>
      </c>
      <c r="E305" s="64">
        <f t="shared" si="285"/>
        <v>0</v>
      </c>
      <c r="F305" s="101">
        <f t="shared" si="285"/>
        <v>0</v>
      </c>
      <c r="G305" s="860">
        <f t="shared" si="285"/>
        <v>0</v>
      </c>
      <c r="H305" s="369">
        <f t="shared" si="285"/>
        <v>0</v>
      </c>
      <c r="I305" s="861">
        <f t="shared" si="285"/>
        <v>0</v>
      </c>
      <c r="J305" s="513">
        <f t="shared" si="285"/>
        <v>310000</v>
      </c>
      <c r="K305" s="536">
        <f t="shared" si="243"/>
        <v>0</v>
      </c>
      <c r="P305" s="419">
        <f>300000-85000</f>
        <v>215000</v>
      </c>
      <c r="R305" s="369">
        <f t="shared" ref="R305" si="286">R306</f>
        <v>0</v>
      </c>
    </row>
    <row r="306" spans="1:21" ht="12" customHeight="1" x14ac:dyDescent="0.25">
      <c r="A306" s="27" t="s">
        <v>408</v>
      </c>
      <c r="B306" s="4" t="s">
        <v>155</v>
      </c>
      <c r="C306" s="21">
        <v>310000</v>
      </c>
      <c r="D306" s="16"/>
      <c r="E306" s="16"/>
      <c r="F306" s="102"/>
      <c r="G306" s="835"/>
      <c r="H306" s="716"/>
      <c r="I306" s="846">
        <f>H306+G306</f>
        <v>0</v>
      </c>
      <c r="J306" s="561">
        <f>C306-I306</f>
        <v>310000</v>
      </c>
      <c r="K306" s="536">
        <f t="shared" si="243"/>
        <v>0</v>
      </c>
      <c r="R306" s="716"/>
    </row>
    <row r="307" spans="1:21" ht="12" customHeight="1" x14ac:dyDescent="0.25">
      <c r="A307" s="27" t="s">
        <v>409</v>
      </c>
      <c r="B307" s="4" t="s">
        <v>156</v>
      </c>
      <c r="C307" s="21">
        <f>C308</f>
        <v>90000</v>
      </c>
      <c r="D307" s="21">
        <f t="shared" ref="D307:J307" si="287">D308</f>
        <v>0</v>
      </c>
      <c r="E307" s="21">
        <f t="shared" si="287"/>
        <v>0</v>
      </c>
      <c r="F307" s="103">
        <f t="shared" si="287"/>
        <v>0</v>
      </c>
      <c r="G307" s="862">
        <f t="shared" si="287"/>
        <v>0</v>
      </c>
      <c r="H307" s="499">
        <f t="shared" si="287"/>
        <v>0</v>
      </c>
      <c r="I307" s="863">
        <f t="shared" si="287"/>
        <v>0</v>
      </c>
      <c r="J307" s="514">
        <f t="shared" si="287"/>
        <v>90000</v>
      </c>
      <c r="K307" s="536">
        <f t="shared" si="243"/>
        <v>0</v>
      </c>
      <c r="P307" s="419">
        <f>P295+P302</f>
        <v>75400</v>
      </c>
      <c r="R307" s="499">
        <f t="shared" ref="R307" si="288">R308</f>
        <v>0</v>
      </c>
    </row>
    <row r="308" spans="1:21" ht="12" customHeight="1" x14ac:dyDescent="0.25">
      <c r="A308" s="27" t="s">
        <v>410</v>
      </c>
      <c r="B308" s="4" t="s">
        <v>157</v>
      </c>
      <c r="C308" s="21">
        <v>90000</v>
      </c>
      <c r="D308" s="16"/>
      <c r="E308" s="16"/>
      <c r="F308" s="102"/>
      <c r="G308" s="835"/>
      <c r="H308" s="716"/>
      <c r="I308" s="846">
        <f>H308+G308</f>
        <v>0</v>
      </c>
      <c r="J308" s="561">
        <f>C308-I308</f>
        <v>90000</v>
      </c>
      <c r="K308" s="536">
        <f t="shared" si="243"/>
        <v>0</v>
      </c>
      <c r="R308" s="716"/>
    </row>
    <row r="309" spans="1:21" ht="12" customHeight="1" x14ac:dyDescent="0.25">
      <c r="A309" s="27" t="s">
        <v>411</v>
      </c>
      <c r="B309" s="4" t="s">
        <v>158</v>
      </c>
      <c r="C309" s="21">
        <f>C310</f>
        <v>1440000</v>
      </c>
      <c r="D309" s="21">
        <f t="shared" ref="D309:J309" si="289">D310</f>
        <v>0</v>
      </c>
      <c r="E309" s="21">
        <f t="shared" si="289"/>
        <v>0</v>
      </c>
      <c r="F309" s="103">
        <f t="shared" si="289"/>
        <v>0</v>
      </c>
      <c r="G309" s="862">
        <f t="shared" si="289"/>
        <v>0</v>
      </c>
      <c r="H309" s="499">
        <f t="shared" si="289"/>
        <v>0</v>
      </c>
      <c r="I309" s="863">
        <f t="shared" si="289"/>
        <v>0</v>
      </c>
      <c r="J309" s="514">
        <f t="shared" si="289"/>
        <v>1440000</v>
      </c>
      <c r="K309" s="536">
        <f t="shared" si="243"/>
        <v>0</v>
      </c>
      <c r="R309" s="499">
        <f t="shared" ref="R309" si="290">R310</f>
        <v>0</v>
      </c>
    </row>
    <row r="310" spans="1:21" ht="12" customHeight="1" x14ac:dyDescent="0.25">
      <c r="A310" s="135" t="s">
        <v>412</v>
      </c>
      <c r="B310" s="48" t="s">
        <v>159</v>
      </c>
      <c r="C310" s="49">
        <v>1440000</v>
      </c>
      <c r="D310" s="29"/>
      <c r="E310" s="29"/>
      <c r="F310" s="89"/>
      <c r="G310" s="836"/>
      <c r="H310" s="1088"/>
      <c r="I310" s="847">
        <f>H310+G310</f>
        <v>0</v>
      </c>
      <c r="J310" s="618">
        <f>C310-I310</f>
        <v>1440000</v>
      </c>
      <c r="K310" s="538">
        <f t="shared" si="243"/>
        <v>0</v>
      </c>
      <c r="P310">
        <f>300000-85000</f>
        <v>215000</v>
      </c>
      <c r="R310" s="1088"/>
    </row>
    <row r="311" spans="1:21" ht="13.5" customHeight="1" x14ac:dyDescent="0.25">
      <c r="A311" s="139"/>
      <c r="B311" s="124"/>
      <c r="C311" s="125"/>
      <c r="D311" s="126"/>
      <c r="E311" s="126"/>
      <c r="F311" s="126"/>
      <c r="G311" s="516"/>
      <c r="H311" s="516"/>
      <c r="I311" s="516"/>
      <c r="J311" s="515"/>
      <c r="K311" s="545"/>
      <c r="R311" s="516"/>
    </row>
    <row r="312" spans="1:21" ht="13.5" customHeight="1" x14ac:dyDescent="0.25">
      <c r="A312" s="140"/>
      <c r="B312" s="7"/>
      <c r="C312" s="8"/>
      <c r="D312" s="130"/>
      <c r="E312" s="130"/>
      <c r="F312" s="130"/>
      <c r="G312" s="520"/>
      <c r="H312" s="520"/>
      <c r="I312" s="520"/>
      <c r="J312" s="519"/>
      <c r="K312" s="550"/>
      <c r="R312" s="520"/>
    </row>
    <row r="313" spans="1:21" ht="13.35" customHeight="1" x14ac:dyDescent="0.25">
      <c r="A313" s="140"/>
      <c r="B313" s="7"/>
      <c r="C313" s="8"/>
      <c r="D313" s="130"/>
      <c r="E313" s="130"/>
      <c r="F313" s="130"/>
      <c r="G313" s="520"/>
      <c r="H313" s="520"/>
      <c r="I313" s="520"/>
      <c r="J313" s="519"/>
      <c r="K313" s="550">
        <v>8</v>
      </c>
      <c r="R313" s="520"/>
    </row>
    <row r="314" spans="1:21" ht="13.35" customHeight="1" x14ac:dyDescent="0.25">
      <c r="A314" s="144" t="s">
        <v>533</v>
      </c>
      <c r="B314" s="141">
        <v>2</v>
      </c>
      <c r="C314" s="142" t="s">
        <v>534</v>
      </c>
      <c r="D314" s="142" t="s">
        <v>535</v>
      </c>
      <c r="E314" s="142" t="s">
        <v>536</v>
      </c>
      <c r="F314" s="143" t="s">
        <v>537</v>
      </c>
      <c r="G314" s="882">
        <v>7</v>
      </c>
      <c r="H314" s="1108">
        <v>8</v>
      </c>
      <c r="I314" s="883">
        <v>9</v>
      </c>
      <c r="J314" s="525">
        <v>10</v>
      </c>
      <c r="K314" s="503">
        <v>11</v>
      </c>
      <c r="R314" s="1108">
        <v>8</v>
      </c>
    </row>
    <row r="315" spans="1:21" s="2" customFormat="1" ht="13.35" customHeight="1" thickBot="1" x14ac:dyDescent="0.3">
      <c r="A315" s="136" t="s">
        <v>68</v>
      </c>
      <c r="B315" s="136" t="s">
        <v>69</v>
      </c>
      <c r="C315" s="137">
        <f>C316</f>
        <v>5560000</v>
      </c>
      <c r="D315" s="137">
        <f t="shared" ref="D315:J315" si="291">D316</f>
        <v>0</v>
      </c>
      <c r="E315" s="137">
        <f t="shared" si="291"/>
        <v>0</v>
      </c>
      <c r="F315" s="138">
        <f t="shared" si="291"/>
        <v>0</v>
      </c>
      <c r="G315" s="905">
        <f t="shared" si="291"/>
        <v>1060000</v>
      </c>
      <c r="H315" s="1118">
        <f t="shared" si="291"/>
        <v>3750000</v>
      </c>
      <c r="I315" s="906">
        <f t="shared" si="291"/>
        <v>4810000</v>
      </c>
      <c r="J315" s="559">
        <f t="shared" si="291"/>
        <v>750000</v>
      </c>
      <c r="K315" s="907">
        <f t="shared" si="243"/>
        <v>86.510791366906474</v>
      </c>
      <c r="N315" s="947"/>
      <c r="Q315" s="694"/>
      <c r="R315" s="1118">
        <f t="shared" ref="R315" si="292">R316</f>
        <v>4500000</v>
      </c>
      <c r="U315" s="694"/>
    </row>
    <row r="316" spans="1:21" ht="13.35" customHeight="1" thickBot="1" x14ac:dyDescent="0.3">
      <c r="A316" s="79" t="s">
        <v>413</v>
      </c>
      <c r="B316" s="3" t="s">
        <v>151</v>
      </c>
      <c r="C316" s="65">
        <f>C317+C319+C321</f>
        <v>5560000</v>
      </c>
      <c r="D316" s="65">
        <f t="shared" ref="D316:J316" si="293">D317+D319+D321</f>
        <v>0</v>
      </c>
      <c r="E316" s="65">
        <f t="shared" si="293"/>
        <v>0</v>
      </c>
      <c r="F316" s="100">
        <f t="shared" si="293"/>
        <v>0</v>
      </c>
      <c r="G316" s="858">
        <f t="shared" si="293"/>
        <v>1060000</v>
      </c>
      <c r="H316" s="511">
        <f t="shared" si="293"/>
        <v>3750000</v>
      </c>
      <c r="I316" s="859">
        <f t="shared" si="293"/>
        <v>4810000</v>
      </c>
      <c r="J316" s="512">
        <f t="shared" si="293"/>
        <v>750000</v>
      </c>
      <c r="K316" s="535">
        <f t="shared" si="243"/>
        <v>86.510791366906474</v>
      </c>
      <c r="R316" s="511">
        <f t="shared" ref="R316" si="294">R317+R319+R321</f>
        <v>4500000</v>
      </c>
    </row>
    <row r="317" spans="1:21" ht="13.35" customHeight="1" x14ac:dyDescent="0.25">
      <c r="A317" s="78" t="s">
        <v>414</v>
      </c>
      <c r="B317" s="63" t="s">
        <v>154</v>
      </c>
      <c r="C317" s="64">
        <f>C318</f>
        <v>130000</v>
      </c>
      <c r="D317" s="64">
        <f t="shared" ref="D317:J317" si="295">D318</f>
        <v>0</v>
      </c>
      <c r="E317" s="64">
        <f t="shared" si="295"/>
        <v>0</v>
      </c>
      <c r="F317" s="101">
        <f t="shared" si="295"/>
        <v>0</v>
      </c>
      <c r="G317" s="860">
        <f t="shared" si="295"/>
        <v>70000</v>
      </c>
      <c r="H317" s="369">
        <f t="shared" si="295"/>
        <v>0</v>
      </c>
      <c r="I317" s="861">
        <f t="shared" si="295"/>
        <v>70000</v>
      </c>
      <c r="J317" s="513">
        <f t="shared" si="295"/>
        <v>60000</v>
      </c>
      <c r="K317" s="536">
        <f t="shared" si="243"/>
        <v>53.846153846153847</v>
      </c>
      <c r="R317" s="369">
        <f t="shared" ref="R317" si="296">R318</f>
        <v>60000</v>
      </c>
    </row>
    <row r="318" spans="1:21" ht="13.35" customHeight="1" x14ac:dyDescent="0.25">
      <c r="A318" s="27" t="s">
        <v>415</v>
      </c>
      <c r="B318" s="4" t="s">
        <v>155</v>
      </c>
      <c r="C318" s="21">
        <v>130000</v>
      </c>
      <c r="D318" s="16"/>
      <c r="E318" s="16"/>
      <c r="F318" s="102"/>
      <c r="G318" s="850">
        <v>70000</v>
      </c>
      <c r="H318" s="691">
        <v>0</v>
      </c>
      <c r="I318" s="864">
        <f>H318+G318</f>
        <v>70000</v>
      </c>
      <c r="J318" s="561">
        <f>C318-I318</f>
        <v>60000</v>
      </c>
      <c r="K318" s="536">
        <f t="shared" si="243"/>
        <v>53.846153846153847</v>
      </c>
      <c r="R318" s="691">
        <v>60000</v>
      </c>
    </row>
    <row r="319" spans="1:21" ht="13.35" customHeight="1" x14ac:dyDescent="0.25">
      <c r="A319" s="27" t="s">
        <v>416</v>
      </c>
      <c r="B319" s="4" t="s">
        <v>156</v>
      </c>
      <c r="C319" s="21">
        <f>C320</f>
        <v>30000</v>
      </c>
      <c r="D319" s="21">
        <f t="shared" ref="D319:J319" si="297">D320</f>
        <v>0</v>
      </c>
      <c r="E319" s="21">
        <f t="shared" si="297"/>
        <v>0</v>
      </c>
      <c r="F319" s="103">
        <f t="shared" si="297"/>
        <v>0</v>
      </c>
      <c r="G319" s="862">
        <f t="shared" si="297"/>
        <v>30000</v>
      </c>
      <c r="H319" s="499">
        <f t="shared" si="297"/>
        <v>0</v>
      </c>
      <c r="I319" s="863">
        <f t="shared" si="297"/>
        <v>30000</v>
      </c>
      <c r="J319" s="514">
        <f t="shared" si="297"/>
        <v>0</v>
      </c>
      <c r="K319" s="536">
        <f t="shared" si="243"/>
        <v>100</v>
      </c>
      <c r="R319" s="499">
        <f t="shared" ref="R319" si="298">R320</f>
        <v>0</v>
      </c>
    </row>
    <row r="320" spans="1:21" ht="13.35" customHeight="1" x14ac:dyDescent="0.25">
      <c r="A320" s="27" t="s">
        <v>417</v>
      </c>
      <c r="B320" s="4" t="s">
        <v>157</v>
      </c>
      <c r="C320" s="21">
        <v>30000</v>
      </c>
      <c r="D320" s="16"/>
      <c r="E320" s="16"/>
      <c r="F320" s="102"/>
      <c r="G320" s="850">
        <v>30000</v>
      </c>
      <c r="H320" s="691"/>
      <c r="I320" s="851">
        <f>H320+G320</f>
        <v>30000</v>
      </c>
      <c r="J320" s="561">
        <f>C320-I320</f>
        <v>0</v>
      </c>
      <c r="K320" s="536">
        <f t="shared" si="243"/>
        <v>100</v>
      </c>
      <c r="R320" s="691"/>
      <c r="S320" t="s">
        <v>874</v>
      </c>
      <c r="T320">
        <f t="shared" ref="T320:T321" si="299">15*6000</f>
        <v>90000</v>
      </c>
    </row>
    <row r="321" spans="1:21" ht="13.35" customHeight="1" x14ac:dyDescent="0.25">
      <c r="A321" s="27" t="s">
        <v>418</v>
      </c>
      <c r="B321" s="4" t="s">
        <v>158</v>
      </c>
      <c r="C321" s="21">
        <f>C322</f>
        <v>5400000</v>
      </c>
      <c r="D321" s="21">
        <f t="shared" ref="D321:J321" si="300">D322</f>
        <v>0</v>
      </c>
      <c r="E321" s="21">
        <f t="shared" si="300"/>
        <v>0</v>
      </c>
      <c r="F321" s="103">
        <f t="shared" si="300"/>
        <v>0</v>
      </c>
      <c r="G321" s="862">
        <f t="shared" si="300"/>
        <v>960000</v>
      </c>
      <c r="H321" s="499">
        <f t="shared" si="300"/>
        <v>3750000</v>
      </c>
      <c r="I321" s="863">
        <f t="shared" si="300"/>
        <v>4710000</v>
      </c>
      <c r="J321" s="514">
        <f t="shared" si="300"/>
        <v>690000</v>
      </c>
      <c r="K321" s="536">
        <f t="shared" si="243"/>
        <v>87.222222222222229</v>
      </c>
      <c r="O321" s="419">
        <f>D446</f>
        <v>0</v>
      </c>
      <c r="P321">
        <v>2100000</v>
      </c>
      <c r="R321" s="499">
        <f t="shared" ref="R321" si="301">R322</f>
        <v>4440000</v>
      </c>
      <c r="S321" t="s">
        <v>874</v>
      </c>
      <c r="T321">
        <f t="shared" si="299"/>
        <v>90000</v>
      </c>
    </row>
    <row r="322" spans="1:21" ht="13.35" customHeight="1" x14ac:dyDescent="0.25">
      <c r="A322" s="27" t="s">
        <v>419</v>
      </c>
      <c r="B322" s="4" t="s">
        <v>159</v>
      </c>
      <c r="C322" s="21">
        <v>5400000</v>
      </c>
      <c r="D322" s="16"/>
      <c r="E322" s="16"/>
      <c r="F322" s="102"/>
      <c r="G322" s="850">
        <v>960000</v>
      </c>
      <c r="H322" s="691">
        <v>3750000</v>
      </c>
      <c r="I322" s="864">
        <f>H322+G322</f>
        <v>4710000</v>
      </c>
      <c r="J322" s="561">
        <f>C322-I322</f>
        <v>690000</v>
      </c>
      <c r="K322" s="536">
        <f t="shared" si="243"/>
        <v>87.222222222222229</v>
      </c>
      <c r="O322" s="168">
        <v>3750000</v>
      </c>
      <c r="P322" s="419">
        <f>O321-P321</f>
        <v>-2100000</v>
      </c>
      <c r="R322" s="691">
        <v>4440000</v>
      </c>
      <c r="T322" s="827">
        <f>SUM(T320:T321)</f>
        <v>180000</v>
      </c>
    </row>
    <row r="323" spans="1:21" s="2" customFormat="1" ht="13.35" customHeight="1" thickBot="1" x14ac:dyDescent="0.3">
      <c r="A323" s="70" t="s">
        <v>70</v>
      </c>
      <c r="B323" s="70" t="s">
        <v>71</v>
      </c>
      <c r="C323" s="71">
        <f>C324</f>
        <v>2040000</v>
      </c>
      <c r="D323" s="71">
        <f t="shared" ref="D323:J323" si="302">D324</f>
        <v>0</v>
      </c>
      <c r="E323" s="71">
        <f t="shared" si="302"/>
        <v>0</v>
      </c>
      <c r="F323" s="111">
        <f t="shared" si="302"/>
        <v>0</v>
      </c>
      <c r="G323" s="902">
        <f t="shared" si="302"/>
        <v>2040000</v>
      </c>
      <c r="H323" s="557">
        <f t="shared" si="302"/>
        <v>0</v>
      </c>
      <c r="I323" s="903">
        <f t="shared" si="302"/>
        <v>2040000</v>
      </c>
      <c r="J323" s="558">
        <f t="shared" si="302"/>
        <v>0</v>
      </c>
      <c r="K323" s="904">
        <f t="shared" si="243"/>
        <v>100</v>
      </c>
      <c r="N323" s="947"/>
      <c r="Q323" s="694"/>
      <c r="R323" s="557">
        <f t="shared" ref="R323" si="303">R324</f>
        <v>0</v>
      </c>
      <c r="S323"/>
      <c r="T323" s="168"/>
      <c r="U323" s="694"/>
    </row>
    <row r="324" spans="1:21" ht="13.35" customHeight="1" thickBot="1" x14ac:dyDescent="0.3">
      <c r="A324" s="79" t="s">
        <v>420</v>
      </c>
      <c r="B324" s="3" t="s">
        <v>151</v>
      </c>
      <c r="C324" s="65">
        <f>C325+C327+C329</f>
        <v>2040000</v>
      </c>
      <c r="D324" s="65">
        <f t="shared" ref="D324:J324" si="304">D325+D327+D329</f>
        <v>0</v>
      </c>
      <c r="E324" s="65">
        <f t="shared" si="304"/>
        <v>0</v>
      </c>
      <c r="F324" s="100">
        <f t="shared" si="304"/>
        <v>0</v>
      </c>
      <c r="G324" s="858">
        <f t="shared" si="304"/>
        <v>2040000</v>
      </c>
      <c r="H324" s="511">
        <f t="shared" si="304"/>
        <v>0</v>
      </c>
      <c r="I324" s="859">
        <f t="shared" si="304"/>
        <v>2040000</v>
      </c>
      <c r="J324" s="512">
        <f t="shared" si="304"/>
        <v>0</v>
      </c>
      <c r="K324" s="544">
        <f t="shared" si="243"/>
        <v>100</v>
      </c>
      <c r="O324" s="419">
        <f>H322-O322</f>
        <v>0</v>
      </c>
      <c r="R324" s="511">
        <f t="shared" ref="R324" si="305">R325+R327+R329</f>
        <v>0</v>
      </c>
      <c r="T324" s="419"/>
    </row>
    <row r="325" spans="1:21" ht="13.35" customHeight="1" x14ac:dyDescent="0.25">
      <c r="A325" s="78" t="s">
        <v>421</v>
      </c>
      <c r="B325" s="63" t="s">
        <v>154</v>
      </c>
      <c r="C325" s="64">
        <f>C326</f>
        <v>75000</v>
      </c>
      <c r="D325" s="64">
        <f t="shared" ref="D325:J325" si="306">D326</f>
        <v>0</v>
      </c>
      <c r="E325" s="64">
        <f t="shared" si="306"/>
        <v>0</v>
      </c>
      <c r="F325" s="101">
        <f t="shared" si="306"/>
        <v>0</v>
      </c>
      <c r="G325" s="1040">
        <f t="shared" si="306"/>
        <v>75000</v>
      </c>
      <c r="H325" s="1097">
        <f t="shared" si="306"/>
        <v>0</v>
      </c>
      <c r="I325" s="1041">
        <f t="shared" si="306"/>
        <v>75000</v>
      </c>
      <c r="J325" s="513">
        <f t="shared" si="306"/>
        <v>0</v>
      </c>
      <c r="K325" s="535">
        <f t="shared" si="243"/>
        <v>100</v>
      </c>
      <c r="O325">
        <v>4</v>
      </c>
      <c r="R325" s="1097">
        <f t="shared" ref="R325" si="307">R326</f>
        <v>0</v>
      </c>
      <c r="T325" s="419"/>
    </row>
    <row r="326" spans="1:21" ht="13.35" customHeight="1" x14ac:dyDescent="0.25">
      <c r="A326" s="27" t="s">
        <v>422</v>
      </c>
      <c r="B326" s="4" t="s">
        <v>155</v>
      </c>
      <c r="C326" s="21">
        <v>75000</v>
      </c>
      <c r="D326" s="16"/>
      <c r="E326" s="16"/>
      <c r="F326" s="102"/>
      <c r="G326" s="850">
        <v>75000</v>
      </c>
      <c r="H326" s="691"/>
      <c r="I326" s="851">
        <f>H326+G326</f>
        <v>75000</v>
      </c>
      <c r="J326" s="561">
        <f>C326-I326</f>
        <v>0</v>
      </c>
      <c r="K326" s="536">
        <f t="shared" si="243"/>
        <v>100</v>
      </c>
      <c r="O326" s="1272">
        <f>4/100*H322</f>
        <v>150000</v>
      </c>
      <c r="R326" s="691"/>
      <c r="S326" t="s">
        <v>874</v>
      </c>
      <c r="T326">
        <f>15*6000</f>
        <v>90000</v>
      </c>
    </row>
    <row r="327" spans="1:21" ht="13.35" customHeight="1" x14ac:dyDescent="0.25">
      <c r="A327" s="27" t="s">
        <v>423</v>
      </c>
      <c r="B327" s="4" t="s">
        <v>156</v>
      </c>
      <c r="C327" s="21">
        <f>C328</f>
        <v>45000</v>
      </c>
      <c r="D327" s="21">
        <f t="shared" ref="D327:J327" si="308">D328</f>
        <v>0</v>
      </c>
      <c r="E327" s="21">
        <f t="shared" si="308"/>
        <v>0</v>
      </c>
      <c r="F327" s="103">
        <f t="shared" si="308"/>
        <v>0</v>
      </c>
      <c r="G327" s="1044">
        <f t="shared" si="308"/>
        <v>45000</v>
      </c>
      <c r="H327" s="972">
        <f t="shared" si="308"/>
        <v>0</v>
      </c>
      <c r="I327" s="1045">
        <f t="shared" si="308"/>
        <v>45000</v>
      </c>
      <c r="J327" s="514">
        <f t="shared" si="308"/>
        <v>0</v>
      </c>
      <c r="K327" s="536">
        <f t="shared" si="243"/>
        <v>100</v>
      </c>
      <c r="R327" s="972">
        <f t="shared" ref="R327" si="309">R328</f>
        <v>0</v>
      </c>
      <c r="S327" t="s">
        <v>874</v>
      </c>
      <c r="T327">
        <f t="shared" ref="T327:T328" si="310">15*6000</f>
        <v>90000</v>
      </c>
    </row>
    <row r="328" spans="1:21" ht="13.35" customHeight="1" x14ac:dyDescent="0.25">
      <c r="A328" s="27" t="s">
        <v>424</v>
      </c>
      <c r="B328" s="4" t="s">
        <v>157</v>
      </c>
      <c r="C328" s="21">
        <v>45000</v>
      </c>
      <c r="D328" s="16"/>
      <c r="E328" s="16"/>
      <c r="F328" s="102"/>
      <c r="G328" s="850">
        <v>45000</v>
      </c>
      <c r="H328" s="691"/>
      <c r="I328" s="851">
        <f>H328+G328</f>
        <v>45000</v>
      </c>
      <c r="J328" s="561">
        <f>C328-I328</f>
        <v>0</v>
      </c>
      <c r="K328" s="536">
        <f t="shared" si="243"/>
        <v>100</v>
      </c>
      <c r="R328" s="691"/>
      <c r="S328" t="s">
        <v>874</v>
      </c>
      <c r="T328">
        <f t="shared" si="310"/>
        <v>90000</v>
      </c>
    </row>
    <row r="329" spans="1:21" ht="13.35" customHeight="1" x14ac:dyDescent="0.25">
      <c r="A329" s="27" t="s">
        <v>425</v>
      </c>
      <c r="B329" s="4" t="s">
        <v>158</v>
      </c>
      <c r="C329" s="21">
        <f>C330</f>
        <v>1920000</v>
      </c>
      <c r="D329" s="21">
        <f t="shared" ref="D329:J329" si="311">D330</f>
        <v>0</v>
      </c>
      <c r="E329" s="21">
        <f t="shared" si="311"/>
        <v>0</v>
      </c>
      <c r="F329" s="103">
        <f t="shared" si="311"/>
        <v>0</v>
      </c>
      <c r="G329" s="1044">
        <f t="shared" si="311"/>
        <v>1920000</v>
      </c>
      <c r="H329" s="972">
        <f t="shared" si="311"/>
        <v>0</v>
      </c>
      <c r="I329" s="1045">
        <f t="shared" si="311"/>
        <v>1920000</v>
      </c>
      <c r="J329" s="514">
        <f t="shared" si="311"/>
        <v>0</v>
      </c>
      <c r="K329" s="536">
        <f t="shared" si="243"/>
        <v>100</v>
      </c>
      <c r="R329" s="972">
        <f t="shared" ref="R329" si="312">R330</f>
        <v>0</v>
      </c>
      <c r="T329" s="828">
        <f>SUM(T326:T328)</f>
        <v>270000</v>
      </c>
    </row>
    <row r="330" spans="1:21" ht="13.35" customHeight="1" x14ac:dyDescent="0.25">
      <c r="A330" s="27" t="s">
        <v>426</v>
      </c>
      <c r="B330" s="4" t="s">
        <v>159</v>
      </c>
      <c r="C330" s="21">
        <v>1920000</v>
      </c>
      <c r="D330" s="16"/>
      <c r="E330" s="16"/>
      <c r="F330" s="102"/>
      <c r="G330" s="850">
        <v>1920000</v>
      </c>
      <c r="H330" s="691"/>
      <c r="I330" s="851">
        <f>H330+G330</f>
        <v>1920000</v>
      </c>
      <c r="J330" s="561">
        <f>C330-I330</f>
        <v>0</v>
      </c>
      <c r="K330" s="536">
        <f t="shared" si="243"/>
        <v>100</v>
      </c>
      <c r="R330" s="691"/>
      <c r="U330" s="827">
        <f>T329+T322</f>
        <v>450000</v>
      </c>
    </row>
    <row r="331" spans="1:21" s="2" customFormat="1" ht="13.35" customHeight="1" thickBot="1" x14ac:dyDescent="0.3">
      <c r="A331" s="70" t="s">
        <v>72</v>
      </c>
      <c r="B331" s="70" t="s">
        <v>73</v>
      </c>
      <c r="C331" s="71">
        <f>C332</f>
        <v>520000</v>
      </c>
      <c r="D331" s="71">
        <f t="shared" ref="D331:J331" si="313">D332</f>
        <v>0</v>
      </c>
      <c r="E331" s="71">
        <f t="shared" si="313"/>
        <v>0</v>
      </c>
      <c r="F331" s="111">
        <f t="shared" si="313"/>
        <v>0</v>
      </c>
      <c r="G331" s="902">
        <f t="shared" si="313"/>
        <v>0</v>
      </c>
      <c r="H331" s="557">
        <f t="shared" si="313"/>
        <v>0</v>
      </c>
      <c r="I331" s="903">
        <f t="shared" si="313"/>
        <v>0</v>
      </c>
      <c r="J331" s="558">
        <f t="shared" si="313"/>
        <v>520000</v>
      </c>
      <c r="K331" s="904">
        <f t="shared" si="243"/>
        <v>0</v>
      </c>
      <c r="N331" s="947"/>
      <c r="Q331" s="694"/>
      <c r="R331" s="557">
        <f t="shared" ref="R331" si="314">R332</f>
        <v>0</v>
      </c>
      <c r="U331" s="694"/>
    </row>
    <row r="332" spans="1:21" ht="13.35" customHeight="1" thickBot="1" x14ac:dyDescent="0.3">
      <c r="A332" s="79" t="s">
        <v>427</v>
      </c>
      <c r="B332" s="3" t="s">
        <v>151</v>
      </c>
      <c r="C332" s="65">
        <f>C333+C335+C337</f>
        <v>520000</v>
      </c>
      <c r="D332" s="65">
        <f t="shared" ref="D332:J332" si="315">D333+D335+D337</f>
        <v>0</v>
      </c>
      <c r="E332" s="65">
        <f t="shared" si="315"/>
        <v>0</v>
      </c>
      <c r="F332" s="100">
        <f t="shared" si="315"/>
        <v>0</v>
      </c>
      <c r="G332" s="858">
        <f t="shared" si="315"/>
        <v>0</v>
      </c>
      <c r="H332" s="511">
        <f t="shared" si="315"/>
        <v>0</v>
      </c>
      <c r="I332" s="859">
        <f t="shared" si="315"/>
        <v>0</v>
      </c>
      <c r="J332" s="512">
        <f t="shared" si="315"/>
        <v>520000</v>
      </c>
      <c r="K332" s="544">
        <f t="shared" si="243"/>
        <v>0</v>
      </c>
      <c r="R332" s="511">
        <f t="shared" ref="R332" si="316">R333+R335+R337</f>
        <v>0</v>
      </c>
    </row>
    <row r="333" spans="1:21" ht="13.35" customHeight="1" x14ac:dyDescent="0.25">
      <c r="A333" s="78" t="s">
        <v>428</v>
      </c>
      <c r="B333" s="63" t="s">
        <v>154</v>
      </c>
      <c r="C333" s="64">
        <f>C334</f>
        <v>65000</v>
      </c>
      <c r="D333" s="64">
        <f t="shared" ref="D333:J333" si="317">D334</f>
        <v>0</v>
      </c>
      <c r="E333" s="64">
        <f t="shared" si="317"/>
        <v>0</v>
      </c>
      <c r="F333" s="101">
        <f t="shared" si="317"/>
        <v>0</v>
      </c>
      <c r="G333" s="860">
        <f t="shared" si="317"/>
        <v>0</v>
      </c>
      <c r="H333" s="369">
        <f t="shared" si="317"/>
        <v>0</v>
      </c>
      <c r="I333" s="861">
        <f t="shared" si="317"/>
        <v>0</v>
      </c>
      <c r="J333" s="513">
        <f t="shared" si="317"/>
        <v>65000</v>
      </c>
      <c r="K333" s="535">
        <f t="shared" si="243"/>
        <v>0</v>
      </c>
      <c r="R333" s="369">
        <f t="shared" ref="R333" si="318">R334</f>
        <v>0</v>
      </c>
    </row>
    <row r="334" spans="1:21" ht="13.35" customHeight="1" x14ac:dyDescent="0.25">
      <c r="A334" s="27" t="s">
        <v>429</v>
      </c>
      <c r="B334" s="4" t="s">
        <v>155</v>
      </c>
      <c r="C334" s="21">
        <v>65000</v>
      </c>
      <c r="D334" s="57"/>
      <c r="E334" s="57"/>
      <c r="F334" s="106"/>
      <c r="G334" s="835"/>
      <c r="H334" s="716"/>
      <c r="I334" s="846">
        <f>H334+G334</f>
        <v>0</v>
      </c>
      <c r="J334" s="561">
        <f>C334-I334</f>
        <v>65000</v>
      </c>
      <c r="K334" s="536">
        <f t="shared" si="243"/>
        <v>0</v>
      </c>
      <c r="R334" s="716"/>
    </row>
    <row r="335" spans="1:21" ht="13.35" customHeight="1" x14ac:dyDescent="0.25">
      <c r="A335" s="27" t="s">
        <v>430</v>
      </c>
      <c r="B335" s="4" t="s">
        <v>156</v>
      </c>
      <c r="C335" s="21">
        <f>C336</f>
        <v>15000</v>
      </c>
      <c r="D335" s="21">
        <f t="shared" ref="D335:J335" si="319">D336</f>
        <v>0</v>
      </c>
      <c r="E335" s="21">
        <f t="shared" si="319"/>
        <v>0</v>
      </c>
      <c r="F335" s="103">
        <f t="shared" si="319"/>
        <v>0</v>
      </c>
      <c r="G335" s="862">
        <f t="shared" si="319"/>
        <v>0</v>
      </c>
      <c r="H335" s="499">
        <f t="shared" si="319"/>
        <v>0</v>
      </c>
      <c r="I335" s="863">
        <f t="shared" si="319"/>
        <v>0</v>
      </c>
      <c r="J335" s="514">
        <f t="shared" si="319"/>
        <v>15000</v>
      </c>
      <c r="K335" s="536">
        <f t="shared" si="243"/>
        <v>0</v>
      </c>
      <c r="R335" s="499">
        <f t="shared" ref="R335" si="320">R336</f>
        <v>0</v>
      </c>
    </row>
    <row r="336" spans="1:21" ht="13.35" customHeight="1" x14ac:dyDescent="0.25">
      <c r="A336" s="27" t="s">
        <v>431</v>
      </c>
      <c r="B336" s="4" t="s">
        <v>157</v>
      </c>
      <c r="C336" s="21">
        <v>15000</v>
      </c>
      <c r="D336" s="16"/>
      <c r="E336" s="16"/>
      <c r="F336" s="102"/>
      <c r="G336" s="835"/>
      <c r="H336" s="716"/>
      <c r="I336" s="846">
        <f>H336+G336</f>
        <v>0</v>
      </c>
      <c r="J336" s="561">
        <f>C336-I336</f>
        <v>15000</v>
      </c>
      <c r="K336" s="536">
        <f t="shared" si="243"/>
        <v>0</v>
      </c>
      <c r="R336" s="716"/>
    </row>
    <row r="337" spans="1:21" ht="13.35" customHeight="1" x14ac:dyDescent="0.25">
      <c r="A337" s="27" t="s">
        <v>432</v>
      </c>
      <c r="B337" s="4" t="s">
        <v>158</v>
      </c>
      <c r="C337" s="21">
        <f>C338</f>
        <v>440000</v>
      </c>
      <c r="D337" s="21">
        <f t="shared" ref="D337:J337" si="321">D338</f>
        <v>0</v>
      </c>
      <c r="E337" s="21">
        <f t="shared" si="321"/>
        <v>0</v>
      </c>
      <c r="F337" s="103">
        <f t="shared" si="321"/>
        <v>0</v>
      </c>
      <c r="G337" s="862">
        <f t="shared" si="321"/>
        <v>0</v>
      </c>
      <c r="H337" s="499">
        <f t="shared" si="321"/>
        <v>0</v>
      </c>
      <c r="I337" s="863">
        <f t="shared" si="321"/>
        <v>0</v>
      </c>
      <c r="J337" s="514">
        <f t="shared" si="321"/>
        <v>440000</v>
      </c>
      <c r="K337" s="536">
        <f t="shared" ref="K337:K397" si="322">I337/C337*100</f>
        <v>0</v>
      </c>
      <c r="R337" s="499">
        <f t="shared" ref="R337" si="323">R338</f>
        <v>0</v>
      </c>
    </row>
    <row r="338" spans="1:21" ht="13.35" customHeight="1" x14ac:dyDescent="0.25">
      <c r="A338" s="27" t="s">
        <v>433</v>
      </c>
      <c r="B338" s="4" t="s">
        <v>159</v>
      </c>
      <c r="C338" s="21">
        <v>440000</v>
      </c>
      <c r="D338" s="16"/>
      <c r="E338" s="16"/>
      <c r="F338" s="102"/>
      <c r="G338" s="835"/>
      <c r="H338" s="716"/>
      <c r="I338" s="846">
        <f>H338+G338</f>
        <v>0</v>
      </c>
      <c r="J338" s="561">
        <f>C338-I338</f>
        <v>440000</v>
      </c>
      <c r="K338" s="536">
        <f t="shared" si="322"/>
        <v>0</v>
      </c>
      <c r="R338" s="716"/>
    </row>
    <row r="339" spans="1:21" s="1" customFormat="1" ht="13.35" customHeight="1" x14ac:dyDescent="0.25">
      <c r="A339" s="54" t="s">
        <v>115</v>
      </c>
      <c r="B339" s="54" t="s">
        <v>109</v>
      </c>
      <c r="C339" s="55">
        <f>C340</f>
        <v>1340000</v>
      </c>
      <c r="D339" s="55">
        <f t="shared" ref="D339:J340" si="324">D340</f>
        <v>0</v>
      </c>
      <c r="E339" s="55">
        <f t="shared" si="324"/>
        <v>0</v>
      </c>
      <c r="F339" s="104">
        <f t="shared" si="324"/>
        <v>0</v>
      </c>
      <c r="G339" s="547">
        <f t="shared" si="324"/>
        <v>702500</v>
      </c>
      <c r="H339" s="548">
        <f t="shared" si="324"/>
        <v>637500</v>
      </c>
      <c r="I339" s="548">
        <f t="shared" si="324"/>
        <v>1340000</v>
      </c>
      <c r="J339" s="581">
        <f t="shared" si="324"/>
        <v>0</v>
      </c>
      <c r="K339" s="926">
        <f t="shared" si="322"/>
        <v>100</v>
      </c>
      <c r="N339" s="601"/>
      <c r="Q339" s="696"/>
      <c r="R339" s="548">
        <f t="shared" ref="R339:R340" si="325">R340</f>
        <v>637500</v>
      </c>
      <c r="U339" s="696"/>
    </row>
    <row r="340" spans="1:21" s="2" customFormat="1" ht="13.35" customHeight="1" thickBot="1" x14ac:dyDescent="0.3">
      <c r="A340" s="70" t="s">
        <v>434</v>
      </c>
      <c r="B340" s="70" t="s">
        <v>74</v>
      </c>
      <c r="C340" s="71">
        <f>C341</f>
        <v>1340000</v>
      </c>
      <c r="D340" s="71">
        <f t="shared" si="324"/>
        <v>0</v>
      </c>
      <c r="E340" s="71">
        <f t="shared" si="324"/>
        <v>0</v>
      </c>
      <c r="F340" s="111">
        <f t="shared" si="324"/>
        <v>0</v>
      </c>
      <c r="G340" s="902">
        <f t="shared" si="324"/>
        <v>702500</v>
      </c>
      <c r="H340" s="557">
        <f t="shared" si="324"/>
        <v>637500</v>
      </c>
      <c r="I340" s="557">
        <f t="shared" si="324"/>
        <v>1340000</v>
      </c>
      <c r="J340" s="903">
        <f t="shared" si="324"/>
        <v>0</v>
      </c>
      <c r="K340" s="927">
        <f t="shared" si="322"/>
        <v>100</v>
      </c>
      <c r="N340" s="947"/>
      <c r="Q340" s="694"/>
      <c r="R340" s="557">
        <f t="shared" si="325"/>
        <v>637500</v>
      </c>
      <c r="U340" s="694"/>
    </row>
    <row r="341" spans="1:21" ht="13.35" customHeight="1" thickBot="1" x14ac:dyDescent="0.3">
      <c r="A341" s="79" t="s">
        <v>435</v>
      </c>
      <c r="B341" s="3" t="s">
        <v>151</v>
      </c>
      <c r="C341" s="65">
        <f>C342+C344+C346</f>
        <v>1340000</v>
      </c>
      <c r="D341" s="65">
        <f t="shared" ref="D341:J341" si="326">D342+D344+D346</f>
        <v>0</v>
      </c>
      <c r="E341" s="65">
        <f t="shared" si="326"/>
        <v>0</v>
      </c>
      <c r="F341" s="100">
        <f t="shared" si="326"/>
        <v>0</v>
      </c>
      <c r="G341" s="858">
        <f t="shared" si="326"/>
        <v>702500</v>
      </c>
      <c r="H341" s="511">
        <f t="shared" si="326"/>
        <v>637500</v>
      </c>
      <c r="I341" s="511">
        <f t="shared" si="326"/>
        <v>1340000</v>
      </c>
      <c r="J341" s="859">
        <f t="shared" si="326"/>
        <v>0</v>
      </c>
      <c r="K341" s="928">
        <f t="shared" si="322"/>
        <v>100</v>
      </c>
      <c r="R341" s="511">
        <f t="shared" ref="R341" si="327">R342+R344+R346</f>
        <v>637500</v>
      </c>
    </row>
    <row r="342" spans="1:21" ht="13.35" customHeight="1" x14ac:dyDescent="0.25">
      <c r="A342" s="78" t="s">
        <v>436</v>
      </c>
      <c r="B342" s="63" t="s">
        <v>154</v>
      </c>
      <c r="C342" s="64">
        <f>C343</f>
        <v>50000</v>
      </c>
      <c r="D342" s="64">
        <f t="shared" ref="D342:J342" si="328">D343</f>
        <v>0</v>
      </c>
      <c r="E342" s="64">
        <f t="shared" si="328"/>
        <v>0</v>
      </c>
      <c r="F342" s="101">
        <f t="shared" si="328"/>
        <v>0</v>
      </c>
      <c r="G342" s="884">
        <f t="shared" si="328"/>
        <v>50000</v>
      </c>
      <c r="H342" s="1110">
        <f t="shared" si="328"/>
        <v>0</v>
      </c>
      <c r="I342" s="885">
        <f t="shared" si="328"/>
        <v>50000</v>
      </c>
      <c r="J342" s="128">
        <f t="shared" si="328"/>
        <v>0</v>
      </c>
      <c r="K342" s="929">
        <f t="shared" si="322"/>
        <v>100</v>
      </c>
      <c r="R342" s="1110">
        <f t="shared" ref="R342" si="329">R343</f>
        <v>0</v>
      </c>
    </row>
    <row r="343" spans="1:21" ht="13.35" customHeight="1" x14ac:dyDescent="0.25">
      <c r="A343" s="27" t="s">
        <v>437</v>
      </c>
      <c r="B343" s="4" t="s">
        <v>155</v>
      </c>
      <c r="C343" s="21">
        <v>50000</v>
      </c>
      <c r="D343" s="16"/>
      <c r="E343" s="16"/>
      <c r="F343" s="102"/>
      <c r="G343" s="850">
        <v>50000</v>
      </c>
      <c r="H343" s="691"/>
      <c r="I343" s="887">
        <f>H343+G343</f>
        <v>50000</v>
      </c>
      <c r="J343" s="1082">
        <f>C343-I343</f>
        <v>0</v>
      </c>
      <c r="K343" s="930">
        <f t="shared" si="322"/>
        <v>100</v>
      </c>
      <c r="R343" s="691"/>
    </row>
    <row r="344" spans="1:21" ht="13.35" customHeight="1" x14ac:dyDescent="0.25">
      <c r="A344" s="27" t="s">
        <v>438</v>
      </c>
      <c r="B344" s="4" t="s">
        <v>156</v>
      </c>
      <c r="C344" s="21">
        <f>C345</f>
        <v>15000</v>
      </c>
      <c r="D344" s="21">
        <f t="shared" ref="D344:J344" si="330">D345</f>
        <v>0</v>
      </c>
      <c r="E344" s="21">
        <f t="shared" si="330"/>
        <v>0</v>
      </c>
      <c r="F344" s="103">
        <f t="shared" si="330"/>
        <v>0</v>
      </c>
      <c r="G344" s="870">
        <f t="shared" si="330"/>
        <v>15000</v>
      </c>
      <c r="H344" s="21">
        <f t="shared" si="330"/>
        <v>0</v>
      </c>
      <c r="I344" s="871">
        <f t="shared" si="330"/>
        <v>15000</v>
      </c>
      <c r="J344" s="919">
        <f t="shared" si="330"/>
        <v>0</v>
      </c>
      <c r="K344" s="930">
        <f t="shared" si="322"/>
        <v>100</v>
      </c>
      <c r="R344" s="21">
        <f t="shared" ref="R344" si="331">R345</f>
        <v>0</v>
      </c>
    </row>
    <row r="345" spans="1:21" ht="13.35" customHeight="1" x14ac:dyDescent="0.25">
      <c r="A345" s="27" t="s">
        <v>439</v>
      </c>
      <c r="B345" s="4" t="s">
        <v>157</v>
      </c>
      <c r="C345" s="21">
        <v>15000</v>
      </c>
      <c r="D345" s="16"/>
      <c r="E345" s="16"/>
      <c r="F345" s="102"/>
      <c r="G345" s="850">
        <v>15000</v>
      </c>
      <c r="H345" s="691"/>
      <c r="I345" s="887">
        <f>H345+G345</f>
        <v>15000</v>
      </c>
      <c r="J345" s="918">
        <f>C345-I345</f>
        <v>0</v>
      </c>
      <c r="K345" s="930">
        <f t="shared" si="322"/>
        <v>100</v>
      </c>
      <c r="R345" s="691"/>
    </row>
    <row r="346" spans="1:21" ht="13.35" customHeight="1" x14ac:dyDescent="0.25">
      <c r="A346" s="27" t="s">
        <v>440</v>
      </c>
      <c r="B346" s="4" t="s">
        <v>158</v>
      </c>
      <c r="C346" s="21">
        <f>C347</f>
        <v>1275000</v>
      </c>
      <c r="D346" s="21">
        <f t="shared" ref="D346:J346" si="332">D347</f>
        <v>0</v>
      </c>
      <c r="E346" s="21">
        <f t="shared" si="332"/>
        <v>0</v>
      </c>
      <c r="F346" s="103">
        <f t="shared" si="332"/>
        <v>0</v>
      </c>
      <c r="G346" s="870">
        <f t="shared" si="332"/>
        <v>637500</v>
      </c>
      <c r="H346" s="21">
        <f t="shared" si="332"/>
        <v>637500</v>
      </c>
      <c r="I346" s="871">
        <f t="shared" si="332"/>
        <v>1275000</v>
      </c>
      <c r="J346" s="919">
        <f t="shared" si="332"/>
        <v>0</v>
      </c>
      <c r="K346" s="930">
        <f t="shared" si="322"/>
        <v>100</v>
      </c>
      <c r="R346" s="21">
        <f t="shared" ref="R346" si="333">R347</f>
        <v>637500</v>
      </c>
    </row>
    <row r="347" spans="1:21" ht="13.35" customHeight="1" x14ac:dyDescent="0.25">
      <c r="A347" s="27" t="s">
        <v>441</v>
      </c>
      <c r="B347" s="4" t="s">
        <v>159</v>
      </c>
      <c r="C347" s="21">
        <v>1275000</v>
      </c>
      <c r="D347" s="16"/>
      <c r="E347" s="16"/>
      <c r="F347" s="102"/>
      <c r="G347" s="850">
        <v>637500</v>
      </c>
      <c r="H347" s="691">
        <v>637500</v>
      </c>
      <c r="I347" s="887">
        <f>H347+G347</f>
        <v>1275000</v>
      </c>
      <c r="J347" s="918">
        <f>C347-I347</f>
        <v>0</v>
      </c>
      <c r="K347" s="930">
        <f t="shared" si="322"/>
        <v>100</v>
      </c>
      <c r="R347" s="691">
        <v>637500</v>
      </c>
    </row>
    <row r="348" spans="1:21" s="1" customFormat="1" ht="13.35" customHeight="1" x14ac:dyDescent="0.25">
      <c r="A348" s="54" t="s">
        <v>114</v>
      </c>
      <c r="B348" s="54" t="s">
        <v>110</v>
      </c>
      <c r="C348" s="55">
        <f t="shared" ref="C348:J348" si="334">C349+C360+C371+C379</f>
        <v>7554500</v>
      </c>
      <c r="D348" s="55">
        <f t="shared" si="334"/>
        <v>0</v>
      </c>
      <c r="E348" s="55">
        <f t="shared" si="334"/>
        <v>0</v>
      </c>
      <c r="F348" s="104">
        <f t="shared" si="334"/>
        <v>0</v>
      </c>
      <c r="G348" s="547">
        <f t="shared" si="334"/>
        <v>5788250</v>
      </c>
      <c r="H348" s="548">
        <f t="shared" si="334"/>
        <v>1765000</v>
      </c>
      <c r="I348" s="581">
        <f t="shared" si="334"/>
        <v>7553250</v>
      </c>
      <c r="J348" s="920">
        <f t="shared" si="334"/>
        <v>1250</v>
      </c>
      <c r="K348" s="926">
        <f t="shared" si="322"/>
        <v>99.983453570719433</v>
      </c>
      <c r="N348" s="601"/>
      <c r="O348" s="719"/>
      <c r="Q348" s="696"/>
      <c r="R348" s="548">
        <f t="shared" ref="R348" si="335">R349+R360+R371+R379</f>
        <v>1765000</v>
      </c>
      <c r="U348" s="696"/>
    </row>
    <row r="349" spans="1:21" s="2" customFormat="1" ht="13.35" customHeight="1" thickBot="1" x14ac:dyDescent="0.3">
      <c r="A349" s="70" t="s">
        <v>75</v>
      </c>
      <c r="B349" s="70" t="s">
        <v>76</v>
      </c>
      <c r="C349" s="71">
        <f>C350</f>
        <v>1439500</v>
      </c>
      <c r="D349" s="71">
        <f t="shared" ref="D349:J349" si="336">D350</f>
        <v>0</v>
      </c>
      <c r="E349" s="71">
        <f t="shared" si="336"/>
        <v>0</v>
      </c>
      <c r="F349" s="111">
        <f t="shared" si="336"/>
        <v>0</v>
      </c>
      <c r="G349" s="902">
        <f t="shared" si="336"/>
        <v>779000</v>
      </c>
      <c r="H349" s="557">
        <f t="shared" si="336"/>
        <v>660000</v>
      </c>
      <c r="I349" s="903">
        <f t="shared" si="336"/>
        <v>1439000</v>
      </c>
      <c r="J349" s="921">
        <f t="shared" si="336"/>
        <v>500</v>
      </c>
      <c r="K349" s="927">
        <f t="shared" si="322"/>
        <v>99.965265717262938</v>
      </c>
      <c r="N349" s="947"/>
      <c r="Q349" s="694"/>
      <c r="R349" s="557">
        <f t="shared" ref="R349" si="337">R350</f>
        <v>660000</v>
      </c>
      <c r="U349" s="694"/>
    </row>
    <row r="350" spans="1:21" ht="13.35" customHeight="1" thickBot="1" x14ac:dyDescent="0.3">
      <c r="A350" s="79" t="s">
        <v>442</v>
      </c>
      <c r="B350" s="3" t="s">
        <v>151</v>
      </c>
      <c r="C350" s="65">
        <f>C351+C353+C355</f>
        <v>1439500</v>
      </c>
      <c r="D350" s="65">
        <f t="shared" ref="D350:J350" si="338">D351+D353+D355</f>
        <v>0</v>
      </c>
      <c r="E350" s="65">
        <f t="shared" si="338"/>
        <v>0</v>
      </c>
      <c r="F350" s="100">
        <f t="shared" si="338"/>
        <v>0</v>
      </c>
      <c r="G350" s="858">
        <f t="shared" si="338"/>
        <v>779000</v>
      </c>
      <c r="H350" s="511">
        <f t="shared" si="338"/>
        <v>660000</v>
      </c>
      <c r="I350" s="859">
        <f t="shared" si="338"/>
        <v>1439000</v>
      </c>
      <c r="J350" s="922">
        <f t="shared" si="338"/>
        <v>500</v>
      </c>
      <c r="K350" s="928">
        <f t="shared" si="322"/>
        <v>99.965265717262938</v>
      </c>
      <c r="R350" s="511">
        <f t="shared" ref="R350" si="339">R351+R353+R355</f>
        <v>660000</v>
      </c>
    </row>
    <row r="351" spans="1:21" ht="13.35" customHeight="1" x14ac:dyDescent="0.25">
      <c r="A351" s="78" t="s">
        <v>443</v>
      </c>
      <c r="B351" s="63" t="s">
        <v>154</v>
      </c>
      <c r="C351" s="64">
        <f>C352</f>
        <v>89500</v>
      </c>
      <c r="D351" s="64">
        <f t="shared" ref="D351:J351" si="340">D352</f>
        <v>0</v>
      </c>
      <c r="E351" s="64">
        <f t="shared" si="340"/>
        <v>0</v>
      </c>
      <c r="F351" s="101">
        <f t="shared" si="340"/>
        <v>0</v>
      </c>
      <c r="G351" s="860">
        <f t="shared" si="340"/>
        <v>89000</v>
      </c>
      <c r="H351" s="369">
        <f t="shared" si="340"/>
        <v>0</v>
      </c>
      <c r="I351" s="861">
        <f t="shared" si="340"/>
        <v>89000</v>
      </c>
      <c r="J351" s="923">
        <f t="shared" si="340"/>
        <v>500</v>
      </c>
      <c r="K351" s="929">
        <f t="shared" si="322"/>
        <v>99.441340782122893</v>
      </c>
      <c r="R351" s="369">
        <f t="shared" ref="R351" si="341">R352</f>
        <v>0</v>
      </c>
    </row>
    <row r="352" spans="1:21" ht="13.35" customHeight="1" x14ac:dyDescent="0.25">
      <c r="A352" s="27" t="s">
        <v>444</v>
      </c>
      <c r="B352" s="4" t="s">
        <v>155</v>
      </c>
      <c r="C352" s="21">
        <v>89500</v>
      </c>
      <c r="D352" s="16"/>
      <c r="E352" s="16"/>
      <c r="F352" s="102"/>
      <c r="G352" s="850">
        <v>89000</v>
      </c>
      <c r="H352" s="691"/>
      <c r="I352" s="851">
        <f>H352+G352</f>
        <v>89000</v>
      </c>
      <c r="J352" s="924">
        <f>C352-I352</f>
        <v>500</v>
      </c>
      <c r="K352" s="930">
        <f t="shared" si="322"/>
        <v>99.441340782122893</v>
      </c>
      <c r="R352" s="691"/>
    </row>
    <row r="353" spans="1:21" ht="13.35" customHeight="1" x14ac:dyDescent="0.25">
      <c r="A353" s="27" t="s">
        <v>445</v>
      </c>
      <c r="B353" s="4" t="s">
        <v>156</v>
      </c>
      <c r="C353" s="21">
        <f>C354</f>
        <v>30000</v>
      </c>
      <c r="D353" s="21">
        <f t="shared" ref="D353:J353" si="342">D354</f>
        <v>0</v>
      </c>
      <c r="E353" s="21">
        <f t="shared" si="342"/>
        <v>0</v>
      </c>
      <c r="F353" s="103">
        <f t="shared" si="342"/>
        <v>0</v>
      </c>
      <c r="G353" s="862">
        <f t="shared" si="342"/>
        <v>30000</v>
      </c>
      <c r="H353" s="499">
        <f t="shared" si="342"/>
        <v>0</v>
      </c>
      <c r="I353" s="863">
        <f t="shared" si="342"/>
        <v>30000</v>
      </c>
      <c r="J353" s="925">
        <f t="shared" si="342"/>
        <v>0</v>
      </c>
      <c r="K353" s="930">
        <f t="shared" si="322"/>
        <v>100</v>
      </c>
      <c r="R353" s="499">
        <f t="shared" ref="R353" si="343">R354</f>
        <v>0</v>
      </c>
    </row>
    <row r="354" spans="1:21" ht="13.35" customHeight="1" x14ac:dyDescent="0.25">
      <c r="A354" s="27" t="s">
        <v>446</v>
      </c>
      <c r="B354" s="4" t="s">
        <v>157</v>
      </c>
      <c r="C354" s="21">
        <v>30000</v>
      </c>
      <c r="D354" s="16"/>
      <c r="E354" s="16"/>
      <c r="F354" s="102"/>
      <c r="G354" s="850">
        <v>30000</v>
      </c>
      <c r="H354" s="691"/>
      <c r="I354" s="851">
        <f>H354+G354</f>
        <v>30000</v>
      </c>
      <c r="J354" s="924">
        <f>C354-I354</f>
        <v>0</v>
      </c>
      <c r="K354" s="930">
        <f t="shared" si="322"/>
        <v>100</v>
      </c>
      <c r="R354" s="691"/>
    </row>
    <row r="355" spans="1:21" ht="13.35" customHeight="1" x14ac:dyDescent="0.25">
      <c r="A355" s="27" t="s">
        <v>447</v>
      </c>
      <c r="B355" s="4" t="s">
        <v>158</v>
      </c>
      <c r="C355" s="21">
        <f>C356</f>
        <v>1320000</v>
      </c>
      <c r="D355" s="21">
        <f t="shared" ref="D355:J355" si="344">D356</f>
        <v>0</v>
      </c>
      <c r="E355" s="21">
        <f t="shared" si="344"/>
        <v>0</v>
      </c>
      <c r="F355" s="103">
        <f t="shared" si="344"/>
        <v>0</v>
      </c>
      <c r="G355" s="862">
        <f t="shared" si="344"/>
        <v>660000</v>
      </c>
      <c r="H355" s="499">
        <f t="shared" si="344"/>
        <v>660000</v>
      </c>
      <c r="I355" s="863">
        <f t="shared" si="344"/>
        <v>1320000</v>
      </c>
      <c r="J355" s="925">
        <f t="shared" si="344"/>
        <v>0</v>
      </c>
      <c r="K355" s="930">
        <f t="shared" si="322"/>
        <v>100</v>
      </c>
      <c r="R355" s="499">
        <f t="shared" ref="R355" si="345">R356</f>
        <v>660000</v>
      </c>
    </row>
    <row r="356" spans="1:21" ht="13.35" customHeight="1" x14ac:dyDescent="0.25">
      <c r="A356" s="27" t="s">
        <v>448</v>
      </c>
      <c r="B356" s="4" t="s">
        <v>159</v>
      </c>
      <c r="C356" s="21">
        <v>1320000</v>
      </c>
      <c r="D356" s="16"/>
      <c r="E356" s="16"/>
      <c r="F356" s="102"/>
      <c r="G356" s="850">
        <v>660000</v>
      </c>
      <c r="H356" s="691">
        <v>660000</v>
      </c>
      <c r="I356" s="851">
        <f>H356+G356</f>
        <v>1320000</v>
      </c>
      <c r="J356" s="924">
        <f>C356-I356</f>
        <v>0</v>
      </c>
      <c r="K356" s="930">
        <f t="shared" si="322"/>
        <v>100</v>
      </c>
      <c r="R356" s="691">
        <v>660000</v>
      </c>
    </row>
    <row r="357" spans="1:21" ht="13.35" customHeight="1" x14ac:dyDescent="0.25">
      <c r="A357" s="139"/>
      <c r="B357" s="124"/>
      <c r="C357" s="125"/>
      <c r="D357" s="126"/>
      <c r="E357" s="126"/>
      <c r="F357" s="126"/>
      <c r="G357" s="516"/>
      <c r="H357" s="516"/>
      <c r="I357" s="516"/>
      <c r="J357" s="515"/>
      <c r="K357" s="545"/>
      <c r="R357" s="516"/>
    </row>
    <row r="358" spans="1:21" ht="13.35" customHeight="1" x14ac:dyDescent="0.25">
      <c r="A358" s="140"/>
      <c r="B358" s="7"/>
      <c r="C358" s="8"/>
      <c r="D358" s="130"/>
      <c r="E358" s="130"/>
      <c r="F358" s="130"/>
      <c r="G358" s="520"/>
      <c r="H358" s="520"/>
      <c r="I358" s="520"/>
      <c r="J358" s="519"/>
      <c r="K358" s="550">
        <v>9</v>
      </c>
      <c r="R358" s="520"/>
    </row>
    <row r="359" spans="1:21" ht="13.35" customHeight="1" x14ac:dyDescent="0.25">
      <c r="A359" s="144" t="s">
        <v>533</v>
      </c>
      <c r="B359" s="141">
        <v>2</v>
      </c>
      <c r="C359" s="142" t="s">
        <v>534</v>
      </c>
      <c r="D359" s="142" t="s">
        <v>535</v>
      </c>
      <c r="E359" s="142" t="s">
        <v>536</v>
      </c>
      <c r="F359" s="143" t="s">
        <v>537</v>
      </c>
      <c r="G359" s="882">
        <v>7</v>
      </c>
      <c r="H359" s="1108">
        <v>8</v>
      </c>
      <c r="I359" s="883">
        <v>9</v>
      </c>
      <c r="J359" s="525">
        <v>10</v>
      </c>
      <c r="K359" s="503">
        <v>11</v>
      </c>
      <c r="R359" s="1108">
        <v>8</v>
      </c>
    </row>
    <row r="360" spans="1:21" s="2" customFormat="1" ht="14.1" customHeight="1" thickBot="1" x14ac:dyDescent="0.3">
      <c r="A360" s="70" t="s">
        <v>77</v>
      </c>
      <c r="B360" s="70" t="s">
        <v>78</v>
      </c>
      <c r="C360" s="71">
        <f>C361+C364</f>
        <v>3095000</v>
      </c>
      <c r="D360" s="71">
        <f t="shared" ref="D360:J360" si="346">D361+D364</f>
        <v>0</v>
      </c>
      <c r="E360" s="71">
        <f t="shared" si="346"/>
        <v>0</v>
      </c>
      <c r="F360" s="111">
        <f t="shared" si="346"/>
        <v>0</v>
      </c>
      <c r="G360" s="902">
        <f t="shared" si="346"/>
        <v>2364250</v>
      </c>
      <c r="H360" s="557">
        <f t="shared" si="346"/>
        <v>730000</v>
      </c>
      <c r="I360" s="903">
        <f t="shared" si="346"/>
        <v>3094250</v>
      </c>
      <c r="J360" s="558">
        <f t="shared" si="346"/>
        <v>750</v>
      </c>
      <c r="K360" s="904">
        <f t="shared" si="322"/>
        <v>99.975767366720518</v>
      </c>
      <c r="N360" s="947"/>
      <c r="Q360" s="694"/>
      <c r="R360" s="557">
        <f t="shared" ref="R360" si="347">R361+R364</f>
        <v>730000</v>
      </c>
      <c r="S360" s="2">
        <f>R360*O360</f>
        <v>0</v>
      </c>
      <c r="U360" s="694"/>
    </row>
    <row r="361" spans="1:21" ht="14.1" customHeight="1" thickBot="1" x14ac:dyDescent="0.3">
      <c r="A361" s="3" t="s">
        <v>456</v>
      </c>
      <c r="B361" s="3" t="s">
        <v>92</v>
      </c>
      <c r="C361" s="65">
        <f>C362</f>
        <v>1825000</v>
      </c>
      <c r="D361" s="65">
        <f t="shared" ref="D361:J362" si="348">D362</f>
        <v>0</v>
      </c>
      <c r="E361" s="65">
        <f t="shared" si="348"/>
        <v>0</v>
      </c>
      <c r="F361" s="100">
        <f t="shared" si="348"/>
        <v>0</v>
      </c>
      <c r="G361" s="858">
        <f t="shared" si="348"/>
        <v>1095000</v>
      </c>
      <c r="H361" s="511">
        <f t="shared" si="348"/>
        <v>730000</v>
      </c>
      <c r="I361" s="859">
        <f t="shared" si="348"/>
        <v>1825000</v>
      </c>
      <c r="J361" s="512">
        <f t="shared" si="348"/>
        <v>0</v>
      </c>
      <c r="K361" s="544">
        <f t="shared" si="322"/>
        <v>100</v>
      </c>
      <c r="R361" s="511">
        <f t="shared" ref="R361:R362" si="349">R362</f>
        <v>730000</v>
      </c>
      <c r="S361" s="2">
        <f>R361*O361</f>
        <v>0</v>
      </c>
    </row>
    <row r="362" spans="1:21" ht="14.1" customHeight="1" x14ac:dyDescent="0.25">
      <c r="A362" s="63" t="s">
        <v>457</v>
      </c>
      <c r="B362" s="63" t="s">
        <v>152</v>
      </c>
      <c r="C362" s="64">
        <f>C363</f>
        <v>1825000</v>
      </c>
      <c r="D362" s="64">
        <f t="shared" si="348"/>
        <v>0</v>
      </c>
      <c r="E362" s="64">
        <f t="shared" si="348"/>
        <v>0</v>
      </c>
      <c r="F362" s="101">
        <f t="shared" si="348"/>
        <v>0</v>
      </c>
      <c r="G362" s="860">
        <f t="shared" si="348"/>
        <v>1095000</v>
      </c>
      <c r="H362" s="369">
        <f t="shared" si="348"/>
        <v>730000</v>
      </c>
      <c r="I362" s="861">
        <f t="shared" si="348"/>
        <v>1825000</v>
      </c>
      <c r="J362" s="513">
        <f t="shared" si="348"/>
        <v>0</v>
      </c>
      <c r="K362" s="535">
        <f t="shared" si="322"/>
        <v>100</v>
      </c>
      <c r="R362" s="369">
        <f t="shared" si="349"/>
        <v>730000</v>
      </c>
      <c r="S362" s="168">
        <f>SUM(S360:S361)</f>
        <v>0</v>
      </c>
      <c r="T362" s="419">
        <f>4/100*S362</f>
        <v>0</v>
      </c>
    </row>
    <row r="363" spans="1:21" ht="14.1" customHeight="1" thickBot="1" x14ac:dyDescent="0.3">
      <c r="A363" s="48" t="s">
        <v>458</v>
      </c>
      <c r="B363" s="48" t="s">
        <v>153</v>
      </c>
      <c r="C363" s="49">
        <v>1825000</v>
      </c>
      <c r="D363" s="147"/>
      <c r="E363" s="147"/>
      <c r="F363" s="148"/>
      <c r="G363" s="865">
        <v>1095000</v>
      </c>
      <c r="H363" s="1098">
        <v>730000</v>
      </c>
      <c r="I363" s="866">
        <f>H363+G363</f>
        <v>1825000</v>
      </c>
      <c r="J363" s="618">
        <f>C363-I363</f>
        <v>0</v>
      </c>
      <c r="K363" s="538">
        <f t="shared" si="322"/>
        <v>100</v>
      </c>
      <c r="R363" s="1098">
        <v>730000</v>
      </c>
      <c r="S363" s="168">
        <f>2*2*60000</f>
        <v>240000</v>
      </c>
    </row>
    <row r="364" spans="1:21" ht="14.1" customHeight="1" thickBot="1" x14ac:dyDescent="0.3">
      <c r="A364" s="79" t="s">
        <v>449</v>
      </c>
      <c r="B364" s="3" t="s">
        <v>151</v>
      </c>
      <c r="C364" s="65">
        <f>C365+C367+C369</f>
        <v>1270000</v>
      </c>
      <c r="D364" s="65">
        <f t="shared" ref="D364:J364" si="350">D365+D367+D369</f>
        <v>0</v>
      </c>
      <c r="E364" s="65">
        <f t="shared" si="350"/>
        <v>0</v>
      </c>
      <c r="F364" s="100">
        <f t="shared" si="350"/>
        <v>0</v>
      </c>
      <c r="G364" s="858">
        <f t="shared" si="350"/>
        <v>1269250</v>
      </c>
      <c r="H364" s="511">
        <f t="shared" si="350"/>
        <v>0</v>
      </c>
      <c r="I364" s="859">
        <f t="shared" si="350"/>
        <v>1269250</v>
      </c>
      <c r="J364" s="512">
        <f t="shared" si="350"/>
        <v>750</v>
      </c>
      <c r="K364" s="544">
        <f t="shared" si="322"/>
        <v>99.940944881889763</v>
      </c>
      <c r="R364" s="511">
        <f t="shared" ref="R364" si="351">R365+R367+R369</f>
        <v>0</v>
      </c>
      <c r="S364" s="168">
        <f>2*2*55000</f>
        <v>220000</v>
      </c>
    </row>
    <row r="365" spans="1:21" ht="14.1" customHeight="1" x14ac:dyDescent="0.25">
      <c r="A365" s="78" t="s">
        <v>450</v>
      </c>
      <c r="B365" s="63" t="s">
        <v>154</v>
      </c>
      <c r="C365" s="64">
        <f>C366</f>
        <v>195000</v>
      </c>
      <c r="D365" s="64">
        <f t="shared" ref="D365:J365" si="352">D366</f>
        <v>0</v>
      </c>
      <c r="E365" s="64">
        <f t="shared" si="352"/>
        <v>0</v>
      </c>
      <c r="F365" s="101">
        <f t="shared" si="352"/>
        <v>0</v>
      </c>
      <c r="G365" s="860">
        <f t="shared" si="352"/>
        <v>195000</v>
      </c>
      <c r="H365" s="369">
        <f t="shared" si="352"/>
        <v>0</v>
      </c>
      <c r="I365" s="861">
        <f t="shared" si="352"/>
        <v>195000</v>
      </c>
      <c r="J365" s="513">
        <f t="shared" si="352"/>
        <v>0</v>
      </c>
      <c r="K365" s="535">
        <f t="shared" si="322"/>
        <v>100</v>
      </c>
      <c r="R365" s="369">
        <f t="shared" ref="R365" si="353">R366</f>
        <v>0</v>
      </c>
      <c r="S365" s="168">
        <f>2*5*50000</f>
        <v>500000</v>
      </c>
    </row>
    <row r="366" spans="1:21" ht="14.1" customHeight="1" x14ac:dyDescent="0.25">
      <c r="A366" s="27" t="s">
        <v>451</v>
      </c>
      <c r="B366" s="4" t="s">
        <v>155</v>
      </c>
      <c r="C366" s="21">
        <v>195000</v>
      </c>
      <c r="D366" s="16"/>
      <c r="E366" s="16"/>
      <c r="F366" s="102"/>
      <c r="G366" s="850">
        <v>195000</v>
      </c>
      <c r="H366" s="691"/>
      <c r="I366" s="851">
        <f>H366+G366</f>
        <v>195000</v>
      </c>
      <c r="J366" s="561">
        <f>C366-I366</f>
        <v>0</v>
      </c>
      <c r="K366" s="536">
        <f t="shared" si="322"/>
        <v>100</v>
      </c>
      <c r="R366" s="691"/>
      <c r="S366" s="419">
        <f>S365+S364+S363</f>
        <v>960000</v>
      </c>
    </row>
    <row r="367" spans="1:21" ht="14.1" customHeight="1" x14ac:dyDescent="0.25">
      <c r="A367" s="27" t="s">
        <v>452</v>
      </c>
      <c r="B367" s="4" t="s">
        <v>156</v>
      </c>
      <c r="C367" s="21">
        <f>C368</f>
        <v>75000</v>
      </c>
      <c r="D367" s="21">
        <f t="shared" ref="D367:J367" si="354">D368</f>
        <v>0</v>
      </c>
      <c r="E367" s="21">
        <f t="shared" si="354"/>
        <v>0</v>
      </c>
      <c r="F367" s="103">
        <f t="shared" si="354"/>
        <v>0</v>
      </c>
      <c r="G367" s="862">
        <f t="shared" si="354"/>
        <v>74250</v>
      </c>
      <c r="H367" s="499">
        <f t="shared" si="354"/>
        <v>0</v>
      </c>
      <c r="I367" s="863">
        <f t="shared" si="354"/>
        <v>74250</v>
      </c>
      <c r="J367" s="514">
        <f t="shared" si="354"/>
        <v>750</v>
      </c>
      <c r="K367" s="536">
        <f t="shared" si="322"/>
        <v>99</v>
      </c>
      <c r="R367" s="499">
        <f t="shared" ref="R367" si="355">R368</f>
        <v>0</v>
      </c>
    </row>
    <row r="368" spans="1:21" ht="14.1" customHeight="1" x14ac:dyDescent="0.25">
      <c r="A368" s="27" t="s">
        <v>453</v>
      </c>
      <c r="B368" s="4" t="s">
        <v>157</v>
      </c>
      <c r="C368" s="21">
        <v>75000</v>
      </c>
      <c r="D368" s="16"/>
      <c r="E368" s="16"/>
      <c r="F368" s="102"/>
      <c r="G368" s="850">
        <v>74250</v>
      </c>
      <c r="H368" s="691"/>
      <c r="I368" s="851">
        <f>H368+G368</f>
        <v>74250</v>
      </c>
      <c r="J368" s="561">
        <f>C368-I368</f>
        <v>750</v>
      </c>
      <c r="K368" s="536">
        <f t="shared" si="322"/>
        <v>99</v>
      </c>
      <c r="R368" s="691"/>
    </row>
    <row r="369" spans="1:21" ht="14.1" customHeight="1" x14ac:dyDescent="0.25">
      <c r="A369" s="27" t="s">
        <v>454</v>
      </c>
      <c r="B369" s="4" t="s">
        <v>158</v>
      </c>
      <c r="C369" s="21">
        <f>C370</f>
        <v>1000000</v>
      </c>
      <c r="D369" s="21">
        <f t="shared" ref="D369:J369" si="356">D370</f>
        <v>0</v>
      </c>
      <c r="E369" s="21">
        <f t="shared" si="356"/>
        <v>0</v>
      </c>
      <c r="F369" s="103">
        <f t="shared" si="356"/>
        <v>0</v>
      </c>
      <c r="G369" s="862">
        <f t="shared" si="356"/>
        <v>1000000</v>
      </c>
      <c r="H369" s="499">
        <f t="shared" si="356"/>
        <v>0</v>
      </c>
      <c r="I369" s="863">
        <f t="shared" si="356"/>
        <v>1000000</v>
      </c>
      <c r="J369" s="514">
        <f t="shared" si="356"/>
        <v>0</v>
      </c>
      <c r="K369" s="536">
        <f t="shared" si="322"/>
        <v>100</v>
      </c>
      <c r="R369" s="499">
        <f t="shared" ref="R369" si="357">R370</f>
        <v>0</v>
      </c>
    </row>
    <row r="370" spans="1:21" ht="14.1" customHeight="1" x14ac:dyDescent="0.25">
      <c r="A370" s="27" t="s">
        <v>455</v>
      </c>
      <c r="B370" s="4" t="s">
        <v>175</v>
      </c>
      <c r="C370" s="21">
        <v>1000000</v>
      </c>
      <c r="D370" s="16"/>
      <c r="E370" s="16"/>
      <c r="F370" s="102"/>
      <c r="G370" s="850">
        <v>1000000</v>
      </c>
      <c r="H370" s="691"/>
      <c r="I370" s="851">
        <f>H370+G370</f>
        <v>1000000</v>
      </c>
      <c r="J370" s="561">
        <f>C370-I370</f>
        <v>0</v>
      </c>
      <c r="K370" s="536">
        <f t="shared" si="322"/>
        <v>100</v>
      </c>
      <c r="R370" s="691"/>
    </row>
    <row r="371" spans="1:21" s="2" customFormat="1" ht="14.1" customHeight="1" thickBot="1" x14ac:dyDescent="0.3">
      <c r="A371" s="70" t="s">
        <v>79</v>
      </c>
      <c r="B371" s="70" t="s">
        <v>80</v>
      </c>
      <c r="C371" s="71">
        <f>C372</f>
        <v>640000</v>
      </c>
      <c r="D371" s="71">
        <f t="shared" ref="D371:J371" si="358">D372</f>
        <v>0</v>
      </c>
      <c r="E371" s="71">
        <f t="shared" si="358"/>
        <v>0</v>
      </c>
      <c r="F371" s="111">
        <f t="shared" si="358"/>
        <v>0</v>
      </c>
      <c r="G371" s="902">
        <f t="shared" si="358"/>
        <v>265000</v>
      </c>
      <c r="H371" s="557">
        <f t="shared" si="358"/>
        <v>375000</v>
      </c>
      <c r="I371" s="903">
        <f t="shared" si="358"/>
        <v>640000</v>
      </c>
      <c r="J371" s="558">
        <f t="shared" si="358"/>
        <v>0</v>
      </c>
      <c r="K371" s="904">
        <f t="shared" si="322"/>
        <v>100</v>
      </c>
      <c r="N371" s="947"/>
      <c r="Q371" s="694"/>
      <c r="R371" s="557">
        <f t="shared" ref="R371" si="359">R372</f>
        <v>375000</v>
      </c>
      <c r="U371" s="694"/>
    </row>
    <row r="372" spans="1:21" ht="14.1" customHeight="1" thickBot="1" x14ac:dyDescent="0.3">
      <c r="A372" s="79" t="s">
        <v>459</v>
      </c>
      <c r="B372" s="3" t="s">
        <v>151</v>
      </c>
      <c r="C372" s="65">
        <f>C373+C375+C377</f>
        <v>640000</v>
      </c>
      <c r="D372" s="65">
        <f t="shared" ref="D372:J372" si="360">D373+D375+D377</f>
        <v>0</v>
      </c>
      <c r="E372" s="65">
        <f t="shared" si="360"/>
        <v>0</v>
      </c>
      <c r="F372" s="100">
        <f t="shared" si="360"/>
        <v>0</v>
      </c>
      <c r="G372" s="858">
        <f t="shared" si="360"/>
        <v>265000</v>
      </c>
      <c r="H372" s="511">
        <f t="shared" si="360"/>
        <v>375000</v>
      </c>
      <c r="I372" s="859">
        <f t="shared" si="360"/>
        <v>640000</v>
      </c>
      <c r="J372" s="512">
        <f t="shared" si="360"/>
        <v>0</v>
      </c>
      <c r="K372" s="544">
        <f t="shared" si="322"/>
        <v>100</v>
      </c>
      <c r="R372" s="511">
        <f t="shared" ref="R372" si="361">R373+R375+R377</f>
        <v>375000</v>
      </c>
    </row>
    <row r="373" spans="1:21" ht="14.1" customHeight="1" x14ac:dyDescent="0.25">
      <c r="A373" s="78" t="s">
        <v>460</v>
      </c>
      <c r="B373" s="63" t="s">
        <v>154</v>
      </c>
      <c r="C373" s="64">
        <f>C374</f>
        <v>205000</v>
      </c>
      <c r="D373" s="64">
        <f t="shared" ref="D373:J373" si="362">D374</f>
        <v>0</v>
      </c>
      <c r="E373" s="64">
        <f t="shared" si="362"/>
        <v>0</v>
      </c>
      <c r="F373" s="101">
        <f t="shared" si="362"/>
        <v>0</v>
      </c>
      <c r="G373" s="860">
        <f t="shared" si="362"/>
        <v>205000</v>
      </c>
      <c r="H373" s="369">
        <f t="shared" si="362"/>
        <v>0</v>
      </c>
      <c r="I373" s="861">
        <f t="shared" si="362"/>
        <v>205000</v>
      </c>
      <c r="J373" s="513">
        <f t="shared" si="362"/>
        <v>0</v>
      </c>
      <c r="K373" s="535">
        <f t="shared" si="322"/>
        <v>100</v>
      </c>
      <c r="R373" s="369">
        <f t="shared" ref="R373" si="363">R374</f>
        <v>0</v>
      </c>
    </row>
    <row r="374" spans="1:21" ht="14.1" customHeight="1" x14ac:dyDescent="0.25">
      <c r="A374" s="27" t="s">
        <v>461</v>
      </c>
      <c r="B374" s="4" t="s">
        <v>155</v>
      </c>
      <c r="C374" s="21">
        <v>205000</v>
      </c>
      <c r="D374" s="16"/>
      <c r="E374" s="16"/>
      <c r="F374" s="106"/>
      <c r="G374" s="850">
        <v>205000</v>
      </c>
      <c r="H374" s="691"/>
      <c r="I374" s="851">
        <f>H374+G374</f>
        <v>205000</v>
      </c>
      <c r="J374" s="987">
        <f>C374-I374</f>
        <v>0</v>
      </c>
      <c r="K374" s="536">
        <f t="shared" si="322"/>
        <v>100</v>
      </c>
      <c r="R374" s="691"/>
    </row>
    <row r="375" spans="1:21" ht="14.1" customHeight="1" x14ac:dyDescent="0.25">
      <c r="A375" s="27" t="s">
        <v>462</v>
      </c>
      <c r="B375" s="4" t="s">
        <v>156</v>
      </c>
      <c r="C375" s="21">
        <f>C376</f>
        <v>60000</v>
      </c>
      <c r="D375" s="21">
        <f t="shared" ref="D375:J375" si="364">D376</f>
        <v>0</v>
      </c>
      <c r="E375" s="21">
        <f t="shared" si="364"/>
        <v>0</v>
      </c>
      <c r="F375" s="103">
        <f t="shared" si="364"/>
        <v>0</v>
      </c>
      <c r="G375" s="862">
        <f t="shared" si="364"/>
        <v>60000</v>
      </c>
      <c r="H375" s="499">
        <f t="shared" si="364"/>
        <v>0</v>
      </c>
      <c r="I375" s="863">
        <f t="shared" si="364"/>
        <v>60000</v>
      </c>
      <c r="J375" s="514">
        <f t="shared" si="364"/>
        <v>0</v>
      </c>
      <c r="K375" s="536">
        <f t="shared" si="322"/>
        <v>100</v>
      </c>
      <c r="R375" s="499">
        <f t="shared" ref="R375" si="365">R376</f>
        <v>0</v>
      </c>
    </row>
    <row r="376" spans="1:21" ht="14.1" customHeight="1" x14ac:dyDescent="0.25">
      <c r="A376" s="27" t="s">
        <v>463</v>
      </c>
      <c r="B376" s="4" t="s">
        <v>157</v>
      </c>
      <c r="C376" s="21">
        <v>60000</v>
      </c>
      <c r="D376" s="16"/>
      <c r="E376" s="16"/>
      <c r="F376" s="102"/>
      <c r="G376" s="850">
        <v>60000</v>
      </c>
      <c r="H376" s="691"/>
      <c r="I376" s="851">
        <f>H376+G376</f>
        <v>60000</v>
      </c>
      <c r="J376" s="561">
        <f>C376-I376</f>
        <v>0</v>
      </c>
      <c r="K376" s="536">
        <f t="shared" si="322"/>
        <v>100</v>
      </c>
      <c r="R376" s="691"/>
    </row>
    <row r="377" spans="1:21" ht="14.1" customHeight="1" x14ac:dyDescent="0.25">
      <c r="A377" s="27" t="s">
        <v>464</v>
      </c>
      <c r="B377" s="4" t="s">
        <v>158</v>
      </c>
      <c r="C377" s="21">
        <f>C378</f>
        <v>375000</v>
      </c>
      <c r="D377" s="21">
        <f t="shared" ref="D377:J377" si="366">D378</f>
        <v>0</v>
      </c>
      <c r="E377" s="21">
        <f t="shared" si="366"/>
        <v>0</v>
      </c>
      <c r="F377" s="103">
        <f t="shared" si="366"/>
        <v>0</v>
      </c>
      <c r="G377" s="862">
        <f t="shared" si="366"/>
        <v>0</v>
      </c>
      <c r="H377" s="499">
        <f t="shared" si="366"/>
        <v>375000</v>
      </c>
      <c r="I377" s="863">
        <f t="shared" si="366"/>
        <v>375000</v>
      </c>
      <c r="J377" s="514">
        <f t="shared" si="366"/>
        <v>0</v>
      </c>
      <c r="K377" s="536">
        <f t="shared" si="322"/>
        <v>100</v>
      </c>
      <c r="R377" s="499">
        <f t="shared" ref="R377" si="367">R378</f>
        <v>375000</v>
      </c>
    </row>
    <row r="378" spans="1:21" ht="14.1" customHeight="1" x14ac:dyDescent="0.25">
      <c r="A378" s="27" t="s">
        <v>465</v>
      </c>
      <c r="B378" s="4" t="s">
        <v>175</v>
      </c>
      <c r="C378" s="21">
        <v>375000</v>
      </c>
      <c r="D378" s="16"/>
      <c r="E378" s="16"/>
      <c r="F378" s="102"/>
      <c r="G378" s="850"/>
      <c r="H378" s="691">
        <v>375000</v>
      </c>
      <c r="I378" s="851">
        <f>H378+G378</f>
        <v>375000</v>
      </c>
      <c r="J378" s="561">
        <f>C378-I378</f>
        <v>0</v>
      </c>
      <c r="K378" s="536">
        <f t="shared" si="322"/>
        <v>100</v>
      </c>
      <c r="R378" s="716">
        <v>375000</v>
      </c>
    </row>
    <row r="379" spans="1:21" s="2" customFormat="1" ht="14.1" customHeight="1" thickBot="1" x14ac:dyDescent="0.3">
      <c r="A379" s="70" t="s">
        <v>81</v>
      </c>
      <c r="B379" s="70" t="s">
        <v>82</v>
      </c>
      <c r="C379" s="71">
        <f>C380+C383</f>
        <v>2380000</v>
      </c>
      <c r="D379" s="71">
        <f t="shared" ref="D379:J379" si="368">D380+D383</f>
        <v>0</v>
      </c>
      <c r="E379" s="71">
        <f t="shared" si="368"/>
        <v>0</v>
      </c>
      <c r="F379" s="111">
        <f t="shared" si="368"/>
        <v>0</v>
      </c>
      <c r="G379" s="902">
        <f t="shared" si="368"/>
        <v>2380000</v>
      </c>
      <c r="H379" s="557">
        <f t="shared" si="368"/>
        <v>0</v>
      </c>
      <c r="I379" s="903">
        <f t="shared" si="368"/>
        <v>2380000</v>
      </c>
      <c r="J379" s="558">
        <f t="shared" si="368"/>
        <v>0</v>
      </c>
      <c r="K379" s="904">
        <f t="shared" si="322"/>
        <v>100</v>
      </c>
      <c r="N379" s="947"/>
      <c r="Q379" s="694"/>
      <c r="R379" s="557">
        <f t="shared" ref="R379" si="369">R380+R383</f>
        <v>0</v>
      </c>
      <c r="U379" s="694"/>
    </row>
    <row r="380" spans="1:21" ht="14.1" customHeight="1" thickBot="1" x14ac:dyDescent="0.3">
      <c r="A380" s="3" t="s">
        <v>473</v>
      </c>
      <c r="B380" s="3" t="s">
        <v>92</v>
      </c>
      <c r="C380" s="65">
        <f>C381</f>
        <v>780000</v>
      </c>
      <c r="D380" s="65">
        <f t="shared" ref="D380:J381" si="370">D381</f>
        <v>0</v>
      </c>
      <c r="E380" s="65">
        <f t="shared" si="370"/>
        <v>0</v>
      </c>
      <c r="F380" s="100">
        <f t="shared" si="370"/>
        <v>0</v>
      </c>
      <c r="G380" s="858">
        <f t="shared" si="370"/>
        <v>780000</v>
      </c>
      <c r="H380" s="511">
        <f t="shared" si="370"/>
        <v>0</v>
      </c>
      <c r="I380" s="859">
        <f t="shared" si="370"/>
        <v>780000</v>
      </c>
      <c r="J380" s="512">
        <f t="shared" si="370"/>
        <v>0</v>
      </c>
      <c r="K380" s="544">
        <f t="shared" si="322"/>
        <v>100</v>
      </c>
      <c r="R380" s="511">
        <f t="shared" ref="R380:R381" si="371">R381</f>
        <v>0</v>
      </c>
    </row>
    <row r="381" spans="1:21" ht="14.1" customHeight="1" x14ac:dyDescent="0.25">
      <c r="A381" s="63" t="s">
        <v>474</v>
      </c>
      <c r="B381" s="63" t="s">
        <v>152</v>
      </c>
      <c r="C381" s="64">
        <f>C382</f>
        <v>780000</v>
      </c>
      <c r="D381" s="64">
        <f t="shared" si="370"/>
        <v>0</v>
      </c>
      <c r="E381" s="64">
        <f t="shared" si="370"/>
        <v>0</v>
      </c>
      <c r="F381" s="101">
        <f t="shared" si="370"/>
        <v>0</v>
      </c>
      <c r="G381" s="860">
        <f t="shared" si="370"/>
        <v>780000</v>
      </c>
      <c r="H381" s="369">
        <f t="shared" si="370"/>
        <v>0</v>
      </c>
      <c r="I381" s="861">
        <f t="shared" si="370"/>
        <v>780000</v>
      </c>
      <c r="J381" s="513">
        <f t="shared" si="370"/>
        <v>0</v>
      </c>
      <c r="K381" s="535">
        <f t="shared" si="322"/>
        <v>100</v>
      </c>
      <c r="R381" s="369">
        <f t="shared" si="371"/>
        <v>0</v>
      </c>
    </row>
    <row r="382" spans="1:21" ht="14.1" customHeight="1" thickBot="1" x14ac:dyDescent="0.3">
      <c r="A382" s="48" t="s">
        <v>475</v>
      </c>
      <c r="B382" s="48" t="s">
        <v>153</v>
      </c>
      <c r="C382" s="49">
        <v>780000</v>
      </c>
      <c r="D382" s="147"/>
      <c r="E382" s="147"/>
      <c r="F382" s="148"/>
      <c r="G382" s="865">
        <v>780000</v>
      </c>
      <c r="H382" s="1098"/>
      <c r="I382" s="866">
        <f>H382+G382</f>
        <v>780000</v>
      </c>
      <c r="J382" s="618">
        <f>C382-I382</f>
        <v>0</v>
      </c>
      <c r="K382" s="538">
        <f t="shared" si="322"/>
        <v>100</v>
      </c>
      <c r="R382" s="1098"/>
    </row>
    <row r="383" spans="1:21" ht="14.1" customHeight="1" thickBot="1" x14ac:dyDescent="0.3">
      <c r="A383" s="79" t="s">
        <v>466</v>
      </c>
      <c r="B383" s="3" t="s">
        <v>151</v>
      </c>
      <c r="C383" s="65">
        <f>C384+C386+C388</f>
        <v>1600000</v>
      </c>
      <c r="D383" s="65">
        <f t="shared" ref="D383:J383" si="372">D384+D386+D388</f>
        <v>0</v>
      </c>
      <c r="E383" s="65">
        <f t="shared" si="372"/>
        <v>0</v>
      </c>
      <c r="F383" s="100">
        <f t="shared" si="372"/>
        <v>0</v>
      </c>
      <c r="G383" s="858">
        <f t="shared" si="372"/>
        <v>1600000</v>
      </c>
      <c r="H383" s="511">
        <f t="shared" si="372"/>
        <v>0</v>
      </c>
      <c r="I383" s="859">
        <f t="shared" si="372"/>
        <v>1600000</v>
      </c>
      <c r="J383" s="512">
        <f t="shared" si="372"/>
        <v>0</v>
      </c>
      <c r="K383" s="544">
        <f t="shared" si="322"/>
        <v>100</v>
      </c>
      <c r="R383" s="511">
        <f t="shared" ref="R383" si="373">R384+R386+R388</f>
        <v>0</v>
      </c>
    </row>
    <row r="384" spans="1:21" ht="14.1" customHeight="1" x14ac:dyDescent="0.25">
      <c r="A384" s="78" t="s">
        <v>467</v>
      </c>
      <c r="B384" s="63" t="s">
        <v>154</v>
      </c>
      <c r="C384" s="64">
        <f>C385</f>
        <v>235000</v>
      </c>
      <c r="D384" s="64">
        <f t="shared" ref="D384:J384" si="374">D385</f>
        <v>0</v>
      </c>
      <c r="E384" s="64">
        <f t="shared" si="374"/>
        <v>0</v>
      </c>
      <c r="F384" s="101">
        <f t="shared" si="374"/>
        <v>0</v>
      </c>
      <c r="G384" s="860">
        <f t="shared" si="374"/>
        <v>235000</v>
      </c>
      <c r="H384" s="369">
        <f t="shared" si="374"/>
        <v>0</v>
      </c>
      <c r="I384" s="861">
        <f t="shared" si="374"/>
        <v>235000</v>
      </c>
      <c r="J384" s="513">
        <f t="shared" si="374"/>
        <v>0</v>
      </c>
      <c r="K384" s="535">
        <f t="shared" si="322"/>
        <v>100</v>
      </c>
      <c r="R384" s="369">
        <f t="shared" ref="R384" si="375">R385</f>
        <v>0</v>
      </c>
    </row>
    <row r="385" spans="1:21" ht="14.1" customHeight="1" x14ac:dyDescent="0.25">
      <c r="A385" s="27" t="s">
        <v>468</v>
      </c>
      <c r="B385" s="4" t="s">
        <v>155</v>
      </c>
      <c r="C385" s="21">
        <v>235000</v>
      </c>
      <c r="D385" s="16"/>
      <c r="E385" s="16"/>
      <c r="F385" s="102"/>
      <c r="G385" s="850">
        <v>235000</v>
      </c>
      <c r="H385" s="691"/>
      <c r="I385" s="851">
        <f>H385+G385</f>
        <v>235000</v>
      </c>
      <c r="J385" s="561">
        <f>C385-I385</f>
        <v>0</v>
      </c>
      <c r="K385" s="536">
        <f t="shared" si="322"/>
        <v>100</v>
      </c>
      <c r="R385" s="691"/>
    </row>
    <row r="386" spans="1:21" ht="14.1" customHeight="1" x14ac:dyDescent="0.25">
      <c r="A386" s="27" t="s">
        <v>469</v>
      </c>
      <c r="B386" s="4" t="s">
        <v>156</v>
      </c>
      <c r="C386" s="21">
        <f>C387</f>
        <v>45000</v>
      </c>
      <c r="D386" s="21">
        <f t="shared" ref="D386:J386" si="376">D387</f>
        <v>0</v>
      </c>
      <c r="E386" s="21">
        <f t="shared" si="376"/>
        <v>0</v>
      </c>
      <c r="F386" s="103">
        <f t="shared" si="376"/>
        <v>0</v>
      </c>
      <c r="G386" s="862">
        <f t="shared" si="376"/>
        <v>45000</v>
      </c>
      <c r="H386" s="499">
        <f t="shared" si="376"/>
        <v>0</v>
      </c>
      <c r="I386" s="863">
        <f t="shared" si="376"/>
        <v>45000</v>
      </c>
      <c r="J386" s="514">
        <f t="shared" si="376"/>
        <v>0</v>
      </c>
      <c r="K386" s="536">
        <f t="shared" si="322"/>
        <v>100</v>
      </c>
      <c r="R386" s="499">
        <f t="shared" ref="R386" si="377">R387</f>
        <v>0</v>
      </c>
    </row>
    <row r="387" spans="1:21" ht="14.1" customHeight="1" x14ac:dyDescent="0.25">
      <c r="A387" s="27" t="s">
        <v>470</v>
      </c>
      <c r="B387" s="4" t="s">
        <v>157</v>
      </c>
      <c r="C387" s="21">
        <v>45000</v>
      </c>
      <c r="D387" s="16"/>
      <c r="E387" s="16"/>
      <c r="F387" s="102"/>
      <c r="G387" s="850">
        <v>45000</v>
      </c>
      <c r="H387" s="691"/>
      <c r="I387" s="851">
        <f>H387+G387</f>
        <v>45000</v>
      </c>
      <c r="J387" s="561">
        <f>C387-I387</f>
        <v>0</v>
      </c>
      <c r="K387" s="536">
        <f t="shared" si="322"/>
        <v>100</v>
      </c>
      <c r="R387" s="691"/>
    </row>
    <row r="388" spans="1:21" ht="14.1" customHeight="1" x14ac:dyDescent="0.25">
      <c r="A388" s="27" t="s">
        <v>471</v>
      </c>
      <c r="B388" s="4" t="s">
        <v>158</v>
      </c>
      <c r="C388" s="21">
        <f>C389</f>
        <v>1320000</v>
      </c>
      <c r="D388" s="21">
        <f t="shared" ref="D388:J388" si="378">D389</f>
        <v>0</v>
      </c>
      <c r="E388" s="21">
        <f t="shared" si="378"/>
        <v>0</v>
      </c>
      <c r="F388" s="103">
        <f t="shared" si="378"/>
        <v>0</v>
      </c>
      <c r="G388" s="862">
        <f t="shared" si="378"/>
        <v>1320000</v>
      </c>
      <c r="H388" s="499">
        <f t="shared" si="378"/>
        <v>0</v>
      </c>
      <c r="I388" s="863">
        <f t="shared" si="378"/>
        <v>1320000</v>
      </c>
      <c r="J388" s="514">
        <f t="shared" si="378"/>
        <v>0</v>
      </c>
      <c r="K388" s="536">
        <f t="shared" si="322"/>
        <v>100</v>
      </c>
      <c r="R388" s="499">
        <f t="shared" ref="R388" si="379">R389</f>
        <v>0</v>
      </c>
    </row>
    <row r="389" spans="1:21" ht="14.1" customHeight="1" x14ac:dyDescent="0.25">
      <c r="A389" s="27" t="s">
        <v>472</v>
      </c>
      <c r="B389" s="4" t="s">
        <v>175</v>
      </c>
      <c r="C389" s="21">
        <v>1320000</v>
      </c>
      <c r="D389" s="16"/>
      <c r="E389" s="16"/>
      <c r="F389" s="102"/>
      <c r="G389" s="850">
        <v>1320000</v>
      </c>
      <c r="H389" s="691"/>
      <c r="I389" s="851">
        <f>H389+G389</f>
        <v>1320000</v>
      </c>
      <c r="J389" s="561">
        <f>C389-I389</f>
        <v>0</v>
      </c>
      <c r="K389" s="536">
        <f t="shared" si="322"/>
        <v>100</v>
      </c>
      <c r="R389" s="691"/>
    </row>
    <row r="390" spans="1:21" s="1" customFormat="1" ht="14.1" customHeight="1" x14ac:dyDescent="0.25">
      <c r="A390" s="54" t="s">
        <v>113</v>
      </c>
      <c r="B390" s="54" t="s">
        <v>547</v>
      </c>
      <c r="C390" s="55">
        <f t="shared" ref="C390:J390" si="380">C391+C403</f>
        <v>9355000</v>
      </c>
      <c r="D390" s="55">
        <f t="shared" si="380"/>
        <v>0</v>
      </c>
      <c r="E390" s="55">
        <f t="shared" si="380"/>
        <v>0</v>
      </c>
      <c r="F390" s="104">
        <f t="shared" si="380"/>
        <v>0</v>
      </c>
      <c r="G390" s="547">
        <f t="shared" si="380"/>
        <v>5355000</v>
      </c>
      <c r="H390" s="548">
        <f t="shared" si="380"/>
        <v>3995000</v>
      </c>
      <c r="I390" s="581">
        <f t="shared" si="380"/>
        <v>9350000</v>
      </c>
      <c r="J390" s="549">
        <f t="shared" si="380"/>
        <v>5000</v>
      </c>
      <c r="K390" s="916">
        <f t="shared" si="322"/>
        <v>99.946552645644033</v>
      </c>
      <c r="N390" s="601"/>
      <c r="Q390" s="696"/>
      <c r="R390" s="548">
        <f t="shared" ref="R390" si="381">R391+R403</f>
        <v>4000000</v>
      </c>
      <c r="U390" s="696"/>
    </row>
    <row r="391" spans="1:21" s="2" customFormat="1" ht="14.1" customHeight="1" thickBot="1" x14ac:dyDescent="0.3">
      <c r="A391" s="70" t="s">
        <v>83</v>
      </c>
      <c r="B391" s="70" t="s">
        <v>84</v>
      </c>
      <c r="C391" s="71">
        <f>C392</f>
        <v>850000</v>
      </c>
      <c r="D391" s="71">
        <f t="shared" ref="D391:J391" si="382">D392</f>
        <v>0</v>
      </c>
      <c r="E391" s="71">
        <f t="shared" si="382"/>
        <v>0</v>
      </c>
      <c r="F391" s="111">
        <f t="shared" si="382"/>
        <v>0</v>
      </c>
      <c r="G391" s="902">
        <f t="shared" si="382"/>
        <v>850000</v>
      </c>
      <c r="H391" s="557">
        <f t="shared" si="382"/>
        <v>0</v>
      </c>
      <c r="I391" s="903">
        <f t="shared" si="382"/>
        <v>850000</v>
      </c>
      <c r="J391" s="558">
        <f t="shared" si="382"/>
        <v>0</v>
      </c>
      <c r="K391" s="904">
        <f t="shared" si="322"/>
        <v>100</v>
      </c>
      <c r="N391" s="947"/>
      <c r="Q391" s="694"/>
      <c r="R391" s="557">
        <f t="shared" ref="R391" si="383">R392</f>
        <v>0</v>
      </c>
      <c r="U391" s="694"/>
    </row>
    <row r="392" spans="1:21" ht="14.1" customHeight="1" thickBot="1" x14ac:dyDescent="0.3">
      <c r="A392" s="79" t="s">
        <v>476</v>
      </c>
      <c r="B392" s="3" t="s">
        <v>151</v>
      </c>
      <c r="C392" s="65">
        <f>C393+C395+C397</f>
        <v>850000</v>
      </c>
      <c r="D392" s="65">
        <f t="shared" ref="D392:J392" si="384">D393+D395+D397</f>
        <v>0</v>
      </c>
      <c r="E392" s="65">
        <f t="shared" si="384"/>
        <v>0</v>
      </c>
      <c r="F392" s="100">
        <f t="shared" si="384"/>
        <v>0</v>
      </c>
      <c r="G392" s="858">
        <f t="shared" si="384"/>
        <v>850000</v>
      </c>
      <c r="H392" s="511">
        <f t="shared" si="384"/>
        <v>0</v>
      </c>
      <c r="I392" s="859">
        <f t="shared" si="384"/>
        <v>850000</v>
      </c>
      <c r="J392" s="512">
        <f t="shared" si="384"/>
        <v>0</v>
      </c>
      <c r="K392" s="544">
        <f t="shared" si="322"/>
        <v>100</v>
      </c>
      <c r="R392" s="511">
        <f t="shared" ref="R392" si="385">R393+R395+R397</f>
        <v>0</v>
      </c>
    </row>
    <row r="393" spans="1:21" ht="14.1" customHeight="1" x14ac:dyDescent="0.25">
      <c r="A393" s="78" t="s">
        <v>477</v>
      </c>
      <c r="B393" s="63" t="s">
        <v>154</v>
      </c>
      <c r="C393" s="64">
        <f>C394</f>
        <v>75000</v>
      </c>
      <c r="D393" s="64">
        <f t="shared" ref="D393:J393" si="386">D394</f>
        <v>0</v>
      </c>
      <c r="E393" s="64">
        <f t="shared" si="386"/>
        <v>0</v>
      </c>
      <c r="F393" s="101">
        <f t="shared" si="386"/>
        <v>0</v>
      </c>
      <c r="G393" s="860">
        <f t="shared" si="386"/>
        <v>75000</v>
      </c>
      <c r="H393" s="369">
        <f t="shared" si="386"/>
        <v>0</v>
      </c>
      <c r="I393" s="861">
        <f t="shared" si="386"/>
        <v>75000</v>
      </c>
      <c r="J393" s="513">
        <f t="shared" si="386"/>
        <v>0</v>
      </c>
      <c r="K393" s="535">
        <f t="shared" si="322"/>
        <v>100</v>
      </c>
      <c r="R393" s="369">
        <f t="shared" ref="R393" si="387">R394</f>
        <v>0</v>
      </c>
    </row>
    <row r="394" spans="1:21" ht="14.1" customHeight="1" x14ac:dyDescent="0.25">
      <c r="A394" s="27" t="s">
        <v>478</v>
      </c>
      <c r="B394" s="4" t="s">
        <v>155</v>
      </c>
      <c r="C394" s="21">
        <v>75000</v>
      </c>
      <c r="D394" s="57"/>
      <c r="E394" s="57"/>
      <c r="F394" s="106"/>
      <c r="G394" s="850">
        <v>75000</v>
      </c>
      <c r="H394" s="691"/>
      <c r="I394" s="851">
        <f>H394+G394</f>
        <v>75000</v>
      </c>
      <c r="J394" s="561">
        <f>C394-I394</f>
        <v>0</v>
      </c>
      <c r="K394" s="536">
        <f t="shared" si="322"/>
        <v>100</v>
      </c>
      <c r="R394" s="691"/>
    </row>
    <row r="395" spans="1:21" ht="14.1" customHeight="1" x14ac:dyDescent="0.25">
      <c r="A395" s="27" t="s">
        <v>479</v>
      </c>
      <c r="B395" s="4" t="s">
        <v>156</v>
      </c>
      <c r="C395" s="21">
        <f>C396</f>
        <v>15000</v>
      </c>
      <c r="D395" s="21">
        <f t="shared" ref="D395:J395" si="388">D396</f>
        <v>0</v>
      </c>
      <c r="E395" s="21">
        <f t="shared" si="388"/>
        <v>0</v>
      </c>
      <c r="F395" s="103">
        <f t="shared" si="388"/>
        <v>0</v>
      </c>
      <c r="G395" s="862">
        <f t="shared" si="388"/>
        <v>15000</v>
      </c>
      <c r="H395" s="499">
        <f t="shared" si="388"/>
        <v>0</v>
      </c>
      <c r="I395" s="863">
        <f t="shared" si="388"/>
        <v>15000</v>
      </c>
      <c r="J395" s="514">
        <f t="shared" si="388"/>
        <v>0</v>
      </c>
      <c r="K395" s="536">
        <f t="shared" si="322"/>
        <v>100</v>
      </c>
      <c r="R395" s="499">
        <f t="shared" ref="R395" si="389">R396</f>
        <v>0</v>
      </c>
    </row>
    <row r="396" spans="1:21" ht="14.1" customHeight="1" x14ac:dyDescent="0.25">
      <c r="A396" s="27" t="s">
        <v>480</v>
      </c>
      <c r="B396" s="4" t="s">
        <v>157</v>
      </c>
      <c r="C396" s="21">
        <v>15000</v>
      </c>
      <c r="D396" s="16"/>
      <c r="E396" s="16"/>
      <c r="F396" s="102"/>
      <c r="G396" s="850">
        <v>15000</v>
      </c>
      <c r="H396" s="691"/>
      <c r="I396" s="851">
        <f>H396+G396</f>
        <v>15000</v>
      </c>
      <c r="J396" s="561">
        <f>C396-I396</f>
        <v>0</v>
      </c>
      <c r="K396" s="536">
        <f t="shared" si="322"/>
        <v>100</v>
      </c>
      <c r="R396" s="691"/>
    </row>
    <row r="397" spans="1:21" ht="14.1" customHeight="1" x14ac:dyDescent="0.25">
      <c r="A397" s="27" t="s">
        <v>481</v>
      </c>
      <c r="B397" s="4" t="s">
        <v>158</v>
      </c>
      <c r="C397" s="21">
        <f>C398</f>
        <v>760000</v>
      </c>
      <c r="D397" s="21">
        <f t="shared" ref="D397:J397" si="390">D398</f>
        <v>0</v>
      </c>
      <c r="E397" s="21">
        <f t="shared" si="390"/>
        <v>0</v>
      </c>
      <c r="F397" s="103">
        <f t="shared" si="390"/>
        <v>0</v>
      </c>
      <c r="G397" s="862">
        <f t="shared" si="390"/>
        <v>760000</v>
      </c>
      <c r="H397" s="499">
        <f t="shared" si="390"/>
        <v>0</v>
      </c>
      <c r="I397" s="863">
        <f t="shared" si="390"/>
        <v>760000</v>
      </c>
      <c r="J397" s="514">
        <f t="shared" si="390"/>
        <v>0</v>
      </c>
      <c r="K397" s="536">
        <f t="shared" si="322"/>
        <v>100</v>
      </c>
      <c r="R397" s="499">
        <f t="shared" ref="R397" si="391">R398</f>
        <v>0</v>
      </c>
    </row>
    <row r="398" spans="1:21" ht="14.1" customHeight="1" x14ac:dyDescent="0.25">
      <c r="A398" s="27" t="s">
        <v>482</v>
      </c>
      <c r="B398" s="4" t="s">
        <v>175</v>
      </c>
      <c r="C398" s="21">
        <v>760000</v>
      </c>
      <c r="D398" s="16"/>
      <c r="E398" s="16"/>
      <c r="F398" s="102"/>
      <c r="G398" s="850">
        <v>760000</v>
      </c>
      <c r="H398" s="691"/>
      <c r="I398" s="851">
        <f>H398+G398</f>
        <v>760000</v>
      </c>
      <c r="J398" s="561">
        <f>C398-I398</f>
        <v>0</v>
      </c>
      <c r="K398" s="536">
        <f t="shared" ref="K398:K438" si="392">I398/C398*100</f>
        <v>100</v>
      </c>
      <c r="R398" s="691"/>
    </row>
    <row r="399" spans="1:21" ht="14.1" customHeight="1" x14ac:dyDescent="0.25">
      <c r="A399" s="139"/>
      <c r="B399" s="124"/>
      <c r="C399" s="125"/>
      <c r="D399" s="126"/>
      <c r="E399" s="126"/>
      <c r="F399" s="126"/>
      <c r="G399" s="1163"/>
      <c r="H399" s="1163"/>
      <c r="I399" s="1163"/>
      <c r="J399" s="1164"/>
      <c r="K399" s="545"/>
      <c r="R399" s="1163"/>
    </row>
    <row r="400" spans="1:21" ht="14.1" customHeight="1" x14ac:dyDescent="0.25">
      <c r="A400" s="140"/>
      <c r="B400" s="7"/>
      <c r="C400" s="8"/>
      <c r="D400" s="130"/>
      <c r="E400" s="130"/>
      <c r="F400" s="130"/>
      <c r="G400" s="520"/>
      <c r="H400" s="520"/>
      <c r="I400" s="520"/>
      <c r="J400" s="519"/>
      <c r="K400" s="550"/>
      <c r="R400" s="520"/>
    </row>
    <row r="401" spans="1:21" ht="12.6" customHeight="1" x14ac:dyDescent="0.25">
      <c r="A401" s="140"/>
      <c r="B401" s="7"/>
      <c r="C401" s="8"/>
      <c r="D401" s="130"/>
      <c r="E401" s="130"/>
      <c r="F401" s="130"/>
      <c r="G401" s="520"/>
      <c r="H401" s="520"/>
      <c r="I401" s="520"/>
      <c r="J401" s="519"/>
      <c r="K401" s="550">
        <v>10</v>
      </c>
      <c r="R401" s="520"/>
    </row>
    <row r="402" spans="1:21" ht="12.6" customHeight="1" x14ac:dyDescent="0.25">
      <c r="A402" s="144" t="s">
        <v>533</v>
      </c>
      <c r="B402" s="141">
        <v>2</v>
      </c>
      <c r="C402" s="142" t="s">
        <v>534</v>
      </c>
      <c r="D402" s="142" t="s">
        <v>535</v>
      </c>
      <c r="E402" s="142" t="s">
        <v>536</v>
      </c>
      <c r="F402" s="143" t="s">
        <v>537</v>
      </c>
      <c r="G402" s="882">
        <v>7</v>
      </c>
      <c r="H402" s="1108">
        <v>8</v>
      </c>
      <c r="I402" s="883">
        <v>9</v>
      </c>
      <c r="J402" s="525">
        <v>10</v>
      </c>
      <c r="K402" s="503">
        <v>11</v>
      </c>
      <c r="R402" s="1108">
        <v>8</v>
      </c>
    </row>
    <row r="403" spans="1:21" s="2" customFormat="1" ht="12.6" customHeight="1" thickBot="1" x14ac:dyDescent="0.3">
      <c r="A403" s="70" t="s">
        <v>85</v>
      </c>
      <c r="B403" s="70" t="s">
        <v>548</v>
      </c>
      <c r="C403" s="71">
        <f>C404+C407</f>
        <v>8505000</v>
      </c>
      <c r="D403" s="71">
        <f t="shared" ref="D403:J403" si="393">D404+D407</f>
        <v>0</v>
      </c>
      <c r="E403" s="71">
        <f t="shared" si="393"/>
        <v>0</v>
      </c>
      <c r="F403" s="71">
        <f t="shared" si="393"/>
        <v>0</v>
      </c>
      <c r="G403" s="71">
        <f t="shared" si="393"/>
        <v>4505000</v>
      </c>
      <c r="H403" s="71">
        <f t="shared" si="393"/>
        <v>3995000</v>
      </c>
      <c r="I403" s="71">
        <f t="shared" si="393"/>
        <v>8500000</v>
      </c>
      <c r="J403" s="71">
        <f t="shared" si="393"/>
        <v>5000</v>
      </c>
      <c r="K403" s="538">
        <f t="shared" si="392"/>
        <v>99.94121105232216</v>
      </c>
      <c r="N403" s="947"/>
      <c r="Q403" s="694"/>
      <c r="R403" s="71">
        <f t="shared" ref="R403" si="394">R404+R407</f>
        <v>4000000</v>
      </c>
      <c r="U403" s="694"/>
    </row>
    <row r="404" spans="1:21" ht="12.6" customHeight="1" thickBot="1" x14ac:dyDescent="0.3">
      <c r="A404" s="3" t="s">
        <v>489</v>
      </c>
      <c r="B404" s="3" t="s">
        <v>92</v>
      </c>
      <c r="C404" s="65">
        <f>C405</f>
        <v>1375000</v>
      </c>
      <c r="D404" s="65">
        <f t="shared" ref="D404:J405" si="395">D405</f>
        <v>0</v>
      </c>
      <c r="E404" s="65">
        <f t="shared" si="395"/>
        <v>0</v>
      </c>
      <c r="F404" s="100">
        <f t="shared" si="395"/>
        <v>0</v>
      </c>
      <c r="G404" s="858">
        <f t="shared" si="395"/>
        <v>600000</v>
      </c>
      <c r="H404" s="511">
        <f t="shared" si="395"/>
        <v>775000</v>
      </c>
      <c r="I404" s="859">
        <f t="shared" si="395"/>
        <v>1375000</v>
      </c>
      <c r="J404" s="512">
        <f t="shared" si="395"/>
        <v>0</v>
      </c>
      <c r="K404" s="544">
        <f t="shared" si="392"/>
        <v>100</v>
      </c>
      <c r="R404" s="511">
        <f t="shared" ref="R404:R405" si="396">R405</f>
        <v>775000</v>
      </c>
    </row>
    <row r="405" spans="1:21" ht="12.6" customHeight="1" x14ac:dyDescent="0.25">
      <c r="A405" s="63" t="s">
        <v>490</v>
      </c>
      <c r="B405" s="63" t="s">
        <v>152</v>
      </c>
      <c r="C405" s="64">
        <f>C406</f>
        <v>1375000</v>
      </c>
      <c r="D405" s="64">
        <f t="shared" si="395"/>
        <v>0</v>
      </c>
      <c r="E405" s="64">
        <f t="shared" si="395"/>
        <v>0</v>
      </c>
      <c r="F405" s="101">
        <f t="shared" si="395"/>
        <v>0</v>
      </c>
      <c r="G405" s="860">
        <f t="shared" si="395"/>
        <v>600000</v>
      </c>
      <c r="H405" s="369">
        <f t="shared" si="395"/>
        <v>775000</v>
      </c>
      <c r="I405" s="861">
        <f t="shared" si="395"/>
        <v>1375000</v>
      </c>
      <c r="J405" s="513">
        <f t="shared" si="395"/>
        <v>0</v>
      </c>
      <c r="K405" s="535">
        <f t="shared" si="392"/>
        <v>100</v>
      </c>
      <c r="O405" t="s">
        <v>999</v>
      </c>
      <c r="R405" s="369">
        <f t="shared" si="396"/>
        <v>775000</v>
      </c>
    </row>
    <row r="406" spans="1:21" ht="12.6" customHeight="1" thickBot="1" x14ac:dyDescent="0.3">
      <c r="A406" s="48" t="s">
        <v>491</v>
      </c>
      <c r="B406" s="48" t="s">
        <v>153</v>
      </c>
      <c r="C406" s="49">
        <v>1375000</v>
      </c>
      <c r="D406" s="147"/>
      <c r="E406" s="147"/>
      <c r="F406" s="148"/>
      <c r="G406" s="865">
        <v>600000</v>
      </c>
      <c r="H406" s="1098">
        <v>775000</v>
      </c>
      <c r="I406" s="866">
        <f>H406+G406</f>
        <v>1375000</v>
      </c>
      <c r="J406" s="618">
        <f>C406-I406</f>
        <v>0</v>
      </c>
      <c r="K406" s="538">
        <f t="shared" si="392"/>
        <v>100</v>
      </c>
      <c r="O406" s="1271">
        <f>2*J406</f>
        <v>0</v>
      </c>
      <c r="R406" s="1098">
        <v>775000</v>
      </c>
    </row>
    <row r="407" spans="1:21" ht="12.6" customHeight="1" thickBot="1" x14ac:dyDescent="0.3">
      <c r="A407" s="3" t="s">
        <v>492</v>
      </c>
      <c r="B407" s="3" t="s">
        <v>151</v>
      </c>
      <c r="C407" s="65">
        <f>C408+C410+C412+C415+C418+C420</f>
        <v>7130000</v>
      </c>
      <c r="D407" s="65">
        <f t="shared" ref="D407:G407" si="397">D408+D410+D412+D415+D418+D420</f>
        <v>0</v>
      </c>
      <c r="E407" s="65">
        <f t="shared" si="397"/>
        <v>0</v>
      </c>
      <c r="F407" s="65">
        <f t="shared" si="397"/>
        <v>0</v>
      </c>
      <c r="G407" s="65">
        <f t="shared" si="397"/>
        <v>3905000</v>
      </c>
      <c r="H407" s="65">
        <f t="shared" ref="H407" si="398">H408+H410+H412+H415+H418+H420</f>
        <v>3220000</v>
      </c>
      <c r="I407" s="65">
        <f t="shared" ref="I407" si="399">I408+I410+I412+I415+I418+I420</f>
        <v>7125000</v>
      </c>
      <c r="J407" s="65">
        <f t="shared" ref="J407" si="400">J408+J410+J412+J415+J418+J420</f>
        <v>5000</v>
      </c>
      <c r="K407" s="544">
        <f t="shared" si="392"/>
        <v>99.929873772791026</v>
      </c>
      <c r="N407" s="599">
        <v>210000</v>
      </c>
      <c r="O407" s="168">
        <v>357600</v>
      </c>
      <c r="R407" s="65">
        <f t="shared" ref="R407" si="401">R408+R410+R412+R415+R418+R420</f>
        <v>3225000</v>
      </c>
    </row>
    <row r="408" spans="1:21" ht="12.6" customHeight="1" x14ac:dyDescent="0.25">
      <c r="A408" s="63" t="s">
        <v>493</v>
      </c>
      <c r="B408" s="63" t="s">
        <v>154</v>
      </c>
      <c r="C408" s="64">
        <f>C409</f>
        <v>335000</v>
      </c>
      <c r="D408" s="64">
        <f t="shared" ref="D408:J408" si="402">D409</f>
        <v>0</v>
      </c>
      <c r="E408" s="64">
        <f t="shared" si="402"/>
        <v>0</v>
      </c>
      <c r="F408" s="101">
        <f t="shared" si="402"/>
        <v>0</v>
      </c>
      <c r="G408" s="860">
        <f t="shared" si="402"/>
        <v>335000</v>
      </c>
      <c r="H408" s="369">
        <f t="shared" si="402"/>
        <v>0</v>
      </c>
      <c r="I408" s="861">
        <f t="shared" si="402"/>
        <v>335000</v>
      </c>
      <c r="J408" s="513">
        <f t="shared" si="402"/>
        <v>0</v>
      </c>
      <c r="K408" s="535">
        <f t="shared" si="392"/>
        <v>100</v>
      </c>
      <c r="N408" s="599">
        <v>210000</v>
      </c>
      <c r="O408" s="168">
        <v>1120000</v>
      </c>
      <c r="R408" s="369">
        <f t="shared" ref="R408" si="403">R409</f>
        <v>0</v>
      </c>
      <c r="S408">
        <v>210000</v>
      </c>
    </row>
    <row r="409" spans="1:21" ht="12.6" customHeight="1" x14ac:dyDescent="0.25">
      <c r="A409" s="4" t="s">
        <v>494</v>
      </c>
      <c r="B409" s="4" t="s">
        <v>155</v>
      </c>
      <c r="C409" s="21">
        <v>335000</v>
      </c>
      <c r="D409" s="57"/>
      <c r="E409" s="57"/>
      <c r="F409" s="106"/>
      <c r="G409" s="850">
        <v>335000</v>
      </c>
      <c r="H409" s="691"/>
      <c r="I409" s="864">
        <f>H409+G409</f>
        <v>335000</v>
      </c>
      <c r="J409" s="619">
        <f>C409-I409</f>
        <v>0</v>
      </c>
      <c r="K409" s="536">
        <f t="shared" si="392"/>
        <v>100</v>
      </c>
      <c r="N409" s="599">
        <v>170000</v>
      </c>
      <c r="O409" s="168">
        <v>3400000</v>
      </c>
      <c r="R409" s="691"/>
      <c r="S409">
        <v>125000</v>
      </c>
    </row>
    <row r="410" spans="1:21" ht="12.6" customHeight="1" x14ac:dyDescent="0.25">
      <c r="A410" s="4" t="s">
        <v>495</v>
      </c>
      <c r="B410" s="4" t="s">
        <v>483</v>
      </c>
      <c r="C410" s="21">
        <f>C411</f>
        <v>250000</v>
      </c>
      <c r="D410" s="21">
        <f t="shared" ref="D410:J410" si="404">D411</f>
        <v>0</v>
      </c>
      <c r="E410" s="21">
        <f t="shared" si="404"/>
        <v>0</v>
      </c>
      <c r="F410" s="103">
        <f t="shared" si="404"/>
        <v>0</v>
      </c>
      <c r="G410" s="862">
        <f t="shared" si="404"/>
        <v>250000</v>
      </c>
      <c r="H410" s="499">
        <f t="shared" si="404"/>
        <v>0</v>
      </c>
      <c r="I410" s="863">
        <f t="shared" si="404"/>
        <v>250000</v>
      </c>
      <c r="J410" s="514">
        <f t="shared" si="404"/>
        <v>0</v>
      </c>
      <c r="K410" s="536">
        <f t="shared" si="392"/>
        <v>100</v>
      </c>
      <c r="N410" s="599">
        <v>170000</v>
      </c>
      <c r="O410" s="168">
        <v>200000</v>
      </c>
      <c r="R410" s="499">
        <f t="shared" ref="R410" si="405">R411</f>
        <v>0</v>
      </c>
      <c r="S410">
        <f>SUM(S408:S409)</f>
        <v>335000</v>
      </c>
    </row>
    <row r="411" spans="1:21" ht="12.6" customHeight="1" x14ac:dyDescent="0.25">
      <c r="A411" s="4" t="s">
        <v>496</v>
      </c>
      <c r="B411" s="4" t="s">
        <v>484</v>
      </c>
      <c r="C411" s="21">
        <v>250000</v>
      </c>
      <c r="D411" s="57"/>
      <c r="E411" s="57"/>
      <c r="F411" s="106"/>
      <c r="G411" s="850">
        <v>250000</v>
      </c>
      <c r="H411" s="691"/>
      <c r="I411" s="864">
        <f>H411+G411</f>
        <v>250000</v>
      </c>
      <c r="J411" s="619">
        <f>C411-I411</f>
        <v>0</v>
      </c>
      <c r="K411" s="536">
        <f t="shared" si="392"/>
        <v>100</v>
      </c>
      <c r="N411" s="599">
        <v>170000</v>
      </c>
      <c r="O411" s="168">
        <v>18750</v>
      </c>
      <c r="R411" s="691"/>
    </row>
    <row r="412" spans="1:21" ht="12.6" customHeight="1" x14ac:dyDescent="0.25">
      <c r="A412" s="4" t="s">
        <v>497</v>
      </c>
      <c r="B412" s="4" t="s">
        <v>156</v>
      </c>
      <c r="C412" s="21">
        <f>C413+C414</f>
        <v>450000</v>
      </c>
      <c r="D412" s="21">
        <f t="shared" ref="D412:J412" si="406">D413+D414</f>
        <v>0</v>
      </c>
      <c r="E412" s="21">
        <f t="shared" si="406"/>
        <v>0</v>
      </c>
      <c r="F412" s="103">
        <f t="shared" si="406"/>
        <v>0</v>
      </c>
      <c r="G412" s="862">
        <f t="shared" si="406"/>
        <v>450000</v>
      </c>
      <c r="H412" s="499">
        <f t="shared" si="406"/>
        <v>0</v>
      </c>
      <c r="I412" s="863">
        <f t="shared" si="406"/>
        <v>450000</v>
      </c>
      <c r="J412" s="514">
        <f t="shared" si="406"/>
        <v>0</v>
      </c>
      <c r="K412" s="536">
        <f t="shared" si="392"/>
        <v>100</v>
      </c>
      <c r="N412" s="599">
        <v>170000</v>
      </c>
      <c r="O412" s="168">
        <v>102000</v>
      </c>
      <c r="R412" s="499">
        <f t="shared" ref="R412" si="407">R413+R414</f>
        <v>0</v>
      </c>
    </row>
    <row r="413" spans="1:21" ht="12.6" customHeight="1" x14ac:dyDescent="0.25">
      <c r="A413" s="4" t="s">
        <v>499</v>
      </c>
      <c r="B413" s="4" t="s">
        <v>157</v>
      </c>
      <c r="C413" s="21">
        <v>300000</v>
      </c>
      <c r="D413" s="57"/>
      <c r="E413" s="57"/>
      <c r="F413" s="106"/>
      <c r="G413" s="850">
        <v>300000</v>
      </c>
      <c r="H413" s="691"/>
      <c r="I413" s="864">
        <f>H413+G413</f>
        <v>300000</v>
      </c>
      <c r="J413" s="619">
        <f>C413-I413</f>
        <v>0</v>
      </c>
      <c r="K413" s="536">
        <f t="shared" si="392"/>
        <v>100</v>
      </c>
      <c r="N413" s="599">
        <v>170000</v>
      </c>
      <c r="O413" s="168">
        <v>1395000</v>
      </c>
      <c r="R413" s="691"/>
    </row>
    <row r="414" spans="1:21" ht="12.6" customHeight="1" x14ac:dyDescent="0.25">
      <c r="A414" s="4" t="s">
        <v>498</v>
      </c>
      <c r="B414" s="4" t="s">
        <v>485</v>
      </c>
      <c r="C414" s="21">
        <v>150000</v>
      </c>
      <c r="D414" s="57"/>
      <c r="E414" s="57"/>
      <c r="F414" s="106"/>
      <c r="G414" s="850">
        <v>150000</v>
      </c>
      <c r="H414" s="691"/>
      <c r="I414" s="864">
        <f>H414+G414</f>
        <v>150000</v>
      </c>
      <c r="J414" s="619">
        <f>C414-I414</f>
        <v>0</v>
      </c>
      <c r="K414" s="536">
        <f t="shared" si="392"/>
        <v>100</v>
      </c>
      <c r="N414" s="599">
        <v>210000</v>
      </c>
      <c r="O414" s="168">
        <v>165000</v>
      </c>
      <c r="R414" s="691"/>
    </row>
    <row r="415" spans="1:21" ht="12.6" customHeight="1" x14ac:dyDescent="0.25">
      <c r="A415" s="4" t="s">
        <v>500</v>
      </c>
      <c r="B415" s="4" t="s">
        <v>486</v>
      </c>
      <c r="C415" s="21">
        <f>C416+C417</f>
        <v>800000</v>
      </c>
      <c r="D415" s="21">
        <f t="shared" ref="D415:J415" si="408">D416+D417</f>
        <v>0</v>
      </c>
      <c r="E415" s="21">
        <f t="shared" si="408"/>
        <v>0</v>
      </c>
      <c r="F415" s="103">
        <f t="shared" si="408"/>
        <v>0</v>
      </c>
      <c r="G415" s="862">
        <f t="shared" si="408"/>
        <v>800000</v>
      </c>
      <c r="H415" s="499">
        <f t="shared" si="408"/>
        <v>0</v>
      </c>
      <c r="I415" s="863">
        <f t="shared" si="408"/>
        <v>800000</v>
      </c>
      <c r="J415" s="514">
        <f t="shared" si="408"/>
        <v>0</v>
      </c>
      <c r="K415" s="536">
        <f t="shared" si="392"/>
        <v>100</v>
      </c>
      <c r="N415" s="599">
        <v>170000</v>
      </c>
      <c r="O415" s="168">
        <v>615000</v>
      </c>
      <c r="R415" s="499">
        <f t="shared" ref="R415" si="409">R416+R417</f>
        <v>0</v>
      </c>
    </row>
    <row r="416" spans="1:21" ht="12.6" customHeight="1" x14ac:dyDescent="0.25">
      <c r="A416" s="4" t="s">
        <v>502</v>
      </c>
      <c r="B416" s="4" t="s">
        <v>487</v>
      </c>
      <c r="C416" s="21">
        <v>500000</v>
      </c>
      <c r="D416" s="57"/>
      <c r="E416" s="57"/>
      <c r="F416" s="106"/>
      <c r="G416" s="850">
        <v>500000</v>
      </c>
      <c r="H416" s="691"/>
      <c r="I416" s="864">
        <f>H416+G416</f>
        <v>500000</v>
      </c>
      <c r="J416" s="619">
        <f>C416-I416</f>
        <v>0</v>
      </c>
      <c r="K416" s="536">
        <f t="shared" si="392"/>
        <v>100</v>
      </c>
      <c r="N416" s="599">
        <v>170000</v>
      </c>
      <c r="O416" s="168">
        <v>855000</v>
      </c>
      <c r="R416" s="691"/>
    </row>
    <row r="417" spans="1:21" ht="12.6" customHeight="1" x14ac:dyDescent="0.25">
      <c r="A417" s="4" t="s">
        <v>501</v>
      </c>
      <c r="B417" s="4" t="s">
        <v>488</v>
      </c>
      <c r="C417" s="21">
        <v>300000</v>
      </c>
      <c r="D417" s="57"/>
      <c r="E417" s="57"/>
      <c r="F417" s="106"/>
      <c r="G417" s="850">
        <v>300000</v>
      </c>
      <c r="H417" s="691"/>
      <c r="I417" s="864">
        <f>H417+G417</f>
        <v>300000</v>
      </c>
      <c r="J417" s="619">
        <f>C417-I417</f>
        <v>0</v>
      </c>
      <c r="K417" s="536">
        <f t="shared" si="392"/>
        <v>100</v>
      </c>
      <c r="N417" s="599">
        <v>170000</v>
      </c>
      <c r="O417" s="168">
        <v>1830000</v>
      </c>
      <c r="R417" s="691"/>
    </row>
    <row r="418" spans="1:21" ht="12.6" customHeight="1" x14ac:dyDescent="0.25">
      <c r="A418" s="4" t="s">
        <v>503</v>
      </c>
      <c r="B418" s="4" t="s">
        <v>158</v>
      </c>
      <c r="C418" s="21">
        <f>C419</f>
        <v>2070000</v>
      </c>
      <c r="D418" s="21">
        <f t="shared" ref="D418:J418" si="410">D419</f>
        <v>0</v>
      </c>
      <c r="E418" s="21">
        <f t="shared" si="410"/>
        <v>0</v>
      </c>
      <c r="F418" s="103">
        <f t="shared" si="410"/>
        <v>0</v>
      </c>
      <c r="G418" s="862">
        <f t="shared" si="410"/>
        <v>2070000</v>
      </c>
      <c r="H418" s="499">
        <f t="shared" si="410"/>
        <v>0</v>
      </c>
      <c r="I418" s="863">
        <f t="shared" si="410"/>
        <v>2070000</v>
      </c>
      <c r="J418" s="514">
        <f t="shared" si="410"/>
        <v>0</v>
      </c>
      <c r="K418" s="536">
        <f t="shared" si="392"/>
        <v>100</v>
      </c>
      <c r="N418" s="599">
        <v>170000</v>
      </c>
      <c r="O418" s="168">
        <f>SUM(O407:O417)</f>
        <v>10058350</v>
      </c>
      <c r="R418" s="499">
        <f t="shared" ref="R418" si="411">R419</f>
        <v>0</v>
      </c>
    </row>
    <row r="419" spans="1:21" ht="12.6" customHeight="1" x14ac:dyDescent="0.25">
      <c r="A419" s="4" t="s">
        <v>504</v>
      </c>
      <c r="B419" s="4" t="s">
        <v>175</v>
      </c>
      <c r="C419" s="21">
        <v>2070000</v>
      </c>
      <c r="D419" s="16"/>
      <c r="E419" s="16"/>
      <c r="F419" s="102"/>
      <c r="G419" s="850">
        <v>2070000</v>
      </c>
      <c r="H419" s="691"/>
      <c r="I419" s="864">
        <f>H419+G419</f>
        <v>2070000</v>
      </c>
      <c r="J419" s="561">
        <f>C419-I419</f>
        <v>0</v>
      </c>
      <c r="K419" s="536">
        <f t="shared" si="392"/>
        <v>100</v>
      </c>
      <c r="N419" s="599">
        <v>170000</v>
      </c>
      <c r="O419" s="168"/>
      <c r="R419" s="691"/>
    </row>
    <row r="420" spans="1:21" ht="12.6" customHeight="1" x14ac:dyDescent="0.25">
      <c r="A420" s="5" t="s">
        <v>971</v>
      </c>
      <c r="B420" s="5" t="s">
        <v>281</v>
      </c>
      <c r="C420" s="499">
        <f>C421</f>
        <v>3225000</v>
      </c>
      <c r="D420" s="499">
        <f t="shared" ref="D420:J420" si="412">D421</f>
        <v>0</v>
      </c>
      <c r="E420" s="499">
        <f t="shared" si="412"/>
        <v>0</v>
      </c>
      <c r="F420" s="863">
        <f t="shared" si="412"/>
        <v>0</v>
      </c>
      <c r="G420" s="862">
        <f t="shared" si="412"/>
        <v>0</v>
      </c>
      <c r="H420" s="499">
        <f t="shared" si="412"/>
        <v>3220000</v>
      </c>
      <c r="I420" s="1177">
        <f t="shared" si="412"/>
        <v>3220000</v>
      </c>
      <c r="J420" s="514">
        <f t="shared" si="412"/>
        <v>5000</v>
      </c>
      <c r="K420" s="536">
        <f t="shared" si="392"/>
        <v>99.844961240310084</v>
      </c>
      <c r="N420" s="599">
        <v>210000</v>
      </c>
      <c r="O420" s="168">
        <v>10058350</v>
      </c>
      <c r="R420" s="499">
        <f t="shared" ref="R420" si="413">R421</f>
        <v>3225000</v>
      </c>
    </row>
    <row r="421" spans="1:21" ht="12.6" customHeight="1" x14ac:dyDescent="0.25">
      <c r="A421" s="5" t="s">
        <v>972</v>
      </c>
      <c r="B421" s="5" t="s">
        <v>283</v>
      </c>
      <c r="C421" s="499">
        <v>3225000</v>
      </c>
      <c r="D421" s="185"/>
      <c r="E421" s="185"/>
      <c r="F421" s="1157"/>
      <c r="G421" s="850">
        <v>0</v>
      </c>
      <c r="H421" s="691">
        <v>3220000</v>
      </c>
      <c r="I421" s="864">
        <f>G421+H421</f>
        <v>3220000</v>
      </c>
      <c r="J421" s="561">
        <f>C421-I421</f>
        <v>5000</v>
      </c>
      <c r="K421" s="536">
        <f t="shared" si="392"/>
        <v>99.844961240310084</v>
      </c>
      <c r="N421" s="599">
        <v>170000</v>
      </c>
      <c r="O421" s="168"/>
      <c r="R421" s="691">
        <v>3225000</v>
      </c>
    </row>
    <row r="422" spans="1:21" s="1" customFormat="1" ht="12.6" customHeight="1" x14ac:dyDescent="0.25">
      <c r="A422" s="54" t="s">
        <v>112</v>
      </c>
      <c r="B422" s="54" t="s">
        <v>111</v>
      </c>
      <c r="C422" s="55">
        <f t="shared" ref="C422:J422" si="414">C423+C431</f>
        <v>2050000</v>
      </c>
      <c r="D422" s="55">
        <f t="shared" si="414"/>
        <v>0</v>
      </c>
      <c r="E422" s="55">
        <f t="shared" si="414"/>
        <v>0</v>
      </c>
      <c r="F422" s="104">
        <f t="shared" si="414"/>
        <v>0</v>
      </c>
      <c r="G422" s="547">
        <f t="shared" si="414"/>
        <v>278500</v>
      </c>
      <c r="H422" s="548">
        <f t="shared" si="414"/>
        <v>1771000</v>
      </c>
      <c r="I422" s="581">
        <f t="shared" si="414"/>
        <v>2049500</v>
      </c>
      <c r="J422" s="549">
        <f t="shared" si="414"/>
        <v>500</v>
      </c>
      <c r="K422" s="916">
        <f t="shared" si="392"/>
        <v>99.975609756097555</v>
      </c>
      <c r="N422" s="601">
        <v>170000</v>
      </c>
      <c r="O422" s="696"/>
      <c r="Q422" s="696"/>
      <c r="R422" s="548">
        <f t="shared" ref="R422" si="415">R423+R431</f>
        <v>1771000</v>
      </c>
      <c r="U422" s="696"/>
    </row>
    <row r="423" spans="1:21" s="2" customFormat="1" ht="12.6" customHeight="1" thickBot="1" x14ac:dyDescent="0.3">
      <c r="A423" s="70" t="s">
        <v>86</v>
      </c>
      <c r="B423" s="70" t="s">
        <v>87</v>
      </c>
      <c r="C423" s="71">
        <f>C424</f>
        <v>1190000</v>
      </c>
      <c r="D423" s="71">
        <f t="shared" ref="D423:J423" si="416">D424</f>
        <v>0</v>
      </c>
      <c r="E423" s="71">
        <f t="shared" si="416"/>
        <v>0</v>
      </c>
      <c r="F423" s="111">
        <f t="shared" si="416"/>
        <v>0</v>
      </c>
      <c r="G423" s="902">
        <f t="shared" si="416"/>
        <v>218500</v>
      </c>
      <c r="H423" s="557">
        <f t="shared" si="416"/>
        <v>971000</v>
      </c>
      <c r="I423" s="903">
        <f t="shared" si="416"/>
        <v>1189500</v>
      </c>
      <c r="J423" s="558">
        <f t="shared" si="416"/>
        <v>500</v>
      </c>
      <c r="K423" s="904">
        <f t="shared" si="392"/>
        <v>99.957983193277315</v>
      </c>
      <c r="N423" s="947">
        <v>210000</v>
      </c>
      <c r="O423" s="694"/>
      <c r="Q423" s="694"/>
      <c r="R423" s="557">
        <f t="shared" ref="R423" si="417">R424</f>
        <v>971000</v>
      </c>
      <c r="U423" s="694"/>
    </row>
    <row r="424" spans="1:21" ht="12.6" customHeight="1" thickBot="1" x14ac:dyDescent="0.3">
      <c r="A424" s="79" t="s">
        <v>505</v>
      </c>
      <c r="B424" s="3" t="s">
        <v>151</v>
      </c>
      <c r="C424" s="65">
        <f>C425+C427+C429</f>
        <v>1190000</v>
      </c>
      <c r="D424" s="65">
        <f t="shared" ref="D424:J424" si="418">D425+D427+D429</f>
        <v>0</v>
      </c>
      <c r="E424" s="65">
        <f t="shared" si="418"/>
        <v>0</v>
      </c>
      <c r="F424" s="100">
        <f t="shared" si="418"/>
        <v>0</v>
      </c>
      <c r="G424" s="858">
        <f t="shared" si="418"/>
        <v>218500</v>
      </c>
      <c r="H424" s="511">
        <f t="shared" si="418"/>
        <v>971000</v>
      </c>
      <c r="I424" s="859">
        <f t="shared" si="418"/>
        <v>1189500</v>
      </c>
      <c r="J424" s="512">
        <f t="shared" si="418"/>
        <v>500</v>
      </c>
      <c r="K424" s="544">
        <f t="shared" si="392"/>
        <v>99.957983193277315</v>
      </c>
      <c r="N424" s="599">
        <v>130000</v>
      </c>
      <c r="O424" s="168"/>
      <c r="R424" s="511">
        <f t="shared" ref="R424" si="419">R425+R427+R429</f>
        <v>971000</v>
      </c>
    </row>
    <row r="425" spans="1:21" ht="12.6" customHeight="1" x14ac:dyDescent="0.25">
      <c r="A425" s="78" t="s">
        <v>506</v>
      </c>
      <c r="B425" s="63" t="s">
        <v>154</v>
      </c>
      <c r="C425" s="64">
        <f>C426</f>
        <v>180000</v>
      </c>
      <c r="D425" s="64">
        <f t="shared" ref="D425:J425" si="420">D426</f>
        <v>0</v>
      </c>
      <c r="E425" s="64">
        <f t="shared" si="420"/>
        <v>0</v>
      </c>
      <c r="F425" s="101">
        <f t="shared" si="420"/>
        <v>0</v>
      </c>
      <c r="G425" s="860">
        <f t="shared" si="420"/>
        <v>179500</v>
      </c>
      <c r="H425" s="369">
        <f t="shared" si="420"/>
        <v>0</v>
      </c>
      <c r="I425" s="861">
        <f t="shared" si="420"/>
        <v>179500</v>
      </c>
      <c r="J425" s="513">
        <f t="shared" si="420"/>
        <v>500</v>
      </c>
      <c r="K425" s="535">
        <f t="shared" si="392"/>
        <v>99.722222222222229</v>
      </c>
      <c r="N425" s="599">
        <f>SUM(N407:N424)</f>
        <v>3220000</v>
      </c>
      <c r="O425" s="168"/>
      <c r="R425" s="369">
        <f t="shared" ref="R425" si="421">R426</f>
        <v>0</v>
      </c>
    </row>
    <row r="426" spans="1:21" ht="12.6" customHeight="1" x14ac:dyDescent="0.25">
      <c r="A426" s="27" t="s">
        <v>507</v>
      </c>
      <c r="B426" s="4" t="s">
        <v>155</v>
      </c>
      <c r="C426" s="21">
        <v>180000</v>
      </c>
      <c r="D426" s="57"/>
      <c r="E426" s="57"/>
      <c r="F426" s="106"/>
      <c r="G426" s="850">
        <v>179500</v>
      </c>
      <c r="H426" s="691"/>
      <c r="I426" s="851">
        <f>H426+G426</f>
        <v>179500</v>
      </c>
      <c r="J426" s="561">
        <f>C426-I426</f>
        <v>500</v>
      </c>
      <c r="K426" s="536">
        <f t="shared" si="392"/>
        <v>99.722222222222229</v>
      </c>
      <c r="O426" s="168"/>
      <c r="R426" s="691"/>
    </row>
    <row r="427" spans="1:21" ht="12.6" customHeight="1" x14ac:dyDescent="0.25">
      <c r="A427" s="27" t="s">
        <v>508</v>
      </c>
      <c r="B427" s="4" t="s">
        <v>156</v>
      </c>
      <c r="C427" s="21">
        <f>C428</f>
        <v>210000</v>
      </c>
      <c r="D427" s="21">
        <f t="shared" ref="D427:J427" si="422">D428</f>
        <v>0</v>
      </c>
      <c r="E427" s="21">
        <f t="shared" si="422"/>
        <v>0</v>
      </c>
      <c r="F427" s="103">
        <f t="shared" si="422"/>
        <v>0</v>
      </c>
      <c r="G427" s="862">
        <f t="shared" si="422"/>
        <v>39000</v>
      </c>
      <c r="H427" s="499">
        <f t="shared" si="422"/>
        <v>171000</v>
      </c>
      <c r="I427" s="863">
        <f t="shared" si="422"/>
        <v>210000</v>
      </c>
      <c r="J427" s="514">
        <f t="shared" si="422"/>
        <v>0</v>
      </c>
      <c r="K427" s="536">
        <f t="shared" si="392"/>
        <v>100</v>
      </c>
      <c r="R427" s="499">
        <f t="shared" ref="R427" si="423">R428</f>
        <v>171000</v>
      </c>
    </row>
    <row r="428" spans="1:21" ht="12.6" customHeight="1" x14ac:dyDescent="0.25">
      <c r="A428" s="27" t="s">
        <v>509</v>
      </c>
      <c r="B428" s="4" t="s">
        <v>157</v>
      </c>
      <c r="C428" s="21">
        <v>210000</v>
      </c>
      <c r="D428" s="57"/>
      <c r="E428" s="57"/>
      <c r="F428" s="106"/>
      <c r="G428" s="850">
        <v>39000</v>
      </c>
      <c r="H428" s="691">
        <v>171000</v>
      </c>
      <c r="I428" s="851">
        <f>H428+G428</f>
        <v>210000</v>
      </c>
      <c r="J428" s="561">
        <f>C428-I428</f>
        <v>0</v>
      </c>
      <c r="K428" s="536">
        <f t="shared" si="392"/>
        <v>100</v>
      </c>
      <c r="R428" s="691">
        <v>171000</v>
      </c>
    </row>
    <row r="429" spans="1:21" ht="12.6" customHeight="1" x14ac:dyDescent="0.25">
      <c r="A429" s="27" t="s">
        <v>510</v>
      </c>
      <c r="B429" s="4" t="s">
        <v>158</v>
      </c>
      <c r="C429" s="21">
        <f>C430</f>
        <v>800000</v>
      </c>
      <c r="D429" s="21">
        <f t="shared" ref="D429:J429" si="424">D430</f>
        <v>0</v>
      </c>
      <c r="E429" s="21">
        <f t="shared" si="424"/>
        <v>0</v>
      </c>
      <c r="F429" s="103">
        <f t="shared" si="424"/>
        <v>0</v>
      </c>
      <c r="G429" s="862">
        <f t="shared" si="424"/>
        <v>0</v>
      </c>
      <c r="H429" s="499">
        <f t="shared" si="424"/>
        <v>800000</v>
      </c>
      <c r="I429" s="863">
        <f t="shared" si="424"/>
        <v>800000</v>
      </c>
      <c r="J429" s="514">
        <f t="shared" si="424"/>
        <v>0</v>
      </c>
      <c r="K429" s="536">
        <f t="shared" si="392"/>
        <v>100</v>
      </c>
      <c r="R429" s="499">
        <f t="shared" ref="R429" si="425">R430</f>
        <v>800000</v>
      </c>
    </row>
    <row r="430" spans="1:21" ht="12.6" customHeight="1" x14ac:dyDescent="0.25">
      <c r="A430" s="27" t="s">
        <v>511</v>
      </c>
      <c r="B430" s="4" t="s">
        <v>175</v>
      </c>
      <c r="C430" s="21">
        <v>800000</v>
      </c>
      <c r="D430" s="16"/>
      <c r="E430" s="16"/>
      <c r="F430" s="102"/>
      <c r="G430" s="835"/>
      <c r="H430" s="691">
        <v>800000</v>
      </c>
      <c r="I430" s="851">
        <f>H430+G430</f>
        <v>800000</v>
      </c>
      <c r="J430" s="561">
        <f>C430-I430</f>
        <v>0</v>
      </c>
      <c r="K430" s="536">
        <f t="shared" si="392"/>
        <v>100</v>
      </c>
      <c r="O430" s="168">
        <v>69448895</v>
      </c>
      <c r="R430" s="716">
        <v>800000</v>
      </c>
    </row>
    <row r="431" spans="1:21" s="2" customFormat="1" ht="12.6" customHeight="1" thickBot="1" x14ac:dyDescent="0.3">
      <c r="A431" s="70" t="s">
        <v>88</v>
      </c>
      <c r="B431" s="70" t="s">
        <v>89</v>
      </c>
      <c r="C431" s="71">
        <f>C432</f>
        <v>860000</v>
      </c>
      <c r="D431" s="71">
        <f t="shared" ref="D431:J431" si="426">D432</f>
        <v>0</v>
      </c>
      <c r="E431" s="71">
        <f t="shared" si="426"/>
        <v>0</v>
      </c>
      <c r="F431" s="111">
        <f t="shared" si="426"/>
        <v>0</v>
      </c>
      <c r="G431" s="902">
        <f t="shared" si="426"/>
        <v>60000</v>
      </c>
      <c r="H431" s="557">
        <f t="shared" si="426"/>
        <v>800000</v>
      </c>
      <c r="I431" s="903">
        <f t="shared" si="426"/>
        <v>860000</v>
      </c>
      <c r="J431" s="558">
        <f t="shared" si="426"/>
        <v>0</v>
      </c>
      <c r="K431" s="904">
        <f t="shared" si="392"/>
        <v>100</v>
      </c>
      <c r="N431" s="947"/>
      <c r="O431" s="697">
        <f>O430-O420</f>
        <v>59390545</v>
      </c>
      <c r="P431" s="2" t="s">
        <v>1000</v>
      </c>
      <c r="Q431" s="694">
        <f>61900000-O432</f>
        <v>61896713</v>
      </c>
      <c r="R431" s="557">
        <f t="shared" ref="R431" si="427">R432</f>
        <v>800000</v>
      </c>
      <c r="U431" s="694"/>
    </row>
    <row r="432" spans="1:21" ht="12.6" customHeight="1" thickBot="1" x14ac:dyDescent="0.3">
      <c r="A432" s="79" t="s">
        <v>512</v>
      </c>
      <c r="B432" s="3" t="s">
        <v>151</v>
      </c>
      <c r="C432" s="65">
        <f>C433+C435+C437</f>
        <v>860000</v>
      </c>
      <c r="D432" s="65">
        <f t="shared" ref="D432:J432" si="428">D433+D435+D437</f>
        <v>0</v>
      </c>
      <c r="E432" s="65">
        <f t="shared" si="428"/>
        <v>0</v>
      </c>
      <c r="F432" s="100">
        <f t="shared" si="428"/>
        <v>0</v>
      </c>
      <c r="G432" s="858">
        <f t="shared" si="428"/>
        <v>60000</v>
      </c>
      <c r="H432" s="511">
        <f t="shared" si="428"/>
        <v>800000</v>
      </c>
      <c r="I432" s="859">
        <f t="shared" si="428"/>
        <v>860000</v>
      </c>
      <c r="J432" s="512">
        <f t="shared" si="428"/>
        <v>0</v>
      </c>
      <c r="K432" s="693">
        <f t="shared" si="392"/>
        <v>100</v>
      </c>
      <c r="O432" s="599">
        <v>3287</v>
      </c>
      <c r="P432" t="s">
        <v>1001</v>
      </c>
      <c r="R432" s="511">
        <f t="shared" ref="R432" si="429">R433+R435+R437</f>
        <v>800000</v>
      </c>
    </row>
    <row r="433" spans="1:18" ht="12.6" customHeight="1" x14ac:dyDescent="0.25">
      <c r="A433" s="78" t="s">
        <v>513</v>
      </c>
      <c r="B433" s="63" t="s">
        <v>154</v>
      </c>
      <c r="C433" s="64">
        <f>C434</f>
        <v>45000</v>
      </c>
      <c r="D433" s="64">
        <f t="shared" ref="D433:J433" si="430">D434</f>
        <v>0</v>
      </c>
      <c r="E433" s="64">
        <f t="shared" si="430"/>
        <v>0</v>
      </c>
      <c r="F433" s="101">
        <f t="shared" si="430"/>
        <v>0</v>
      </c>
      <c r="G433" s="860">
        <f t="shared" si="430"/>
        <v>45000</v>
      </c>
      <c r="H433" s="369">
        <f t="shared" si="430"/>
        <v>0</v>
      </c>
      <c r="I433" s="861">
        <f t="shared" si="430"/>
        <v>45000</v>
      </c>
      <c r="J433" s="513">
        <f t="shared" si="430"/>
        <v>0</v>
      </c>
      <c r="K433" s="700">
        <f t="shared" si="392"/>
        <v>100</v>
      </c>
      <c r="O433">
        <v>61896713</v>
      </c>
      <c r="P433" t="s">
        <v>1002</v>
      </c>
      <c r="Q433" s="168">
        <v>61896713</v>
      </c>
      <c r="R433" s="369">
        <f t="shared" ref="R433" si="431">R434</f>
        <v>0</v>
      </c>
    </row>
    <row r="434" spans="1:18" ht="12.6" customHeight="1" x14ac:dyDescent="0.25">
      <c r="A434" s="27" t="s">
        <v>514</v>
      </c>
      <c r="B434" s="4" t="s">
        <v>155</v>
      </c>
      <c r="C434" s="21">
        <v>45000</v>
      </c>
      <c r="D434" s="57"/>
      <c r="E434" s="57"/>
      <c r="F434" s="106"/>
      <c r="G434" s="850">
        <v>45000</v>
      </c>
      <c r="H434" s="691"/>
      <c r="I434" s="851">
        <f>H434+G434</f>
        <v>45000</v>
      </c>
      <c r="J434" s="619">
        <f>C434-I434</f>
        <v>0</v>
      </c>
      <c r="K434" s="702">
        <f t="shared" si="392"/>
        <v>100</v>
      </c>
      <c r="O434" s="419">
        <f>O433+O432</f>
        <v>61900000</v>
      </c>
      <c r="P434" s="419">
        <f>O434-O431</f>
        <v>2509455</v>
      </c>
      <c r="Q434" s="168">
        <v>10341350</v>
      </c>
      <c r="R434" s="691"/>
    </row>
    <row r="435" spans="1:18" ht="12.6" customHeight="1" x14ac:dyDescent="0.25">
      <c r="A435" s="27" t="s">
        <v>515</v>
      </c>
      <c r="B435" s="4" t="s">
        <v>156</v>
      </c>
      <c r="C435" s="21">
        <f>C436</f>
        <v>15000</v>
      </c>
      <c r="D435" s="21">
        <f t="shared" ref="D435:J435" si="432">D436</f>
        <v>0</v>
      </c>
      <c r="E435" s="21">
        <f t="shared" si="432"/>
        <v>0</v>
      </c>
      <c r="F435" s="103">
        <f t="shared" si="432"/>
        <v>0</v>
      </c>
      <c r="G435" s="862">
        <f t="shared" si="432"/>
        <v>15000</v>
      </c>
      <c r="H435" s="499">
        <f t="shared" si="432"/>
        <v>0</v>
      </c>
      <c r="I435" s="863">
        <f t="shared" si="432"/>
        <v>15000</v>
      </c>
      <c r="J435" s="514">
        <f t="shared" si="432"/>
        <v>0</v>
      </c>
      <c r="K435" s="702">
        <f t="shared" si="392"/>
        <v>100</v>
      </c>
      <c r="Q435" s="599">
        <v>3287</v>
      </c>
      <c r="R435" s="499">
        <f t="shared" ref="R435" si="433">R436</f>
        <v>0</v>
      </c>
    </row>
    <row r="436" spans="1:18" ht="12.6" customHeight="1" x14ac:dyDescent="0.25">
      <c r="A436" s="27" t="s">
        <v>516</v>
      </c>
      <c r="B436" s="4" t="s">
        <v>157</v>
      </c>
      <c r="C436" s="21">
        <v>15000</v>
      </c>
      <c r="D436" s="16"/>
      <c r="E436" s="16"/>
      <c r="F436" s="106"/>
      <c r="G436" s="850">
        <v>15000</v>
      </c>
      <c r="H436" s="691"/>
      <c r="I436" s="864">
        <f>H436+G436</f>
        <v>15000</v>
      </c>
      <c r="J436" s="619">
        <f>C436-I436</f>
        <v>0</v>
      </c>
      <c r="K436" s="702">
        <f t="shared" si="392"/>
        <v>100</v>
      </c>
      <c r="Q436" s="168">
        <f>Q434+Q433</f>
        <v>72238063</v>
      </c>
      <c r="R436" s="691"/>
    </row>
    <row r="437" spans="1:18" ht="12.6" customHeight="1" x14ac:dyDescent="0.25">
      <c r="A437" s="27" t="s">
        <v>517</v>
      </c>
      <c r="B437" s="4" t="s">
        <v>158</v>
      </c>
      <c r="C437" s="21">
        <f>C438</f>
        <v>800000</v>
      </c>
      <c r="D437" s="21">
        <f t="shared" ref="D437:J437" si="434">D438</f>
        <v>0</v>
      </c>
      <c r="E437" s="21">
        <f t="shared" si="434"/>
        <v>0</v>
      </c>
      <c r="F437" s="103">
        <f t="shared" si="434"/>
        <v>0</v>
      </c>
      <c r="G437" s="862">
        <f t="shared" si="434"/>
        <v>0</v>
      </c>
      <c r="H437" s="499">
        <f t="shared" si="434"/>
        <v>800000</v>
      </c>
      <c r="I437" s="863">
        <f t="shared" si="434"/>
        <v>800000</v>
      </c>
      <c r="J437" s="514">
        <f t="shared" si="434"/>
        <v>0</v>
      </c>
      <c r="K437" s="702">
        <f t="shared" si="392"/>
        <v>100</v>
      </c>
      <c r="R437" s="499">
        <f t="shared" ref="R437" si="435">R438</f>
        <v>800000</v>
      </c>
    </row>
    <row r="438" spans="1:18" ht="12.6" customHeight="1" thickBot="1" x14ac:dyDescent="0.3">
      <c r="A438" s="27" t="s">
        <v>518</v>
      </c>
      <c r="B438" s="4" t="s">
        <v>175</v>
      </c>
      <c r="C438" s="21">
        <v>800000</v>
      </c>
      <c r="D438" s="16"/>
      <c r="E438" s="16"/>
      <c r="F438" s="106"/>
      <c r="G438" s="835"/>
      <c r="H438" s="691">
        <v>800000</v>
      </c>
      <c r="I438" s="851">
        <f>H438+G438</f>
        <v>800000</v>
      </c>
      <c r="J438" s="619">
        <f>C438-I438</f>
        <v>0</v>
      </c>
      <c r="K438" s="888">
        <f t="shared" si="392"/>
        <v>100</v>
      </c>
      <c r="Q438" s="168">
        <v>72238063</v>
      </c>
      <c r="R438" s="716">
        <v>800000</v>
      </c>
    </row>
    <row r="439" spans="1:18" ht="12.6" customHeight="1" thickBot="1" x14ac:dyDescent="0.3">
      <c r="A439" s="1311" t="s">
        <v>127</v>
      </c>
      <c r="B439" s="1312"/>
      <c r="C439" s="80">
        <f>C14</f>
        <v>1933957781</v>
      </c>
      <c r="D439" s="717">
        <f>D10</f>
        <v>1692344680</v>
      </c>
      <c r="E439" s="717">
        <f>E10</f>
        <v>171502063</v>
      </c>
      <c r="F439" s="717">
        <f>F10</f>
        <v>1863846743</v>
      </c>
      <c r="G439" s="889">
        <f>G14</f>
        <v>1692341393</v>
      </c>
      <c r="H439" s="717">
        <f>H14</f>
        <v>171221182</v>
      </c>
      <c r="I439" s="890">
        <f>I14</f>
        <v>1863562575</v>
      </c>
      <c r="J439" s="526">
        <f>J14</f>
        <v>70395206</v>
      </c>
      <c r="K439" s="527">
        <f>K14</f>
        <v>96.360044325083436</v>
      </c>
      <c r="N439" s="948"/>
      <c r="R439" s="717">
        <f>R14</f>
        <v>155865600</v>
      </c>
    </row>
    <row r="440" spans="1:18" ht="12.6" customHeight="1" thickTop="1" thickBot="1" x14ac:dyDescent="0.3">
      <c r="A440" s="1313" t="s">
        <v>810</v>
      </c>
      <c r="B440" s="1314"/>
      <c r="C440" s="563"/>
      <c r="D440" s="563"/>
      <c r="E440" s="563"/>
      <c r="F440" s="891"/>
      <c r="G440" s="892"/>
      <c r="H440" s="1111"/>
      <c r="I440" s="893"/>
      <c r="J440" s="894">
        <f>F439-I439</f>
        <v>284168</v>
      </c>
      <c r="K440" s="895"/>
      <c r="O440" s="419">
        <f>Q438-H439</f>
        <v>-98983119</v>
      </c>
      <c r="Q440" s="168">
        <f>Q434+Q433</f>
        <v>72238063</v>
      </c>
      <c r="R440" s="419"/>
    </row>
    <row r="441" spans="1:18" ht="12.6" customHeight="1" x14ac:dyDescent="0.25">
      <c r="C441" s="1343" t="s">
        <v>555</v>
      </c>
      <c r="D441" s="1343"/>
      <c r="E441" s="1000">
        <f>J440</f>
        <v>284168</v>
      </c>
      <c r="F441" s="173"/>
      <c r="G441" s="1315" t="s">
        <v>1007</v>
      </c>
      <c r="H441" s="1315"/>
      <c r="I441" s="1315"/>
      <c r="J441" s="1315"/>
      <c r="K441" s="1315"/>
    </row>
    <row r="442" spans="1:18" ht="12.6" customHeight="1" x14ac:dyDescent="0.25">
      <c r="C442" s="1342" t="s">
        <v>1006</v>
      </c>
      <c r="D442" s="1342"/>
      <c r="E442" s="1001">
        <v>0</v>
      </c>
      <c r="F442" s="173"/>
      <c r="G442" s="1316" t="s">
        <v>870</v>
      </c>
      <c r="H442" s="1316"/>
      <c r="I442" s="1316"/>
      <c r="J442" s="1316"/>
      <c r="K442" s="1316"/>
      <c r="O442" s="706">
        <f>O440-E444</f>
        <v>-99267287</v>
      </c>
      <c r="R442" s="168"/>
    </row>
    <row r="443" spans="1:18" ht="12.6" customHeight="1" x14ac:dyDescent="0.25">
      <c r="C443" s="1341" t="s">
        <v>681</v>
      </c>
      <c r="D443" s="1341"/>
      <c r="E443" s="600">
        <f>E441-E442</f>
        <v>284168</v>
      </c>
      <c r="F443" s="173"/>
      <c r="G443" s="529"/>
      <c r="I443" s="529"/>
      <c r="J443" s="529"/>
      <c r="K443" s="229"/>
      <c r="O443" s="706"/>
      <c r="R443" s="419"/>
    </row>
    <row r="444" spans="1:18" ht="12.6" customHeight="1" x14ac:dyDescent="0.25">
      <c r="B444" t="s">
        <v>1005</v>
      </c>
      <c r="E444" s="601">
        <f>E443+E442</f>
        <v>284168</v>
      </c>
      <c r="F444" s="173"/>
      <c r="G444" s="529"/>
      <c r="I444" s="896"/>
      <c r="J444" s="529"/>
      <c r="K444" s="229"/>
    </row>
    <row r="445" spans="1:18" ht="12.6" customHeight="1" x14ac:dyDescent="0.25">
      <c r="B445" s="1003" t="s">
        <v>1003</v>
      </c>
      <c r="C445" s="168">
        <v>283000</v>
      </c>
      <c r="F445" s="173"/>
      <c r="G445" s="896"/>
      <c r="H445" s="896"/>
      <c r="I445" s="991" t="s">
        <v>904</v>
      </c>
      <c r="J445" s="896"/>
      <c r="K445" s="896"/>
      <c r="O445" s="696">
        <v>2789168</v>
      </c>
      <c r="R445" s="168"/>
    </row>
    <row r="446" spans="1:18" ht="12.6" customHeight="1" x14ac:dyDescent="0.25">
      <c r="B446" s="1003" t="s">
        <v>1004</v>
      </c>
      <c r="C446" s="419">
        <f>E444-C445</f>
        <v>1168</v>
      </c>
      <c r="D446" s="168"/>
      <c r="E446" s="1119"/>
      <c r="F446" s="173"/>
      <c r="G446" s="896"/>
      <c r="H446" s="896"/>
      <c r="I446" s="992" t="s">
        <v>906</v>
      </c>
      <c r="J446" s="896"/>
      <c r="K446" s="896"/>
    </row>
    <row r="447" spans="1:18" ht="14.1" customHeight="1" x14ac:dyDescent="0.25">
      <c r="B447" s="1003" t="s">
        <v>880</v>
      </c>
      <c r="C447" s="419">
        <f>C446+C445</f>
        <v>284168</v>
      </c>
      <c r="E447" s="419"/>
      <c r="F447" s="173"/>
      <c r="G447" s="529"/>
      <c r="I447" s="896"/>
      <c r="J447" s="529"/>
      <c r="K447" s="229"/>
    </row>
    <row r="448" spans="1:18" ht="14.1" customHeight="1" x14ac:dyDescent="0.25">
      <c r="F448" s="173"/>
      <c r="G448" s="529"/>
      <c r="I448" s="896"/>
      <c r="J448" s="529"/>
      <c r="K448" s="229"/>
    </row>
    <row r="449" spans="2:18" ht="14.1" customHeight="1" x14ac:dyDescent="0.25">
      <c r="B449" s="1317" t="s">
        <v>540</v>
      </c>
      <c r="C449" s="1317" t="s">
        <v>829</v>
      </c>
      <c r="D449" s="1290" t="s">
        <v>541</v>
      </c>
      <c r="E449" s="1291" t="s">
        <v>554</v>
      </c>
      <c r="F449" s="1318"/>
      <c r="G449" s="1318"/>
      <c r="I449" s="896"/>
      <c r="J449" s="529"/>
      <c r="K449" s="229"/>
    </row>
    <row r="450" spans="2:18" ht="21" customHeight="1" x14ac:dyDescent="0.25">
      <c r="B450" s="1317"/>
      <c r="C450" s="1317"/>
      <c r="D450" s="1290" t="s">
        <v>541</v>
      </c>
      <c r="E450" s="1291" t="s">
        <v>554</v>
      </c>
      <c r="F450" s="1288" t="s">
        <v>555</v>
      </c>
      <c r="G450" s="1289"/>
      <c r="I450" s="529"/>
      <c r="J450" s="529"/>
      <c r="K450" s="229"/>
      <c r="O450" s="419">
        <f>25000+C446</f>
        <v>26168</v>
      </c>
    </row>
    <row r="451" spans="2:18" ht="14.1" customHeight="1" x14ac:dyDescent="0.25">
      <c r="B451" s="81" t="s">
        <v>90</v>
      </c>
      <c r="C451" s="84">
        <f>C453+C456</f>
        <v>1933957781</v>
      </c>
      <c r="D451" s="82">
        <f>D453+D456</f>
        <v>1863846743</v>
      </c>
      <c r="E451" s="82">
        <f>E453+E456</f>
        <v>1863562575</v>
      </c>
      <c r="F451" s="82"/>
      <c r="G451" s="499"/>
      <c r="I451" s="529"/>
      <c r="J451" s="899"/>
      <c r="K451" s="229"/>
    </row>
    <row r="452" spans="2:18" ht="14.1" customHeight="1" x14ac:dyDescent="0.25">
      <c r="B452" s="83"/>
      <c r="C452" s="83"/>
      <c r="D452" s="13"/>
      <c r="E452" s="13"/>
      <c r="F452" s="13"/>
      <c r="G452" s="499"/>
      <c r="I452" s="529"/>
      <c r="J452" s="529"/>
      <c r="K452" s="229"/>
    </row>
    <row r="453" spans="2:18" ht="14.1" customHeight="1" x14ac:dyDescent="0.25">
      <c r="B453" s="81" t="s">
        <v>542</v>
      </c>
      <c r="C453" s="84">
        <f>C454+C455</f>
        <v>1517302281</v>
      </c>
      <c r="D453" s="84">
        <f t="shared" ref="D453" si="436">D454+D455</f>
        <v>1462436977</v>
      </c>
      <c r="E453" s="84">
        <f>I16</f>
        <v>1462436977</v>
      </c>
      <c r="F453" s="84">
        <f>D453-E453</f>
        <v>0</v>
      </c>
      <c r="G453" s="499"/>
      <c r="I453" s="900">
        <f>C29-C456</f>
        <v>0</v>
      </c>
      <c r="J453" s="529"/>
      <c r="K453" s="229"/>
      <c r="R453" s="989" t="s">
        <v>904</v>
      </c>
    </row>
    <row r="454" spans="2:18" ht="14.1" customHeight="1" x14ac:dyDescent="0.25">
      <c r="B454" s="85" t="s">
        <v>831</v>
      </c>
      <c r="C454" s="86">
        <f>C18</f>
        <v>1250902281</v>
      </c>
      <c r="D454" s="1292">
        <f>F11</f>
        <v>1462436977</v>
      </c>
      <c r="E454" s="1292">
        <f>I18</f>
        <v>1245620977</v>
      </c>
      <c r="F454" s="87"/>
      <c r="G454" s="901"/>
      <c r="I454" s="529"/>
      <c r="J454" s="529"/>
      <c r="K454" s="229"/>
      <c r="R454" s="989" t="s">
        <v>905</v>
      </c>
    </row>
    <row r="455" spans="2:18" ht="14.1" customHeight="1" x14ac:dyDescent="0.25">
      <c r="B455" s="85" t="s">
        <v>832</v>
      </c>
      <c r="C455" s="86">
        <f>C27</f>
        <v>266400000</v>
      </c>
      <c r="D455" s="1292"/>
      <c r="E455" s="1292">
        <f>I27</f>
        <v>216816000</v>
      </c>
      <c r="F455" s="87"/>
      <c r="G455" s="901"/>
      <c r="I455" s="529"/>
      <c r="J455" s="529"/>
      <c r="K455" s="229"/>
      <c r="R455" s="990" t="s">
        <v>906</v>
      </c>
    </row>
    <row r="456" spans="2:18" ht="14.1" customHeight="1" x14ac:dyDescent="0.25">
      <c r="B456" s="81" t="s">
        <v>94</v>
      </c>
      <c r="C456" s="84">
        <f>C457+C458+C459</f>
        <v>416655500</v>
      </c>
      <c r="D456" s="82">
        <f>F12</f>
        <v>401409766</v>
      </c>
      <c r="E456" s="82">
        <f>E457+E458+E459</f>
        <v>401125598</v>
      </c>
      <c r="F456" s="82">
        <f>D456-E456</f>
        <v>284168</v>
      </c>
      <c r="G456" s="499"/>
      <c r="I456" s="529"/>
      <c r="J456" s="529"/>
      <c r="K456" s="229"/>
    </row>
    <row r="457" spans="2:18" ht="14.1" customHeight="1" x14ac:dyDescent="0.25">
      <c r="B457" s="85" t="s">
        <v>543</v>
      </c>
      <c r="C457" s="86">
        <f>C404+C380+C361+C275+C257+C229+C222+C186+C141+C116+C107+C32</f>
        <v>125341000</v>
      </c>
      <c r="D457" s="13"/>
      <c r="E457" s="13">
        <f>I404+I380+I361+I275+I257+I229+I222+I186+I141+I116+I107+I32</f>
        <v>122269000</v>
      </c>
      <c r="F457" s="87">
        <f>E457/C457*100</f>
        <v>97.549086093137916</v>
      </c>
      <c r="G457" s="901"/>
      <c r="I457" s="900">
        <f>C29-C456</f>
        <v>0</v>
      </c>
      <c r="J457" s="529"/>
      <c r="K457" s="229"/>
    </row>
    <row r="458" spans="2:18" ht="14.1" customHeight="1" x14ac:dyDescent="0.25">
      <c r="B458" s="85" t="s">
        <v>544</v>
      </c>
      <c r="C458" s="86">
        <f>C432+C424+C407+C392+C383+C372+C364+C350+C341+C332+C316+C304+C295+C287+C278+C267+C247+C243+C236+C232+C225+C182+C178+C168+C164+C160+C155+C148+C136+C119+C112+C98+C90+C75+C66+C59+C54+C47+C35+C144+C324+C250</f>
        <v>225814500</v>
      </c>
      <c r="D458" s="13"/>
      <c r="E458" s="13">
        <f>I432+I424+I407+I392+I383+I372+I364+I350+I341+I332+I324+I316+I304+I295+I287+I278+I267+I247+I243+I236+I232+I225+I182+I178+I168+I164+I160+I155+I148+I144+I136+I119+I112+I98+I90+I75+I66+I59+I54+I47+I35+I251</f>
        <v>214183598</v>
      </c>
      <c r="F458" s="87">
        <f t="shared" ref="F458:F459" si="437">E458/C458*100</f>
        <v>94.849355555112709</v>
      </c>
      <c r="G458" s="901"/>
      <c r="I458" s="529"/>
      <c r="J458" s="529"/>
      <c r="K458" s="229"/>
    </row>
    <row r="459" spans="2:18" ht="14.1" customHeight="1" x14ac:dyDescent="0.25">
      <c r="B459" s="85" t="s">
        <v>545</v>
      </c>
      <c r="C459" s="86">
        <f>C213+C207+C191</f>
        <v>65500000</v>
      </c>
      <c r="D459" s="13"/>
      <c r="E459" s="13">
        <f>I213+I207+I191</f>
        <v>64673000</v>
      </c>
      <c r="F459" s="87">
        <f t="shared" si="437"/>
        <v>98.737404580152671</v>
      </c>
      <c r="G459" s="901"/>
      <c r="I459" s="529"/>
      <c r="J459" s="529"/>
      <c r="K459" s="229"/>
    </row>
    <row r="460" spans="2:18" ht="14.1" customHeight="1" x14ac:dyDescent="0.25">
      <c r="B460" s="83"/>
      <c r="C460" s="88"/>
      <c r="D460" s="13"/>
      <c r="E460" s="13"/>
      <c r="F460" s="87"/>
      <c r="G460" s="901"/>
      <c r="I460" s="529"/>
      <c r="J460" s="529"/>
      <c r="K460" s="229"/>
    </row>
    <row r="461" spans="2:18" ht="14.1" customHeight="1" x14ac:dyDescent="0.25">
      <c r="B461" s="11"/>
      <c r="C461" s="11"/>
      <c r="D461" s="11"/>
      <c r="E461" s="11"/>
      <c r="F461" s="83"/>
      <c r="G461" s="898"/>
      <c r="I461" s="529"/>
      <c r="J461" s="529"/>
      <c r="K461" s="229"/>
    </row>
    <row r="462" spans="2:18" ht="14.1" customHeight="1" x14ac:dyDescent="0.25">
      <c r="F462" s="173"/>
      <c r="G462" s="529"/>
      <c r="I462" s="529"/>
      <c r="J462" s="529"/>
      <c r="K462" s="229"/>
    </row>
    <row r="463" spans="2:18" ht="14.1" customHeight="1" x14ac:dyDescent="0.25">
      <c r="F463" s="173"/>
      <c r="G463" s="529"/>
      <c r="I463" s="529"/>
      <c r="J463" s="529"/>
      <c r="K463" s="229"/>
    </row>
    <row r="464" spans="2:18" ht="14.1" customHeight="1" x14ac:dyDescent="0.25">
      <c r="F464" s="173"/>
      <c r="G464" s="529"/>
      <c r="I464" s="529"/>
      <c r="J464" s="529"/>
      <c r="K464" s="229"/>
    </row>
    <row r="465" spans="6:11" ht="14.1" customHeight="1" x14ac:dyDescent="0.25">
      <c r="F465" s="173"/>
      <c r="G465" s="529"/>
      <c r="I465" s="529"/>
      <c r="J465" s="529"/>
      <c r="K465" s="229"/>
    </row>
    <row r="466" spans="6:11" ht="14.1" customHeight="1" x14ac:dyDescent="0.25">
      <c r="F466" s="173"/>
      <c r="G466" s="529"/>
      <c r="I466" s="529"/>
      <c r="J466" s="529"/>
      <c r="K466" s="229"/>
    </row>
    <row r="467" spans="6:11" ht="14.1" customHeight="1" x14ac:dyDescent="0.25">
      <c r="F467" s="173"/>
      <c r="G467" s="529"/>
      <c r="I467" s="529"/>
      <c r="J467" s="529"/>
      <c r="K467" s="229"/>
    </row>
    <row r="468" spans="6:11" ht="14.1" customHeight="1" x14ac:dyDescent="0.25">
      <c r="F468" s="173"/>
      <c r="G468" s="529"/>
      <c r="I468" s="529"/>
      <c r="J468" s="529"/>
      <c r="K468" s="229"/>
    </row>
    <row r="469" spans="6:11" ht="14.1" customHeight="1" x14ac:dyDescent="0.25">
      <c r="F469" s="173"/>
      <c r="G469" s="529"/>
      <c r="I469" s="529"/>
      <c r="J469" s="529"/>
      <c r="K469" s="229"/>
    </row>
    <row r="470" spans="6:11" ht="14.1" customHeight="1" x14ac:dyDescent="0.25">
      <c r="F470" s="173"/>
      <c r="G470" s="529"/>
      <c r="I470" s="529"/>
      <c r="J470" s="529"/>
      <c r="K470" s="229"/>
    </row>
    <row r="471" spans="6:11" ht="14.1" customHeight="1" x14ac:dyDescent="0.25">
      <c r="F471" s="173"/>
      <c r="G471" s="529"/>
      <c r="I471" s="529"/>
      <c r="J471" s="529"/>
      <c r="K471" s="229"/>
    </row>
    <row r="472" spans="6:11" ht="14.1" customHeight="1" x14ac:dyDescent="0.25">
      <c r="F472" s="173"/>
      <c r="G472" s="529"/>
      <c r="I472" s="529"/>
      <c r="J472" s="529"/>
      <c r="K472" s="229"/>
    </row>
    <row r="473" spans="6:11" ht="14.1" customHeight="1" x14ac:dyDescent="0.25">
      <c r="F473" s="173"/>
      <c r="G473" s="529"/>
      <c r="I473" s="529"/>
      <c r="J473" s="529"/>
      <c r="K473" s="229"/>
    </row>
    <row r="474" spans="6:11" ht="14.1" customHeight="1" x14ac:dyDescent="0.25">
      <c r="F474" s="173"/>
      <c r="G474" s="529"/>
      <c r="I474" s="529"/>
      <c r="J474" s="529"/>
      <c r="K474" s="229"/>
    </row>
    <row r="475" spans="6:11" ht="14.1" customHeight="1" x14ac:dyDescent="0.25">
      <c r="F475" s="173"/>
      <c r="G475" s="529"/>
      <c r="I475" s="529"/>
      <c r="J475" s="529"/>
      <c r="K475" s="229"/>
    </row>
    <row r="476" spans="6:11" ht="14.1" customHeight="1" x14ac:dyDescent="0.25">
      <c r="F476" s="173"/>
      <c r="G476" s="529"/>
      <c r="I476" s="529"/>
      <c r="J476" s="529"/>
      <c r="K476" s="229"/>
    </row>
    <row r="477" spans="6:11" ht="14.1" customHeight="1" x14ac:dyDescent="0.25">
      <c r="F477" s="173"/>
      <c r="G477" s="529"/>
      <c r="I477" s="529"/>
      <c r="J477" s="529"/>
      <c r="K477" s="229"/>
    </row>
    <row r="478" spans="6:11" ht="14.1" customHeight="1" x14ac:dyDescent="0.25"/>
    <row r="479" spans="6:11" ht="14.1" customHeight="1" x14ac:dyDescent="0.25"/>
    <row r="480" spans="6:11" ht="14.1" customHeight="1" x14ac:dyDescent="0.25"/>
    <row r="481" spans="1:11" ht="14.1" customHeight="1" x14ac:dyDescent="0.25"/>
    <row r="482" spans="1:11" ht="14.1" customHeight="1" x14ac:dyDescent="0.25"/>
    <row r="483" spans="1:11" ht="14.1" customHeight="1" x14ac:dyDescent="0.25"/>
    <row r="484" spans="1:11" ht="14.1" customHeight="1" x14ac:dyDescent="0.25"/>
    <row r="485" spans="1:11" ht="14.1" customHeight="1" x14ac:dyDescent="0.25"/>
    <row r="486" spans="1:11" ht="14.1" customHeight="1" x14ac:dyDescent="0.25"/>
    <row r="487" spans="1:11" ht="14.1" customHeight="1" x14ac:dyDescent="0.25"/>
    <row r="488" spans="1:11" ht="14.1" customHeight="1" x14ac:dyDescent="0.25"/>
    <row r="489" spans="1:11" ht="14.1" customHeight="1" x14ac:dyDescent="0.25"/>
    <row r="490" spans="1:11" ht="14.1" customHeight="1" x14ac:dyDescent="0.25">
      <c r="A490" s="1319" t="s">
        <v>519</v>
      </c>
      <c r="B490" s="1319"/>
      <c r="C490" s="1319"/>
      <c r="D490" s="1319"/>
      <c r="E490" s="1319"/>
      <c r="F490" s="1319"/>
      <c r="G490" s="1319"/>
      <c r="H490" s="1319"/>
      <c r="I490" s="1319"/>
      <c r="J490" s="1319"/>
      <c r="K490" s="1319"/>
    </row>
    <row r="491" spans="1:11" x14ac:dyDescent="0.25">
      <c r="A491" s="1320" t="s">
        <v>520</v>
      </c>
      <c r="B491" s="1320"/>
      <c r="C491" s="1320"/>
      <c r="D491" s="1320"/>
      <c r="E491" s="1320"/>
      <c r="F491" s="1320"/>
      <c r="G491" s="1320"/>
      <c r="H491" s="1320"/>
      <c r="I491" s="1320"/>
      <c r="J491" s="1320"/>
      <c r="K491" s="1320"/>
    </row>
    <row r="492" spans="1:11" ht="15.75" x14ac:dyDescent="0.25">
      <c r="A492" s="1319" t="s">
        <v>539</v>
      </c>
      <c r="B492" s="1319"/>
      <c r="C492" s="1319"/>
      <c r="D492" s="1319"/>
      <c r="E492" s="1319"/>
      <c r="F492" s="1319"/>
      <c r="G492" s="1319"/>
      <c r="H492" s="1319"/>
      <c r="I492" s="1319"/>
      <c r="J492" s="1319"/>
      <c r="K492" s="1319"/>
    </row>
    <row r="493" spans="1:11" x14ac:dyDescent="0.25">
      <c r="A493" s="28" t="s">
        <v>646</v>
      </c>
      <c r="B493" s="113"/>
      <c r="C493" s="9"/>
      <c r="D493" s="10"/>
      <c r="E493" s="1321"/>
      <c r="F493" s="1321"/>
      <c r="G493" s="1322"/>
      <c r="H493" s="1322"/>
      <c r="I493" s="784"/>
      <c r="J493" s="530"/>
      <c r="K493" s="531">
        <v>1</v>
      </c>
    </row>
    <row r="494" spans="1:11" ht="15" customHeight="1" x14ac:dyDescent="0.25">
      <c r="A494" s="1323" t="s">
        <v>521</v>
      </c>
      <c r="B494" s="1326" t="s">
        <v>522</v>
      </c>
      <c r="C494" s="1329" t="s">
        <v>546</v>
      </c>
      <c r="D494" s="1332" t="s">
        <v>523</v>
      </c>
      <c r="E494" s="1332"/>
      <c r="F494" s="1333"/>
      <c r="G494" s="1334" t="s">
        <v>524</v>
      </c>
      <c r="H494" s="1335"/>
      <c r="I494" s="1336"/>
      <c r="J494" s="500"/>
      <c r="K494" s="1337" t="s">
        <v>525</v>
      </c>
    </row>
    <row r="495" spans="1:11" ht="15" customHeight="1" x14ac:dyDescent="0.25">
      <c r="A495" s="1324"/>
      <c r="B495" s="1327"/>
      <c r="C495" s="1330"/>
      <c r="D495" s="602" t="s">
        <v>526</v>
      </c>
      <c r="E495" s="602" t="s">
        <v>526</v>
      </c>
      <c r="F495" s="115" t="s">
        <v>526</v>
      </c>
      <c r="G495" s="748" t="s">
        <v>526</v>
      </c>
      <c r="H495" s="712" t="s">
        <v>526</v>
      </c>
      <c r="I495" s="785" t="s">
        <v>526</v>
      </c>
      <c r="J495" s="1338" t="s">
        <v>527</v>
      </c>
      <c r="K495" s="1337"/>
    </row>
    <row r="496" spans="1:11" x14ac:dyDescent="0.25">
      <c r="A496" s="1324"/>
      <c r="B496" s="1327"/>
      <c r="C496" s="1330"/>
      <c r="D496" s="603" t="s">
        <v>528</v>
      </c>
      <c r="E496" s="603" t="s">
        <v>528</v>
      </c>
      <c r="F496" s="117" t="s">
        <v>529</v>
      </c>
      <c r="G496" s="749" t="s">
        <v>528</v>
      </c>
      <c r="H496" s="713" t="s">
        <v>528</v>
      </c>
      <c r="I496" s="786" t="s">
        <v>529</v>
      </c>
      <c r="J496" s="1339"/>
      <c r="K496" s="1337"/>
    </row>
    <row r="497" spans="1:18" x14ac:dyDescent="0.25">
      <c r="A497" s="1325"/>
      <c r="B497" s="1328"/>
      <c r="C497" s="1331"/>
      <c r="D497" s="604" t="s">
        <v>530</v>
      </c>
      <c r="E497" s="604" t="s">
        <v>531</v>
      </c>
      <c r="F497" s="119" t="s">
        <v>531</v>
      </c>
      <c r="G497" s="750" t="s">
        <v>530</v>
      </c>
      <c r="H497" s="714" t="s">
        <v>531</v>
      </c>
      <c r="I497" s="787" t="s">
        <v>531</v>
      </c>
      <c r="J497" s="501" t="s">
        <v>532</v>
      </c>
      <c r="K497" s="1337"/>
    </row>
    <row r="498" spans="1:18" ht="15.75" thickBot="1" x14ac:dyDescent="0.3">
      <c r="A498" s="120" t="s">
        <v>533</v>
      </c>
      <c r="B498" s="121">
        <v>2</v>
      </c>
      <c r="C498" s="122" t="s">
        <v>534</v>
      </c>
      <c r="D498" s="122" t="s">
        <v>535</v>
      </c>
      <c r="E498" s="122" t="s">
        <v>536</v>
      </c>
      <c r="F498" s="123" t="s">
        <v>537</v>
      </c>
      <c r="G498" s="751">
        <v>7</v>
      </c>
      <c r="H498" s="715">
        <v>8</v>
      </c>
      <c r="I498" s="788">
        <v>9</v>
      </c>
      <c r="J498" s="502">
        <v>10</v>
      </c>
      <c r="K498" s="503">
        <v>11</v>
      </c>
    </row>
    <row r="499" spans="1:18" ht="15.75" thickBot="1" x14ac:dyDescent="0.3">
      <c r="A499" s="34"/>
      <c r="B499" s="35" t="s">
        <v>538</v>
      </c>
      <c r="C499" s="36"/>
      <c r="D499" s="37">
        <f>D500+D501</f>
        <v>0</v>
      </c>
      <c r="E499" s="37">
        <f>E500+E501</f>
        <v>184440810</v>
      </c>
      <c r="F499" s="90">
        <f>E499+D499</f>
        <v>184440810</v>
      </c>
      <c r="G499" s="752"/>
      <c r="H499" s="1086"/>
      <c r="I499" s="789"/>
      <c r="J499" s="504"/>
      <c r="K499" s="505"/>
    </row>
    <row r="500" spans="1:18" x14ac:dyDescent="0.25">
      <c r="A500" s="30"/>
      <c r="B500" s="31" t="s">
        <v>553</v>
      </c>
      <c r="C500" s="32"/>
      <c r="D500" s="33">
        <v>0</v>
      </c>
      <c r="E500" s="33">
        <v>184440810</v>
      </c>
      <c r="F500" s="91">
        <f>E500+D500</f>
        <v>184440810</v>
      </c>
      <c r="G500" s="753"/>
      <c r="H500" s="1087"/>
      <c r="I500" s="790"/>
      <c r="J500" s="506"/>
      <c r="K500" s="505"/>
    </row>
    <row r="501" spans="1:18" x14ac:dyDescent="0.25">
      <c r="A501" s="16"/>
      <c r="B501" s="11" t="s">
        <v>552</v>
      </c>
      <c r="C501" s="12"/>
      <c r="D501" s="15">
        <f>F4831</f>
        <v>0</v>
      </c>
      <c r="E501" s="17">
        <v>0</v>
      </c>
      <c r="F501" s="14">
        <f>E501+D501</f>
        <v>0</v>
      </c>
      <c r="G501" s="754"/>
      <c r="H501" s="716"/>
      <c r="I501" s="791"/>
      <c r="J501" s="507"/>
      <c r="K501" s="505"/>
    </row>
    <row r="502" spans="1:18" ht="15.75" thickBot="1" x14ac:dyDescent="0.3">
      <c r="A502" s="38"/>
      <c r="B502" s="38"/>
      <c r="C502" s="38"/>
      <c r="D502" s="29"/>
      <c r="E502" s="29"/>
      <c r="F502" s="89"/>
      <c r="G502" s="755"/>
      <c r="H502" s="1088"/>
      <c r="I502" s="792"/>
      <c r="J502" s="508"/>
      <c r="K502" s="509"/>
    </row>
    <row r="503" spans="1:18" ht="16.5" thickTop="1" thickBot="1" x14ac:dyDescent="0.3">
      <c r="A503" s="42" t="s">
        <v>93</v>
      </c>
      <c r="B503" s="43" t="s">
        <v>90</v>
      </c>
      <c r="C503" s="44">
        <f>C505+C518</f>
        <v>1846041154</v>
      </c>
      <c r="D503" s="44">
        <f t="shared" ref="D503:J503" si="438">D505+D518</f>
        <v>0</v>
      </c>
      <c r="E503" s="44">
        <f t="shared" si="438"/>
        <v>0</v>
      </c>
      <c r="F503" s="92">
        <f t="shared" si="438"/>
        <v>0</v>
      </c>
      <c r="G503" s="756">
        <f t="shared" si="438"/>
        <v>0</v>
      </c>
      <c r="H503" s="1089">
        <f t="shared" si="438"/>
        <v>92220405</v>
      </c>
      <c r="I503" s="793">
        <f t="shared" si="438"/>
        <v>92220405</v>
      </c>
      <c r="J503" s="532">
        <f t="shared" si="438"/>
        <v>1177917249</v>
      </c>
      <c r="K503" s="533">
        <f>I503/C503*100</f>
        <v>4.995576875422139</v>
      </c>
    </row>
    <row r="504" spans="1:18" ht="16.5" thickTop="1" thickBot="1" x14ac:dyDescent="0.3">
      <c r="A504" s="45"/>
      <c r="B504" s="46"/>
      <c r="C504" s="47"/>
      <c r="D504" s="47"/>
      <c r="E504" s="47"/>
      <c r="F504" s="93"/>
      <c r="G504" s="757"/>
      <c r="H504" s="1090"/>
      <c r="I504" s="794"/>
      <c r="J504" s="534"/>
      <c r="K504" s="533"/>
    </row>
    <row r="505" spans="1:18" ht="16.5" thickTop="1" thickBot="1" x14ac:dyDescent="0.3">
      <c r="A505" s="42" t="s">
        <v>131</v>
      </c>
      <c r="B505" s="43" t="s">
        <v>91</v>
      </c>
      <c r="C505" s="44">
        <f>C506</f>
        <v>1536537654</v>
      </c>
      <c r="D505" s="44">
        <f t="shared" ref="D505:J506" si="439">D506</f>
        <v>0</v>
      </c>
      <c r="E505" s="44">
        <f t="shared" si="439"/>
        <v>0</v>
      </c>
      <c r="F505" s="92">
        <f t="shared" si="439"/>
        <v>0</v>
      </c>
      <c r="G505" s="756">
        <f t="shared" si="439"/>
        <v>0</v>
      </c>
      <c r="H505" s="1089">
        <f t="shared" si="439"/>
        <v>92220405</v>
      </c>
      <c r="I505" s="793">
        <f t="shared" si="439"/>
        <v>92220405</v>
      </c>
      <c r="J505" s="532">
        <f t="shared" si="439"/>
        <v>1177917249</v>
      </c>
      <c r="K505" s="533">
        <f t="shared" ref="K505:K530" si="440">I505/C505*100</f>
        <v>6.0018317650678288</v>
      </c>
    </row>
    <row r="506" spans="1:18" ht="15.75" thickTop="1" x14ac:dyDescent="0.25">
      <c r="A506" s="52" t="s">
        <v>130</v>
      </c>
      <c r="B506" s="574" t="s">
        <v>92</v>
      </c>
      <c r="C506" s="575">
        <f>C507</f>
        <v>1536537654</v>
      </c>
      <c r="D506" s="575">
        <f t="shared" si="439"/>
        <v>0</v>
      </c>
      <c r="E506" s="575">
        <f t="shared" si="439"/>
        <v>0</v>
      </c>
      <c r="F506" s="576">
        <f t="shared" si="439"/>
        <v>0</v>
      </c>
      <c r="G506" s="577">
        <f t="shared" si="439"/>
        <v>0</v>
      </c>
      <c r="H506" s="1112">
        <f t="shared" si="439"/>
        <v>92220405</v>
      </c>
      <c r="I506" s="578">
        <f t="shared" si="439"/>
        <v>92220405</v>
      </c>
      <c r="J506" s="579">
        <f t="shared" si="439"/>
        <v>1177917249</v>
      </c>
      <c r="K506" s="535">
        <f t="shared" si="440"/>
        <v>6.0018317650678288</v>
      </c>
      <c r="O506" s="168">
        <v>92220405</v>
      </c>
      <c r="R506" s="419">
        <f>O506-H506</f>
        <v>0</v>
      </c>
    </row>
    <row r="507" spans="1:18" x14ac:dyDescent="0.25">
      <c r="A507" s="570" t="s">
        <v>128</v>
      </c>
      <c r="B507" s="570" t="s">
        <v>0</v>
      </c>
      <c r="C507" s="571">
        <f>C508+C509+C510+C511+C512+C513+C514+C515+C516</f>
        <v>1536537654</v>
      </c>
      <c r="D507" s="571">
        <f t="shared" ref="D507:J507" si="441">D508+D509+D510+D511+D512+D513+D514+D515+D516</f>
        <v>0</v>
      </c>
      <c r="E507" s="571">
        <f t="shared" si="441"/>
        <v>0</v>
      </c>
      <c r="F507" s="572">
        <f t="shared" si="441"/>
        <v>0</v>
      </c>
      <c r="G507" s="547">
        <f t="shared" si="441"/>
        <v>0</v>
      </c>
      <c r="H507" s="499">
        <f t="shared" si="441"/>
        <v>92220405</v>
      </c>
      <c r="I507" s="581">
        <f t="shared" si="441"/>
        <v>92220405</v>
      </c>
      <c r="J507" s="573">
        <f t="shared" si="441"/>
        <v>1177917249</v>
      </c>
      <c r="K507" s="536">
        <f t="shared" si="440"/>
        <v>6.0018317650678288</v>
      </c>
    </row>
    <row r="508" spans="1:18" x14ac:dyDescent="0.25">
      <c r="A508" s="4" t="s">
        <v>129</v>
      </c>
      <c r="B508" s="4" t="s">
        <v>141</v>
      </c>
      <c r="C508" s="21">
        <v>926780179</v>
      </c>
      <c r="D508" s="22"/>
      <c r="E508" s="22"/>
      <c r="F508" s="94"/>
      <c r="G508" s="759"/>
      <c r="H508" s="691">
        <v>66933400</v>
      </c>
      <c r="I508" s="796">
        <f>H508+G508</f>
        <v>66933400</v>
      </c>
      <c r="J508" s="561">
        <f>C508-I508</f>
        <v>859846779</v>
      </c>
      <c r="K508" s="536">
        <f t="shared" si="440"/>
        <v>7.2221440980990161</v>
      </c>
    </row>
    <row r="509" spans="1:18" x14ac:dyDescent="0.25">
      <c r="A509" s="4" t="s">
        <v>132</v>
      </c>
      <c r="B509" s="4" t="s">
        <v>142</v>
      </c>
      <c r="C509" s="21">
        <v>115833884</v>
      </c>
      <c r="D509" s="22"/>
      <c r="E509" s="22"/>
      <c r="F509" s="94"/>
      <c r="G509" s="759"/>
      <c r="H509" s="691">
        <v>8103388</v>
      </c>
      <c r="I509" s="796">
        <f t="shared" ref="I509:I515" si="442">H509+G509</f>
        <v>8103388</v>
      </c>
      <c r="J509" s="561">
        <f t="shared" ref="J509:J515" si="443">C509-I509</f>
        <v>107730496</v>
      </c>
      <c r="K509" s="536">
        <f t="shared" si="440"/>
        <v>6.9956973902385933</v>
      </c>
    </row>
    <row r="510" spans="1:18" x14ac:dyDescent="0.25">
      <c r="A510" s="4" t="s">
        <v>133</v>
      </c>
      <c r="B510" s="4" t="s">
        <v>143</v>
      </c>
      <c r="C510" s="21">
        <v>76310000</v>
      </c>
      <c r="D510" s="22"/>
      <c r="E510" s="22"/>
      <c r="F510" s="94"/>
      <c r="G510" s="759"/>
      <c r="H510" s="691">
        <v>5870000</v>
      </c>
      <c r="I510" s="796">
        <f t="shared" si="442"/>
        <v>5870000</v>
      </c>
      <c r="J510" s="561">
        <f t="shared" si="443"/>
        <v>70440000</v>
      </c>
      <c r="K510" s="536">
        <f t="shared" si="440"/>
        <v>7.6923076923076925</v>
      </c>
    </row>
    <row r="511" spans="1:18" x14ac:dyDescent="0.25">
      <c r="A511" s="4" t="s">
        <v>134</v>
      </c>
      <c r="B511" s="4" t="s">
        <v>144</v>
      </c>
      <c r="C511" s="21">
        <v>30615000</v>
      </c>
      <c r="D511" s="22"/>
      <c r="E511" s="22"/>
      <c r="F511" s="94"/>
      <c r="G511" s="759"/>
      <c r="H511" s="691">
        <v>2355000</v>
      </c>
      <c r="I511" s="796">
        <f t="shared" si="442"/>
        <v>2355000</v>
      </c>
      <c r="J511" s="561">
        <f t="shared" si="443"/>
        <v>28260000</v>
      </c>
      <c r="K511" s="536">
        <f t="shared" si="440"/>
        <v>7.6923076923076925</v>
      </c>
    </row>
    <row r="512" spans="1:18" x14ac:dyDescent="0.25">
      <c r="A512" s="4" t="s">
        <v>135</v>
      </c>
      <c r="B512" s="4" t="s">
        <v>145</v>
      </c>
      <c r="C512" s="21">
        <v>68922880</v>
      </c>
      <c r="D512" s="22"/>
      <c r="E512" s="22"/>
      <c r="F512" s="94"/>
      <c r="G512" s="759"/>
      <c r="H512" s="691">
        <v>5232000</v>
      </c>
      <c r="I512" s="796">
        <f t="shared" si="442"/>
        <v>5232000</v>
      </c>
      <c r="J512" s="561">
        <f t="shared" si="443"/>
        <v>63690880</v>
      </c>
      <c r="K512" s="536">
        <f t="shared" si="440"/>
        <v>7.5910931174089065</v>
      </c>
    </row>
    <row r="513" spans="1:11" x14ac:dyDescent="0.25">
      <c r="A513" s="4" t="s">
        <v>136</v>
      </c>
      <c r="B513" s="4" t="s">
        <v>146</v>
      </c>
      <c r="C513" s="21">
        <v>20383394</v>
      </c>
      <c r="D513" s="22"/>
      <c r="E513" s="22"/>
      <c r="F513" s="94"/>
      <c r="G513" s="759"/>
      <c r="H513" s="691">
        <v>1474339</v>
      </c>
      <c r="I513" s="796">
        <f t="shared" si="442"/>
        <v>1474339</v>
      </c>
      <c r="J513" s="561">
        <f t="shared" si="443"/>
        <v>18909055</v>
      </c>
      <c r="K513" s="536">
        <f t="shared" si="440"/>
        <v>7.233039797003384</v>
      </c>
    </row>
    <row r="514" spans="1:11" x14ac:dyDescent="0.25">
      <c r="A514" s="4" t="s">
        <v>137</v>
      </c>
      <c r="B514" s="4" t="s">
        <v>147</v>
      </c>
      <c r="C514" s="21">
        <v>14027</v>
      </c>
      <c r="D514" s="22"/>
      <c r="E514" s="22"/>
      <c r="F514" s="94"/>
      <c r="G514" s="759"/>
      <c r="H514" s="691">
        <v>1183</v>
      </c>
      <c r="I514" s="796">
        <f t="shared" si="442"/>
        <v>1183</v>
      </c>
      <c r="J514" s="561">
        <f t="shared" si="443"/>
        <v>12844</v>
      </c>
      <c r="K514" s="536">
        <f t="shared" si="440"/>
        <v>8.4337349397590362</v>
      </c>
    </row>
    <row r="515" spans="1:11" x14ac:dyDescent="0.25">
      <c r="A515" s="4" t="s">
        <v>138</v>
      </c>
      <c r="B515" s="4" t="s">
        <v>148</v>
      </c>
      <c r="C515" s="21">
        <v>31278290</v>
      </c>
      <c r="D515" s="22"/>
      <c r="E515" s="22"/>
      <c r="F515" s="94"/>
      <c r="G515" s="759"/>
      <c r="H515" s="691">
        <v>2251095</v>
      </c>
      <c r="I515" s="796">
        <f t="shared" si="442"/>
        <v>2251095</v>
      </c>
      <c r="J515" s="561">
        <f t="shared" si="443"/>
        <v>29027195</v>
      </c>
      <c r="K515" s="536">
        <f t="shared" si="440"/>
        <v>7.1969887100605563</v>
      </c>
    </row>
    <row r="516" spans="1:11" x14ac:dyDescent="0.25">
      <c r="A516" s="23" t="s">
        <v>139</v>
      </c>
      <c r="B516" s="23" t="s">
        <v>149</v>
      </c>
      <c r="C516" s="24">
        <f>C517</f>
        <v>266400000</v>
      </c>
      <c r="D516" s="24">
        <f t="shared" ref="D516:J516" si="444">D517</f>
        <v>0</v>
      </c>
      <c r="E516" s="24">
        <f t="shared" si="444"/>
        <v>0</v>
      </c>
      <c r="F516" s="95">
        <f t="shared" si="444"/>
        <v>0</v>
      </c>
      <c r="G516" s="760">
        <f t="shared" si="444"/>
        <v>0</v>
      </c>
      <c r="H516" s="1113">
        <f t="shared" si="444"/>
        <v>0</v>
      </c>
      <c r="I516" s="797">
        <f t="shared" si="444"/>
        <v>0</v>
      </c>
      <c r="J516" s="537">
        <f t="shared" si="444"/>
        <v>0</v>
      </c>
      <c r="K516" s="536">
        <f t="shared" si="440"/>
        <v>0</v>
      </c>
    </row>
    <row r="517" spans="1:11" ht="15.75" thickBot="1" x14ac:dyDescent="0.3">
      <c r="A517" s="48" t="s">
        <v>140</v>
      </c>
      <c r="B517" s="48" t="s">
        <v>150</v>
      </c>
      <c r="C517" s="49">
        <v>266400000</v>
      </c>
      <c r="D517" s="50"/>
      <c r="E517" s="50"/>
      <c r="F517" s="96"/>
      <c r="G517" s="766"/>
      <c r="H517" s="1098"/>
      <c r="I517" s="804"/>
      <c r="J517" s="508"/>
      <c r="K517" s="538">
        <f t="shared" si="440"/>
        <v>0</v>
      </c>
    </row>
    <row r="518" spans="1:11" ht="16.5" thickTop="1" thickBot="1" x14ac:dyDescent="0.3">
      <c r="A518" s="42" t="s">
        <v>95</v>
      </c>
      <c r="B518" s="42" t="s">
        <v>94</v>
      </c>
      <c r="C518" s="51">
        <f t="shared" ref="C518:J518" si="445">C519+C534+C541+C546+C553+C562+C576+C593+C621+C676+C737+C751+C783+C819+C828+C870+C900</f>
        <v>309503500</v>
      </c>
      <c r="D518" s="51">
        <f t="shared" si="445"/>
        <v>0</v>
      </c>
      <c r="E518" s="51">
        <f t="shared" si="445"/>
        <v>0</v>
      </c>
      <c r="F518" s="97">
        <f t="shared" si="445"/>
        <v>0</v>
      </c>
      <c r="G518" s="762">
        <f t="shared" si="445"/>
        <v>0</v>
      </c>
      <c r="H518" s="1114">
        <f t="shared" si="445"/>
        <v>0</v>
      </c>
      <c r="I518" s="799">
        <f t="shared" si="445"/>
        <v>0</v>
      </c>
      <c r="J518" s="539">
        <f t="shared" si="445"/>
        <v>0</v>
      </c>
      <c r="K518" s="533">
        <f t="shared" si="440"/>
        <v>0</v>
      </c>
    </row>
    <row r="519" spans="1:11" ht="15.75" thickTop="1" x14ac:dyDescent="0.25">
      <c r="A519" s="52" t="s">
        <v>97</v>
      </c>
      <c r="B519" s="52" t="s">
        <v>96</v>
      </c>
      <c r="C519" s="53">
        <f>C520</f>
        <v>1900000</v>
      </c>
      <c r="D519" s="53">
        <f t="shared" ref="D519:J519" si="446">D520</f>
        <v>0</v>
      </c>
      <c r="E519" s="53">
        <f t="shared" si="446"/>
        <v>0</v>
      </c>
      <c r="F519" s="98">
        <f t="shared" si="446"/>
        <v>0</v>
      </c>
      <c r="G519" s="540">
        <f t="shared" si="446"/>
        <v>0</v>
      </c>
      <c r="H519" s="369">
        <f t="shared" si="446"/>
        <v>0</v>
      </c>
      <c r="I519" s="580">
        <f t="shared" si="446"/>
        <v>0</v>
      </c>
      <c r="J519" s="542">
        <f t="shared" si="446"/>
        <v>0</v>
      </c>
      <c r="K519" s="535">
        <f t="shared" si="440"/>
        <v>0</v>
      </c>
    </row>
    <row r="520" spans="1:11" ht="15.75" thickBot="1" x14ac:dyDescent="0.3">
      <c r="A520" s="70" t="s">
        <v>1</v>
      </c>
      <c r="B520" s="70" t="s">
        <v>2</v>
      </c>
      <c r="C520" s="71">
        <f>C521+C524</f>
        <v>1900000</v>
      </c>
      <c r="D520" s="567"/>
      <c r="E520" s="567"/>
      <c r="F520" s="568"/>
      <c r="G520" s="773"/>
      <c r="H520" s="1103"/>
      <c r="I520" s="809"/>
      <c r="J520" s="569"/>
      <c r="K520" s="538">
        <f t="shared" si="440"/>
        <v>0</v>
      </c>
    </row>
    <row r="521" spans="1:11" ht="15.75" thickBot="1" x14ac:dyDescent="0.3">
      <c r="A521" s="3" t="s">
        <v>160</v>
      </c>
      <c r="B521" s="3" t="s">
        <v>92</v>
      </c>
      <c r="C521" s="65">
        <f>C522</f>
        <v>1170000</v>
      </c>
      <c r="D521" s="65">
        <f t="shared" ref="D521:J522" si="447">D522</f>
        <v>0</v>
      </c>
      <c r="E521" s="65">
        <f t="shared" si="447"/>
        <v>0</v>
      </c>
      <c r="F521" s="100">
        <f t="shared" si="447"/>
        <v>0</v>
      </c>
      <c r="G521" s="764">
        <f t="shared" si="447"/>
        <v>0</v>
      </c>
      <c r="H521" s="511">
        <f t="shared" si="447"/>
        <v>0</v>
      </c>
      <c r="I521" s="801">
        <f t="shared" si="447"/>
        <v>0</v>
      </c>
      <c r="J521" s="512">
        <f t="shared" si="447"/>
        <v>0</v>
      </c>
      <c r="K521" s="544">
        <f t="shared" si="440"/>
        <v>0</v>
      </c>
    </row>
    <row r="522" spans="1:11" x14ac:dyDescent="0.25">
      <c r="A522" s="63" t="s">
        <v>161</v>
      </c>
      <c r="B522" s="63" t="s">
        <v>152</v>
      </c>
      <c r="C522" s="64">
        <f>C523</f>
        <v>1170000</v>
      </c>
      <c r="D522" s="64">
        <f t="shared" si="447"/>
        <v>0</v>
      </c>
      <c r="E522" s="64">
        <f t="shared" si="447"/>
        <v>0</v>
      </c>
      <c r="F522" s="101">
        <f t="shared" si="447"/>
        <v>0</v>
      </c>
      <c r="G522" s="540">
        <f t="shared" si="447"/>
        <v>0</v>
      </c>
      <c r="H522" s="369">
        <f t="shared" si="447"/>
        <v>0</v>
      </c>
      <c r="I522" s="580">
        <f t="shared" si="447"/>
        <v>0</v>
      </c>
      <c r="J522" s="513">
        <f t="shared" si="447"/>
        <v>0</v>
      </c>
      <c r="K522" s="535">
        <f t="shared" si="440"/>
        <v>0</v>
      </c>
    </row>
    <row r="523" spans="1:11" ht="15.75" thickBot="1" x14ac:dyDescent="0.3">
      <c r="A523" s="48" t="s">
        <v>165</v>
      </c>
      <c r="B523" s="48" t="s">
        <v>153</v>
      </c>
      <c r="C523" s="49">
        <v>1170000</v>
      </c>
      <c r="D523" s="147"/>
      <c r="E523" s="147"/>
      <c r="F523" s="148"/>
      <c r="G523" s="755"/>
      <c r="H523" s="1088"/>
      <c r="I523" s="792"/>
      <c r="J523" s="508"/>
      <c r="K523" s="538">
        <f t="shared" si="440"/>
        <v>0</v>
      </c>
    </row>
    <row r="524" spans="1:11" ht="15.75" thickBot="1" x14ac:dyDescent="0.3">
      <c r="A524" s="3" t="s">
        <v>162</v>
      </c>
      <c r="B524" s="3" t="s">
        <v>151</v>
      </c>
      <c r="C524" s="65">
        <f>C525+C527+C529</f>
        <v>730000</v>
      </c>
      <c r="D524" s="65">
        <f t="shared" ref="D524:J524" si="448">D525+D527+D529</f>
        <v>0</v>
      </c>
      <c r="E524" s="65">
        <f t="shared" si="448"/>
        <v>0</v>
      </c>
      <c r="F524" s="100">
        <f t="shared" si="448"/>
        <v>0</v>
      </c>
      <c r="G524" s="764">
        <f t="shared" si="448"/>
        <v>0</v>
      </c>
      <c r="H524" s="511">
        <f t="shared" si="448"/>
        <v>0</v>
      </c>
      <c r="I524" s="801">
        <f t="shared" si="448"/>
        <v>0</v>
      </c>
      <c r="J524" s="512">
        <f t="shared" si="448"/>
        <v>0</v>
      </c>
      <c r="K524" s="544">
        <f t="shared" si="440"/>
        <v>0</v>
      </c>
    </row>
    <row r="525" spans="1:11" x14ac:dyDescent="0.25">
      <c r="A525" s="63" t="s">
        <v>164</v>
      </c>
      <c r="B525" s="63" t="s">
        <v>154</v>
      </c>
      <c r="C525" s="64">
        <f>C526</f>
        <v>103000</v>
      </c>
      <c r="D525" s="64">
        <f t="shared" ref="D525:J525" si="449">D526</f>
        <v>0</v>
      </c>
      <c r="E525" s="64">
        <f t="shared" si="449"/>
        <v>0</v>
      </c>
      <c r="F525" s="101">
        <f t="shared" si="449"/>
        <v>0</v>
      </c>
      <c r="G525" s="540">
        <f t="shared" si="449"/>
        <v>0</v>
      </c>
      <c r="H525" s="369">
        <f t="shared" si="449"/>
        <v>0</v>
      </c>
      <c r="I525" s="580">
        <f t="shared" si="449"/>
        <v>0</v>
      </c>
      <c r="J525" s="513">
        <f t="shared" si="449"/>
        <v>0</v>
      </c>
      <c r="K525" s="535">
        <f t="shared" si="440"/>
        <v>0</v>
      </c>
    </row>
    <row r="526" spans="1:11" x14ac:dyDescent="0.25">
      <c r="A526" s="4" t="s">
        <v>163</v>
      </c>
      <c r="B526" s="4" t="s">
        <v>155</v>
      </c>
      <c r="C526" s="21">
        <v>103000</v>
      </c>
      <c r="D526" s="16"/>
      <c r="E526" s="16"/>
      <c r="F526" s="102"/>
      <c r="G526" s="754"/>
      <c r="H526" s="716"/>
      <c r="I526" s="791"/>
      <c r="J526" s="507"/>
      <c r="K526" s="536">
        <f t="shared" si="440"/>
        <v>0</v>
      </c>
    </row>
    <row r="527" spans="1:11" x14ac:dyDescent="0.25">
      <c r="A527" s="4" t="s">
        <v>166</v>
      </c>
      <c r="B527" s="4" t="s">
        <v>156</v>
      </c>
      <c r="C527" s="21">
        <f>C528</f>
        <v>27000</v>
      </c>
      <c r="D527" s="21">
        <f t="shared" ref="D527:J527" si="450">D528</f>
        <v>0</v>
      </c>
      <c r="E527" s="21">
        <f t="shared" si="450"/>
        <v>0</v>
      </c>
      <c r="F527" s="103">
        <f t="shared" si="450"/>
        <v>0</v>
      </c>
      <c r="G527" s="547">
        <f t="shared" si="450"/>
        <v>0</v>
      </c>
      <c r="H527" s="499">
        <f t="shared" si="450"/>
        <v>0</v>
      </c>
      <c r="I527" s="581">
        <f t="shared" si="450"/>
        <v>0</v>
      </c>
      <c r="J527" s="514">
        <f t="shared" si="450"/>
        <v>0</v>
      </c>
      <c r="K527" s="536">
        <f t="shared" si="440"/>
        <v>0</v>
      </c>
    </row>
    <row r="528" spans="1:11" x14ac:dyDescent="0.25">
      <c r="A528" s="4" t="s">
        <v>167</v>
      </c>
      <c r="B528" s="4" t="s">
        <v>157</v>
      </c>
      <c r="C528" s="21">
        <v>27000</v>
      </c>
      <c r="D528" s="16"/>
      <c r="E528" s="16"/>
      <c r="F528" s="102"/>
      <c r="G528" s="754"/>
      <c r="H528" s="716"/>
      <c r="I528" s="791"/>
      <c r="J528" s="507"/>
      <c r="K528" s="536">
        <f t="shared" si="440"/>
        <v>0</v>
      </c>
    </row>
    <row r="529" spans="1:11" x14ac:dyDescent="0.25">
      <c r="A529" s="4" t="s">
        <v>168</v>
      </c>
      <c r="B529" s="4" t="s">
        <v>158</v>
      </c>
      <c r="C529" s="21">
        <f>C530</f>
        <v>600000</v>
      </c>
      <c r="D529" s="21">
        <f t="shared" ref="D529:J529" si="451">D530</f>
        <v>0</v>
      </c>
      <c r="E529" s="21">
        <f t="shared" si="451"/>
        <v>0</v>
      </c>
      <c r="F529" s="103">
        <f t="shared" si="451"/>
        <v>0</v>
      </c>
      <c r="G529" s="547">
        <f t="shared" si="451"/>
        <v>0</v>
      </c>
      <c r="H529" s="499">
        <f t="shared" si="451"/>
        <v>0</v>
      </c>
      <c r="I529" s="581">
        <f t="shared" si="451"/>
        <v>0</v>
      </c>
      <c r="J529" s="514">
        <f t="shared" si="451"/>
        <v>0</v>
      </c>
      <c r="K529" s="536">
        <f t="shared" si="440"/>
        <v>0</v>
      </c>
    </row>
    <row r="530" spans="1:11" x14ac:dyDescent="0.25">
      <c r="A530" s="4" t="s">
        <v>169</v>
      </c>
      <c r="B530" s="4" t="s">
        <v>159</v>
      </c>
      <c r="C530" s="21">
        <v>600000</v>
      </c>
      <c r="D530" s="16"/>
      <c r="E530" s="16"/>
      <c r="F530" s="102"/>
      <c r="G530" s="754"/>
      <c r="H530" s="716"/>
      <c r="I530" s="791"/>
      <c r="J530" s="507"/>
      <c r="K530" s="536">
        <f t="shared" si="440"/>
        <v>0</v>
      </c>
    </row>
    <row r="531" spans="1:11" x14ac:dyDescent="0.25">
      <c r="A531" s="124"/>
      <c r="B531" s="124"/>
      <c r="C531" s="125"/>
      <c r="D531" s="126"/>
      <c r="E531" s="126"/>
      <c r="F531" s="126"/>
      <c r="G531" s="610"/>
      <c r="H531" s="516"/>
      <c r="I531" s="610"/>
      <c r="J531" s="515"/>
      <c r="K531" s="545"/>
    </row>
    <row r="532" spans="1:11" x14ac:dyDescent="0.25">
      <c r="A532" s="127"/>
      <c r="B532" s="127"/>
      <c r="C532" s="128"/>
      <c r="D532" s="129"/>
      <c r="E532" s="129"/>
      <c r="F532" s="129"/>
      <c r="G532" s="611"/>
      <c r="H532" s="518"/>
      <c r="I532" s="611"/>
      <c r="J532" s="517"/>
      <c r="K532" s="546">
        <v>2</v>
      </c>
    </row>
    <row r="533" spans="1:11" x14ac:dyDescent="0.25">
      <c r="A533" s="120" t="s">
        <v>533</v>
      </c>
      <c r="B533" s="121">
        <v>2</v>
      </c>
      <c r="C533" s="122" t="s">
        <v>534</v>
      </c>
      <c r="D533" s="122" t="s">
        <v>535</v>
      </c>
      <c r="E533" s="122" t="s">
        <v>536</v>
      </c>
      <c r="F533" s="123" t="s">
        <v>537</v>
      </c>
      <c r="G533" s="751">
        <v>7</v>
      </c>
      <c r="H533" s="715">
        <v>8</v>
      </c>
      <c r="I533" s="788">
        <v>9</v>
      </c>
      <c r="J533" s="502">
        <v>10</v>
      </c>
      <c r="K533" s="503">
        <v>11</v>
      </c>
    </row>
    <row r="534" spans="1:11" x14ac:dyDescent="0.25">
      <c r="A534" s="54" t="s">
        <v>99</v>
      </c>
      <c r="B534" s="54" t="s">
        <v>98</v>
      </c>
      <c r="C534" s="55">
        <f>C535</f>
        <v>750000</v>
      </c>
      <c r="D534" s="55">
        <f t="shared" ref="D534:J535" si="452">D535</f>
        <v>0</v>
      </c>
      <c r="E534" s="55">
        <f t="shared" si="452"/>
        <v>0</v>
      </c>
      <c r="F534" s="104">
        <f t="shared" si="452"/>
        <v>0</v>
      </c>
      <c r="G534" s="547">
        <f t="shared" si="452"/>
        <v>0</v>
      </c>
      <c r="H534" s="499">
        <f t="shared" si="452"/>
        <v>0</v>
      </c>
      <c r="I534" s="581">
        <f t="shared" si="452"/>
        <v>0</v>
      </c>
      <c r="J534" s="549">
        <f t="shared" si="452"/>
        <v>0</v>
      </c>
      <c r="K534" s="536">
        <f t="shared" ref="K534:K570" si="453">I534/C534*100</f>
        <v>0</v>
      </c>
    </row>
    <row r="535" spans="1:11" ht="15.75" thickBot="1" x14ac:dyDescent="0.3">
      <c r="A535" s="70" t="s">
        <v>3</v>
      </c>
      <c r="B535" s="70" t="s">
        <v>4</v>
      </c>
      <c r="C535" s="71">
        <f>C536</f>
        <v>750000</v>
      </c>
      <c r="D535" s="71">
        <f t="shared" si="452"/>
        <v>0</v>
      </c>
      <c r="E535" s="71">
        <f t="shared" si="452"/>
        <v>0</v>
      </c>
      <c r="F535" s="111">
        <f t="shared" si="452"/>
        <v>0</v>
      </c>
      <c r="G535" s="765">
        <f t="shared" si="452"/>
        <v>0</v>
      </c>
      <c r="H535" s="1100">
        <f t="shared" si="452"/>
        <v>0</v>
      </c>
      <c r="I535" s="802">
        <f t="shared" si="452"/>
        <v>0</v>
      </c>
      <c r="J535" s="558">
        <f t="shared" si="452"/>
        <v>0</v>
      </c>
      <c r="K535" s="538">
        <f t="shared" si="453"/>
        <v>0</v>
      </c>
    </row>
    <row r="536" spans="1:11" ht="15.75" thickBot="1" x14ac:dyDescent="0.3">
      <c r="A536" s="3" t="s">
        <v>170</v>
      </c>
      <c r="B536" s="3" t="s">
        <v>151</v>
      </c>
      <c r="C536" s="65">
        <f>C537+C539</f>
        <v>750000</v>
      </c>
      <c r="D536" s="65">
        <f t="shared" ref="D536:J536" si="454">D537+D539</f>
        <v>0</v>
      </c>
      <c r="E536" s="65">
        <f t="shared" si="454"/>
        <v>0</v>
      </c>
      <c r="F536" s="100">
        <f t="shared" si="454"/>
        <v>0</v>
      </c>
      <c r="G536" s="764">
        <f t="shared" si="454"/>
        <v>0</v>
      </c>
      <c r="H536" s="511">
        <f t="shared" si="454"/>
        <v>0</v>
      </c>
      <c r="I536" s="801">
        <f t="shared" si="454"/>
        <v>0</v>
      </c>
      <c r="J536" s="512">
        <f t="shared" si="454"/>
        <v>0</v>
      </c>
      <c r="K536" s="544">
        <f t="shared" si="453"/>
        <v>0</v>
      </c>
    </row>
    <row r="537" spans="1:11" x14ac:dyDescent="0.25">
      <c r="A537" s="63" t="s">
        <v>171</v>
      </c>
      <c r="B537" s="63" t="s">
        <v>154</v>
      </c>
      <c r="C537" s="64">
        <f>C538</f>
        <v>450000</v>
      </c>
      <c r="D537" s="64">
        <f t="shared" ref="D537:J537" si="455">D538</f>
        <v>0</v>
      </c>
      <c r="E537" s="64">
        <f t="shared" si="455"/>
        <v>0</v>
      </c>
      <c r="F537" s="101">
        <f t="shared" si="455"/>
        <v>0</v>
      </c>
      <c r="G537" s="540">
        <f t="shared" si="455"/>
        <v>0</v>
      </c>
      <c r="H537" s="369">
        <f t="shared" si="455"/>
        <v>0</v>
      </c>
      <c r="I537" s="580">
        <f t="shared" si="455"/>
        <v>0</v>
      </c>
      <c r="J537" s="513">
        <f t="shared" si="455"/>
        <v>0</v>
      </c>
      <c r="K537" s="535">
        <f t="shared" si="453"/>
        <v>0</v>
      </c>
    </row>
    <row r="538" spans="1:11" x14ac:dyDescent="0.25">
      <c r="A538" s="4" t="s">
        <v>172</v>
      </c>
      <c r="B538" s="4" t="s">
        <v>155</v>
      </c>
      <c r="C538" s="21">
        <v>450000</v>
      </c>
      <c r="D538" s="16"/>
      <c r="E538" s="16"/>
      <c r="F538" s="102"/>
      <c r="G538" s="754"/>
      <c r="H538" s="716"/>
      <c r="I538" s="791"/>
      <c r="J538" s="507"/>
      <c r="K538" s="536">
        <f t="shared" si="453"/>
        <v>0</v>
      </c>
    </row>
    <row r="539" spans="1:11" x14ac:dyDescent="0.25">
      <c r="A539" s="4" t="s">
        <v>173</v>
      </c>
      <c r="B539" s="4" t="s">
        <v>156</v>
      </c>
      <c r="C539" s="21">
        <f>C540</f>
        <v>300000</v>
      </c>
      <c r="D539" s="21">
        <f t="shared" ref="D539:J539" si="456">D540</f>
        <v>0</v>
      </c>
      <c r="E539" s="21">
        <f t="shared" si="456"/>
        <v>0</v>
      </c>
      <c r="F539" s="103">
        <f t="shared" si="456"/>
        <v>0</v>
      </c>
      <c r="G539" s="547">
        <f t="shared" si="456"/>
        <v>0</v>
      </c>
      <c r="H539" s="499">
        <f t="shared" si="456"/>
        <v>0</v>
      </c>
      <c r="I539" s="581">
        <f t="shared" si="456"/>
        <v>0</v>
      </c>
      <c r="J539" s="514">
        <f t="shared" si="456"/>
        <v>0</v>
      </c>
      <c r="K539" s="536">
        <f t="shared" si="453"/>
        <v>0</v>
      </c>
    </row>
    <row r="540" spans="1:11" x14ac:dyDescent="0.25">
      <c r="A540" s="4" t="s">
        <v>174</v>
      </c>
      <c r="B540" s="4" t="s">
        <v>157</v>
      </c>
      <c r="C540" s="21">
        <v>300000</v>
      </c>
      <c r="D540" s="16"/>
      <c r="E540" s="16"/>
      <c r="F540" s="102"/>
      <c r="G540" s="754"/>
      <c r="H540" s="716"/>
      <c r="I540" s="791"/>
      <c r="J540" s="507"/>
      <c r="K540" s="536">
        <f t="shared" si="453"/>
        <v>0</v>
      </c>
    </row>
    <row r="541" spans="1:11" x14ac:dyDescent="0.25">
      <c r="A541" s="54" t="s">
        <v>126</v>
      </c>
      <c r="B541" s="54" t="s">
        <v>551</v>
      </c>
      <c r="C541" s="55">
        <f>C542</f>
        <v>2000000</v>
      </c>
      <c r="D541" s="55">
        <f t="shared" ref="D541:J544" si="457">D542</f>
        <v>0</v>
      </c>
      <c r="E541" s="55">
        <f t="shared" si="457"/>
        <v>0</v>
      </c>
      <c r="F541" s="104">
        <f t="shared" si="457"/>
        <v>0</v>
      </c>
      <c r="G541" s="547">
        <f t="shared" si="457"/>
        <v>0</v>
      </c>
      <c r="H541" s="499">
        <f t="shared" si="457"/>
        <v>0</v>
      </c>
      <c r="I541" s="581">
        <f t="shared" si="457"/>
        <v>0</v>
      </c>
      <c r="J541" s="549">
        <f t="shared" si="457"/>
        <v>0</v>
      </c>
      <c r="K541" s="536">
        <f t="shared" si="453"/>
        <v>0</v>
      </c>
    </row>
    <row r="542" spans="1:11" ht="15.75" thickBot="1" x14ac:dyDescent="0.3">
      <c r="A542" s="70" t="s">
        <v>5</v>
      </c>
      <c r="B542" s="70" t="s">
        <v>6</v>
      </c>
      <c r="C542" s="71">
        <f>C543</f>
        <v>2000000</v>
      </c>
      <c r="D542" s="71">
        <f t="shared" si="457"/>
        <v>0</v>
      </c>
      <c r="E542" s="71">
        <f t="shared" si="457"/>
        <v>0</v>
      </c>
      <c r="F542" s="111">
        <f t="shared" si="457"/>
        <v>0</v>
      </c>
      <c r="G542" s="765">
        <f t="shared" si="457"/>
        <v>0</v>
      </c>
      <c r="H542" s="1100">
        <f t="shared" si="457"/>
        <v>0</v>
      </c>
      <c r="I542" s="802">
        <f t="shared" si="457"/>
        <v>0</v>
      </c>
      <c r="J542" s="558">
        <f t="shared" si="457"/>
        <v>0</v>
      </c>
      <c r="K542" s="538">
        <f t="shared" si="453"/>
        <v>0</v>
      </c>
    </row>
    <row r="543" spans="1:11" ht="15.75" thickBot="1" x14ac:dyDescent="0.3">
      <c r="A543" s="3" t="s">
        <v>181</v>
      </c>
      <c r="B543" s="3" t="s">
        <v>151</v>
      </c>
      <c r="C543" s="65">
        <f>C544</f>
        <v>2000000</v>
      </c>
      <c r="D543" s="65">
        <f t="shared" si="457"/>
        <v>0</v>
      </c>
      <c r="E543" s="65">
        <f t="shared" si="457"/>
        <v>0</v>
      </c>
      <c r="F543" s="100">
        <f t="shared" si="457"/>
        <v>0</v>
      </c>
      <c r="G543" s="764">
        <f t="shared" si="457"/>
        <v>0</v>
      </c>
      <c r="H543" s="511">
        <f t="shared" si="457"/>
        <v>0</v>
      </c>
      <c r="I543" s="801">
        <f t="shared" si="457"/>
        <v>0</v>
      </c>
      <c r="J543" s="512">
        <f t="shared" si="457"/>
        <v>0</v>
      </c>
      <c r="K543" s="544">
        <f t="shared" si="453"/>
        <v>0</v>
      </c>
    </row>
    <row r="544" spans="1:11" x14ac:dyDescent="0.25">
      <c r="A544" s="63" t="s">
        <v>186</v>
      </c>
      <c r="B544" s="63" t="s">
        <v>158</v>
      </c>
      <c r="C544" s="64">
        <f>C545</f>
        <v>2000000</v>
      </c>
      <c r="D544" s="64">
        <f t="shared" si="457"/>
        <v>0</v>
      </c>
      <c r="E544" s="64">
        <f t="shared" si="457"/>
        <v>0</v>
      </c>
      <c r="F544" s="101">
        <f t="shared" si="457"/>
        <v>0</v>
      </c>
      <c r="G544" s="540">
        <f t="shared" si="457"/>
        <v>0</v>
      </c>
      <c r="H544" s="369">
        <f t="shared" si="457"/>
        <v>0</v>
      </c>
      <c r="I544" s="580">
        <f t="shared" si="457"/>
        <v>0</v>
      </c>
      <c r="J544" s="513">
        <f t="shared" si="457"/>
        <v>0</v>
      </c>
      <c r="K544" s="535">
        <f t="shared" si="453"/>
        <v>0</v>
      </c>
    </row>
    <row r="545" spans="1:11" x14ac:dyDescent="0.25">
      <c r="A545" s="4" t="s">
        <v>187</v>
      </c>
      <c r="B545" s="4" t="s">
        <v>175</v>
      </c>
      <c r="C545" s="21">
        <v>2000000</v>
      </c>
      <c r="D545" s="16"/>
      <c r="E545" s="16"/>
      <c r="F545" s="102"/>
      <c r="G545" s="754"/>
      <c r="H545" s="716"/>
      <c r="I545" s="791"/>
      <c r="J545" s="507"/>
      <c r="K545" s="536">
        <f t="shared" si="453"/>
        <v>0</v>
      </c>
    </row>
    <row r="546" spans="1:11" x14ac:dyDescent="0.25">
      <c r="A546" s="54" t="s">
        <v>125</v>
      </c>
      <c r="B546" s="54" t="s">
        <v>100</v>
      </c>
      <c r="C546" s="55">
        <f>C547</f>
        <v>2000000</v>
      </c>
      <c r="D546" s="55">
        <f t="shared" ref="D546:J547" si="458">D547</f>
        <v>0</v>
      </c>
      <c r="E546" s="55">
        <f t="shared" si="458"/>
        <v>0</v>
      </c>
      <c r="F546" s="104">
        <f t="shared" si="458"/>
        <v>0</v>
      </c>
      <c r="G546" s="547">
        <f t="shared" si="458"/>
        <v>0</v>
      </c>
      <c r="H546" s="499">
        <f t="shared" si="458"/>
        <v>0</v>
      </c>
      <c r="I546" s="581">
        <f t="shared" si="458"/>
        <v>0</v>
      </c>
      <c r="J546" s="549">
        <f t="shared" si="458"/>
        <v>0</v>
      </c>
      <c r="K546" s="536">
        <f t="shared" si="453"/>
        <v>0</v>
      </c>
    </row>
    <row r="547" spans="1:11" ht="15.75" thickBot="1" x14ac:dyDescent="0.3">
      <c r="A547" s="70" t="s">
        <v>7</v>
      </c>
      <c r="B547" s="70" t="s">
        <v>8</v>
      </c>
      <c r="C547" s="71">
        <f>C548</f>
        <v>2000000</v>
      </c>
      <c r="D547" s="71">
        <f t="shared" si="458"/>
        <v>0</v>
      </c>
      <c r="E547" s="71">
        <f t="shared" si="458"/>
        <v>0</v>
      </c>
      <c r="F547" s="111">
        <f t="shared" si="458"/>
        <v>0</v>
      </c>
      <c r="G547" s="765">
        <f t="shared" si="458"/>
        <v>0</v>
      </c>
      <c r="H547" s="1100">
        <f t="shared" si="458"/>
        <v>0</v>
      </c>
      <c r="I547" s="802">
        <f t="shared" si="458"/>
        <v>0</v>
      </c>
      <c r="J547" s="558">
        <f t="shared" si="458"/>
        <v>0</v>
      </c>
      <c r="K547" s="538">
        <f t="shared" si="453"/>
        <v>0</v>
      </c>
    </row>
    <row r="548" spans="1:11" ht="15.75" thickBot="1" x14ac:dyDescent="0.3">
      <c r="A548" s="3" t="s">
        <v>176</v>
      </c>
      <c r="B548" s="3" t="s">
        <v>151</v>
      </c>
      <c r="C548" s="65">
        <f>C549+C551</f>
        <v>2000000</v>
      </c>
      <c r="D548" s="65">
        <f t="shared" ref="D548:J548" si="459">D549+D551</f>
        <v>0</v>
      </c>
      <c r="E548" s="65">
        <f t="shared" si="459"/>
        <v>0</v>
      </c>
      <c r="F548" s="100">
        <f t="shared" si="459"/>
        <v>0</v>
      </c>
      <c r="G548" s="764">
        <f t="shared" si="459"/>
        <v>0</v>
      </c>
      <c r="H548" s="511">
        <f t="shared" si="459"/>
        <v>0</v>
      </c>
      <c r="I548" s="801">
        <f t="shared" si="459"/>
        <v>0</v>
      </c>
      <c r="J548" s="512">
        <f t="shared" si="459"/>
        <v>0</v>
      </c>
      <c r="K548" s="544">
        <f t="shared" si="453"/>
        <v>0</v>
      </c>
    </row>
    <row r="549" spans="1:11" x14ac:dyDescent="0.25">
      <c r="A549" s="63" t="s">
        <v>177</v>
      </c>
      <c r="B549" s="63" t="s">
        <v>154</v>
      </c>
      <c r="C549" s="64">
        <f>C550</f>
        <v>1550000</v>
      </c>
      <c r="D549" s="64">
        <f t="shared" ref="D549:J549" si="460">D550</f>
        <v>0</v>
      </c>
      <c r="E549" s="64">
        <f t="shared" si="460"/>
        <v>0</v>
      </c>
      <c r="F549" s="101">
        <f t="shared" si="460"/>
        <v>0</v>
      </c>
      <c r="G549" s="540">
        <f t="shared" si="460"/>
        <v>0</v>
      </c>
      <c r="H549" s="369">
        <f t="shared" si="460"/>
        <v>0</v>
      </c>
      <c r="I549" s="580">
        <f t="shared" si="460"/>
        <v>0</v>
      </c>
      <c r="J549" s="513">
        <f t="shared" si="460"/>
        <v>0</v>
      </c>
      <c r="K549" s="535">
        <f t="shared" si="453"/>
        <v>0</v>
      </c>
    </row>
    <row r="550" spans="1:11" x14ac:dyDescent="0.25">
      <c r="A550" s="4" t="s">
        <v>178</v>
      </c>
      <c r="B550" s="4" t="s">
        <v>155</v>
      </c>
      <c r="C550" s="21">
        <v>1550000</v>
      </c>
      <c r="D550" s="57"/>
      <c r="E550" s="57"/>
      <c r="F550" s="106"/>
      <c r="G550" s="754"/>
      <c r="H550" s="716"/>
      <c r="I550" s="791"/>
      <c r="J550" s="507"/>
      <c r="K550" s="536">
        <f t="shared" si="453"/>
        <v>0</v>
      </c>
    </row>
    <row r="551" spans="1:11" x14ac:dyDescent="0.25">
      <c r="A551" s="4" t="s">
        <v>179</v>
      </c>
      <c r="B551" s="4" t="s">
        <v>156</v>
      </c>
      <c r="C551" s="21">
        <f>C552</f>
        <v>450000</v>
      </c>
      <c r="D551" s="21">
        <f t="shared" ref="D551:J551" si="461">D552</f>
        <v>0</v>
      </c>
      <c r="E551" s="21">
        <f t="shared" si="461"/>
        <v>0</v>
      </c>
      <c r="F551" s="103">
        <f t="shared" si="461"/>
        <v>0</v>
      </c>
      <c r="G551" s="547">
        <f t="shared" si="461"/>
        <v>0</v>
      </c>
      <c r="H551" s="499">
        <f t="shared" si="461"/>
        <v>0</v>
      </c>
      <c r="I551" s="581">
        <f t="shared" si="461"/>
        <v>0</v>
      </c>
      <c r="J551" s="514">
        <f t="shared" si="461"/>
        <v>0</v>
      </c>
      <c r="K551" s="536">
        <f t="shared" si="453"/>
        <v>0</v>
      </c>
    </row>
    <row r="552" spans="1:11" x14ac:dyDescent="0.25">
      <c r="A552" s="4" t="s">
        <v>180</v>
      </c>
      <c r="B552" s="4" t="s">
        <v>157</v>
      </c>
      <c r="C552" s="21">
        <v>450000</v>
      </c>
      <c r="D552" s="16"/>
      <c r="E552" s="16"/>
      <c r="F552" s="102"/>
      <c r="G552" s="754"/>
      <c r="H552" s="716"/>
      <c r="I552" s="791"/>
      <c r="J552" s="507"/>
      <c r="K552" s="536">
        <f t="shared" si="453"/>
        <v>0</v>
      </c>
    </row>
    <row r="553" spans="1:11" x14ac:dyDescent="0.25">
      <c r="A553" s="54" t="s">
        <v>124</v>
      </c>
      <c r="B553" s="54" t="s">
        <v>101</v>
      </c>
      <c r="C553" s="55">
        <f>C554</f>
        <v>3500000</v>
      </c>
      <c r="D553" s="55">
        <f t="shared" ref="D553:J554" si="462">D554</f>
        <v>0</v>
      </c>
      <c r="E553" s="55">
        <f t="shared" si="462"/>
        <v>0</v>
      </c>
      <c r="F553" s="104">
        <f t="shared" si="462"/>
        <v>0</v>
      </c>
      <c r="G553" s="547">
        <f t="shared" si="462"/>
        <v>0</v>
      </c>
      <c r="H553" s="499">
        <f t="shared" si="462"/>
        <v>0</v>
      </c>
      <c r="I553" s="581">
        <f t="shared" si="462"/>
        <v>0</v>
      </c>
      <c r="J553" s="549">
        <f t="shared" si="462"/>
        <v>0</v>
      </c>
      <c r="K553" s="536">
        <f t="shared" si="453"/>
        <v>0</v>
      </c>
    </row>
    <row r="554" spans="1:11" ht="15.75" thickBot="1" x14ac:dyDescent="0.3">
      <c r="A554" s="70" t="s">
        <v>9</v>
      </c>
      <c r="B554" s="70" t="s">
        <v>10</v>
      </c>
      <c r="C554" s="71">
        <f>C555</f>
        <v>3500000</v>
      </c>
      <c r="D554" s="71">
        <f t="shared" si="462"/>
        <v>0</v>
      </c>
      <c r="E554" s="71">
        <f t="shared" si="462"/>
        <v>0</v>
      </c>
      <c r="F554" s="111">
        <f t="shared" si="462"/>
        <v>0</v>
      </c>
      <c r="G554" s="765">
        <f t="shared" si="462"/>
        <v>0</v>
      </c>
      <c r="H554" s="1100">
        <f t="shared" si="462"/>
        <v>0</v>
      </c>
      <c r="I554" s="802">
        <f t="shared" si="462"/>
        <v>0</v>
      </c>
      <c r="J554" s="558">
        <f t="shared" si="462"/>
        <v>0</v>
      </c>
      <c r="K554" s="538">
        <f t="shared" si="453"/>
        <v>0</v>
      </c>
    </row>
    <row r="555" spans="1:11" ht="15.75" thickBot="1" x14ac:dyDescent="0.3">
      <c r="A555" s="3" t="s">
        <v>182</v>
      </c>
      <c r="B555" s="3" t="s">
        <v>151</v>
      </c>
      <c r="C555" s="65">
        <f>C556+C558+C560</f>
        <v>3500000</v>
      </c>
      <c r="D555" s="65">
        <f t="shared" ref="D555:J555" si="463">D556+D558+D560</f>
        <v>0</v>
      </c>
      <c r="E555" s="65">
        <f t="shared" si="463"/>
        <v>0</v>
      </c>
      <c r="F555" s="100">
        <f t="shared" si="463"/>
        <v>0</v>
      </c>
      <c r="G555" s="764">
        <f t="shared" si="463"/>
        <v>0</v>
      </c>
      <c r="H555" s="511">
        <f t="shared" si="463"/>
        <v>0</v>
      </c>
      <c r="I555" s="801">
        <f t="shared" si="463"/>
        <v>0</v>
      </c>
      <c r="J555" s="512">
        <f t="shared" si="463"/>
        <v>0</v>
      </c>
      <c r="K555" s="544">
        <f t="shared" si="453"/>
        <v>0</v>
      </c>
    </row>
    <row r="556" spans="1:11" x14ac:dyDescent="0.25">
      <c r="A556" s="63" t="s">
        <v>183</v>
      </c>
      <c r="B556" s="63" t="s">
        <v>154</v>
      </c>
      <c r="C556" s="64">
        <f>C557</f>
        <v>305000</v>
      </c>
      <c r="D556" s="64">
        <f t="shared" ref="D556:J556" si="464">D557</f>
        <v>0</v>
      </c>
      <c r="E556" s="64">
        <f t="shared" si="464"/>
        <v>0</v>
      </c>
      <c r="F556" s="101">
        <f t="shared" si="464"/>
        <v>0</v>
      </c>
      <c r="G556" s="540">
        <f t="shared" si="464"/>
        <v>0</v>
      </c>
      <c r="H556" s="369">
        <f t="shared" si="464"/>
        <v>0</v>
      </c>
      <c r="I556" s="580">
        <f t="shared" si="464"/>
        <v>0</v>
      </c>
      <c r="J556" s="513">
        <f t="shared" si="464"/>
        <v>0</v>
      </c>
      <c r="K556" s="535">
        <f t="shared" si="453"/>
        <v>0</v>
      </c>
    </row>
    <row r="557" spans="1:11" x14ac:dyDescent="0.25">
      <c r="A557" s="4" t="s">
        <v>184</v>
      </c>
      <c r="B557" s="4" t="s">
        <v>155</v>
      </c>
      <c r="C557" s="21">
        <v>305000</v>
      </c>
      <c r="D557" s="16"/>
      <c r="E557" s="16"/>
      <c r="F557" s="102"/>
      <c r="G557" s="754"/>
      <c r="H557" s="716"/>
      <c r="I557" s="791"/>
      <c r="J557" s="507"/>
      <c r="K557" s="536">
        <f t="shared" si="453"/>
        <v>0</v>
      </c>
    </row>
    <row r="558" spans="1:11" x14ac:dyDescent="0.25">
      <c r="A558" s="4" t="s">
        <v>189</v>
      </c>
      <c r="B558" s="4" t="s">
        <v>156</v>
      </c>
      <c r="C558" s="21">
        <f>C559</f>
        <v>195000</v>
      </c>
      <c r="D558" s="21">
        <f t="shared" ref="D558:J558" si="465">D559</f>
        <v>0</v>
      </c>
      <c r="E558" s="21">
        <f t="shared" si="465"/>
        <v>0</v>
      </c>
      <c r="F558" s="103">
        <f t="shared" si="465"/>
        <v>0</v>
      </c>
      <c r="G558" s="547">
        <f t="shared" si="465"/>
        <v>0</v>
      </c>
      <c r="H558" s="499">
        <f t="shared" si="465"/>
        <v>0</v>
      </c>
      <c r="I558" s="581">
        <f t="shared" si="465"/>
        <v>0</v>
      </c>
      <c r="J558" s="514">
        <f t="shared" si="465"/>
        <v>0</v>
      </c>
      <c r="K558" s="536">
        <f t="shared" si="453"/>
        <v>0</v>
      </c>
    </row>
    <row r="559" spans="1:11" x14ac:dyDescent="0.25">
      <c r="A559" s="4" t="s">
        <v>188</v>
      </c>
      <c r="B559" s="4" t="s">
        <v>157</v>
      </c>
      <c r="C559" s="21">
        <v>195000</v>
      </c>
      <c r="D559" s="16"/>
      <c r="E559" s="16"/>
      <c r="F559" s="102"/>
      <c r="G559" s="754"/>
      <c r="H559" s="716"/>
      <c r="I559" s="791"/>
      <c r="J559" s="507"/>
      <c r="K559" s="536">
        <f t="shared" si="453"/>
        <v>0</v>
      </c>
    </row>
    <row r="560" spans="1:11" x14ac:dyDescent="0.25">
      <c r="A560" s="4" t="s">
        <v>185</v>
      </c>
      <c r="B560" s="4" t="s">
        <v>158</v>
      </c>
      <c r="C560" s="21">
        <f>C561</f>
        <v>3000000</v>
      </c>
      <c r="D560" s="21">
        <f t="shared" ref="D560:J560" si="466">D561</f>
        <v>0</v>
      </c>
      <c r="E560" s="21">
        <f t="shared" si="466"/>
        <v>0</v>
      </c>
      <c r="F560" s="103">
        <f t="shared" si="466"/>
        <v>0</v>
      </c>
      <c r="G560" s="547">
        <f t="shared" si="466"/>
        <v>0</v>
      </c>
      <c r="H560" s="499">
        <f t="shared" si="466"/>
        <v>0</v>
      </c>
      <c r="I560" s="581">
        <f t="shared" si="466"/>
        <v>0</v>
      </c>
      <c r="J560" s="514">
        <f t="shared" si="466"/>
        <v>0</v>
      </c>
      <c r="K560" s="536">
        <f t="shared" si="453"/>
        <v>0</v>
      </c>
    </row>
    <row r="561" spans="1:11" x14ac:dyDescent="0.25">
      <c r="A561" s="4" t="s">
        <v>190</v>
      </c>
      <c r="B561" s="4" t="s">
        <v>159</v>
      </c>
      <c r="C561" s="21">
        <v>3000000</v>
      </c>
      <c r="D561" s="16"/>
      <c r="E561" s="16"/>
      <c r="F561" s="102"/>
      <c r="G561" s="754"/>
      <c r="H561" s="716"/>
      <c r="I561" s="791"/>
      <c r="J561" s="507"/>
      <c r="K561" s="536">
        <f t="shared" si="453"/>
        <v>0</v>
      </c>
    </row>
    <row r="562" spans="1:11" x14ac:dyDescent="0.25">
      <c r="A562" s="54" t="s">
        <v>123</v>
      </c>
      <c r="B562" s="54" t="s">
        <v>102</v>
      </c>
      <c r="C562" s="55">
        <f>C563</f>
        <v>1236000</v>
      </c>
      <c r="D562" s="55">
        <f t="shared" ref="D562:J563" si="467">D563</f>
        <v>0</v>
      </c>
      <c r="E562" s="55">
        <f t="shared" si="467"/>
        <v>0</v>
      </c>
      <c r="F562" s="104">
        <f t="shared" si="467"/>
        <v>0</v>
      </c>
      <c r="G562" s="547">
        <f t="shared" si="467"/>
        <v>0</v>
      </c>
      <c r="H562" s="499">
        <f t="shared" si="467"/>
        <v>0</v>
      </c>
      <c r="I562" s="581">
        <f t="shared" si="467"/>
        <v>0</v>
      </c>
      <c r="J562" s="549">
        <f t="shared" si="467"/>
        <v>0</v>
      </c>
      <c r="K562" s="536">
        <f t="shared" si="453"/>
        <v>0</v>
      </c>
    </row>
    <row r="563" spans="1:11" ht="15.75" thickBot="1" x14ac:dyDescent="0.3">
      <c r="A563" s="70" t="s">
        <v>11</v>
      </c>
      <c r="B563" s="70" t="s">
        <v>12</v>
      </c>
      <c r="C563" s="71">
        <f>C564</f>
        <v>1236000</v>
      </c>
      <c r="D563" s="71">
        <f t="shared" si="467"/>
        <v>0</v>
      </c>
      <c r="E563" s="71">
        <f t="shared" si="467"/>
        <v>0</v>
      </c>
      <c r="F563" s="111">
        <f t="shared" si="467"/>
        <v>0</v>
      </c>
      <c r="G563" s="765">
        <f t="shared" si="467"/>
        <v>0</v>
      </c>
      <c r="H563" s="1100">
        <f t="shared" si="467"/>
        <v>0</v>
      </c>
      <c r="I563" s="802">
        <f t="shared" si="467"/>
        <v>0</v>
      </c>
      <c r="J563" s="558">
        <f t="shared" si="467"/>
        <v>0</v>
      </c>
      <c r="K563" s="538">
        <f t="shared" si="453"/>
        <v>0</v>
      </c>
    </row>
    <row r="564" spans="1:11" ht="15.75" thickBot="1" x14ac:dyDescent="0.3">
      <c r="A564" s="3" t="s">
        <v>191</v>
      </c>
      <c r="B564" s="3" t="s">
        <v>151</v>
      </c>
      <c r="C564" s="65">
        <f>C565+C567+C569</f>
        <v>1236000</v>
      </c>
      <c r="D564" s="65">
        <f t="shared" ref="D564:J564" si="468">D565+D567+D569</f>
        <v>0</v>
      </c>
      <c r="E564" s="65">
        <f t="shared" si="468"/>
        <v>0</v>
      </c>
      <c r="F564" s="100">
        <f t="shared" si="468"/>
        <v>0</v>
      </c>
      <c r="G564" s="764">
        <f t="shared" si="468"/>
        <v>0</v>
      </c>
      <c r="H564" s="511">
        <f t="shared" si="468"/>
        <v>0</v>
      </c>
      <c r="I564" s="801">
        <f t="shared" si="468"/>
        <v>0</v>
      </c>
      <c r="J564" s="512">
        <f t="shared" si="468"/>
        <v>0</v>
      </c>
      <c r="K564" s="544">
        <f t="shared" si="453"/>
        <v>0</v>
      </c>
    </row>
    <row r="565" spans="1:11" x14ac:dyDescent="0.25">
      <c r="A565" s="63" t="s">
        <v>192</v>
      </c>
      <c r="B565" s="63" t="s">
        <v>154</v>
      </c>
      <c r="C565" s="64">
        <f>C566</f>
        <v>86000</v>
      </c>
      <c r="D565" s="64">
        <f t="shared" ref="D565:J565" si="469">D566</f>
        <v>0</v>
      </c>
      <c r="E565" s="64">
        <f t="shared" si="469"/>
        <v>0</v>
      </c>
      <c r="F565" s="101">
        <f t="shared" si="469"/>
        <v>0</v>
      </c>
      <c r="G565" s="540">
        <f t="shared" si="469"/>
        <v>0</v>
      </c>
      <c r="H565" s="369">
        <f t="shared" si="469"/>
        <v>0</v>
      </c>
      <c r="I565" s="580">
        <f t="shared" si="469"/>
        <v>0</v>
      </c>
      <c r="J565" s="513">
        <f t="shared" si="469"/>
        <v>0</v>
      </c>
      <c r="K565" s="535">
        <f t="shared" si="453"/>
        <v>0</v>
      </c>
    </row>
    <row r="566" spans="1:11" x14ac:dyDescent="0.25">
      <c r="A566" s="4" t="s">
        <v>193</v>
      </c>
      <c r="B566" s="4" t="s">
        <v>155</v>
      </c>
      <c r="C566" s="21">
        <v>86000</v>
      </c>
      <c r="D566" s="16"/>
      <c r="E566" s="16"/>
      <c r="F566" s="102"/>
      <c r="G566" s="754"/>
      <c r="H566" s="716"/>
      <c r="I566" s="791"/>
      <c r="J566" s="507"/>
      <c r="K566" s="536">
        <f t="shared" si="453"/>
        <v>0</v>
      </c>
    </row>
    <row r="567" spans="1:11" x14ac:dyDescent="0.25">
      <c r="A567" s="4" t="s">
        <v>194</v>
      </c>
      <c r="B567" s="4" t="s">
        <v>156</v>
      </c>
      <c r="C567" s="21">
        <f>C568</f>
        <v>150000</v>
      </c>
      <c r="D567" s="21">
        <f t="shared" ref="D567:J567" si="470">D568</f>
        <v>0</v>
      </c>
      <c r="E567" s="21">
        <f t="shared" si="470"/>
        <v>0</v>
      </c>
      <c r="F567" s="103">
        <f t="shared" si="470"/>
        <v>0</v>
      </c>
      <c r="G567" s="547">
        <f t="shared" si="470"/>
        <v>0</v>
      </c>
      <c r="H567" s="499">
        <f t="shared" si="470"/>
        <v>0</v>
      </c>
      <c r="I567" s="581">
        <f t="shared" si="470"/>
        <v>0</v>
      </c>
      <c r="J567" s="514">
        <f t="shared" si="470"/>
        <v>0</v>
      </c>
      <c r="K567" s="536">
        <f t="shared" si="453"/>
        <v>0</v>
      </c>
    </row>
    <row r="568" spans="1:11" x14ac:dyDescent="0.25">
      <c r="A568" s="4" t="s">
        <v>195</v>
      </c>
      <c r="B568" s="4" t="s">
        <v>157</v>
      </c>
      <c r="C568" s="21">
        <v>150000</v>
      </c>
      <c r="D568" s="16"/>
      <c r="E568" s="16"/>
      <c r="F568" s="102"/>
      <c r="G568" s="754"/>
      <c r="H568" s="716"/>
      <c r="I568" s="791"/>
      <c r="J568" s="507"/>
      <c r="K568" s="536">
        <f t="shared" si="453"/>
        <v>0</v>
      </c>
    </row>
    <row r="569" spans="1:11" x14ac:dyDescent="0.25">
      <c r="A569" s="4" t="s">
        <v>196</v>
      </c>
      <c r="B569" s="4" t="s">
        <v>158</v>
      </c>
      <c r="C569" s="21">
        <f>C570</f>
        <v>1000000</v>
      </c>
      <c r="D569" s="21">
        <f t="shared" ref="D569:J569" si="471">D570</f>
        <v>0</v>
      </c>
      <c r="E569" s="21">
        <f t="shared" si="471"/>
        <v>0</v>
      </c>
      <c r="F569" s="103">
        <f t="shared" si="471"/>
        <v>0</v>
      </c>
      <c r="G569" s="547">
        <f t="shared" si="471"/>
        <v>0</v>
      </c>
      <c r="H569" s="499">
        <f t="shared" si="471"/>
        <v>0</v>
      </c>
      <c r="I569" s="581">
        <f t="shared" si="471"/>
        <v>0</v>
      </c>
      <c r="J569" s="514">
        <f t="shared" si="471"/>
        <v>0</v>
      </c>
      <c r="K569" s="536">
        <f t="shared" si="453"/>
        <v>0</v>
      </c>
    </row>
    <row r="570" spans="1:11" x14ac:dyDescent="0.25">
      <c r="A570" s="4" t="s">
        <v>197</v>
      </c>
      <c r="B570" s="4" t="s">
        <v>159</v>
      </c>
      <c r="C570" s="21">
        <v>1000000</v>
      </c>
      <c r="D570" s="16"/>
      <c r="E570" s="16"/>
      <c r="F570" s="102"/>
      <c r="G570" s="754"/>
      <c r="H570" s="716"/>
      <c r="I570" s="791"/>
      <c r="J570" s="507"/>
      <c r="K570" s="536">
        <f t="shared" si="453"/>
        <v>0</v>
      </c>
    </row>
    <row r="571" spans="1:11" x14ac:dyDescent="0.25">
      <c r="A571" s="4"/>
      <c r="B571" s="4"/>
      <c r="C571" s="21"/>
      <c r="D571" s="16"/>
      <c r="E571" s="16"/>
      <c r="F571" s="102"/>
      <c r="G571" s="754"/>
      <c r="H571" s="716"/>
      <c r="I571" s="791"/>
      <c r="J571" s="507"/>
      <c r="K571" s="536"/>
    </row>
    <row r="572" spans="1:11" x14ac:dyDescent="0.25">
      <c r="A572" s="124"/>
      <c r="B572" s="124"/>
      <c r="C572" s="125"/>
      <c r="D572" s="126"/>
      <c r="E572" s="126"/>
      <c r="F572" s="126"/>
      <c r="G572" s="610"/>
      <c r="H572" s="516"/>
      <c r="I572" s="610"/>
      <c r="J572" s="515"/>
      <c r="K572" s="545"/>
    </row>
    <row r="573" spans="1:11" x14ac:dyDescent="0.25">
      <c r="A573" s="7"/>
      <c r="B573" s="7"/>
      <c r="C573" s="8"/>
      <c r="D573" s="130"/>
      <c r="E573" s="130"/>
      <c r="F573" s="130"/>
      <c r="G573" s="613"/>
      <c r="H573" s="520"/>
      <c r="I573" s="613"/>
      <c r="J573" s="519"/>
      <c r="K573" s="550"/>
    </row>
    <row r="574" spans="1:11" x14ac:dyDescent="0.25">
      <c r="A574" s="7"/>
      <c r="B574" s="7"/>
      <c r="C574" s="8"/>
      <c r="D574" s="130"/>
      <c r="E574" s="130"/>
      <c r="F574" s="130"/>
      <c r="G574" s="613"/>
      <c r="H574" s="520"/>
      <c r="I574" s="613"/>
      <c r="J574" s="519"/>
      <c r="K574" s="550">
        <v>3</v>
      </c>
    </row>
    <row r="575" spans="1:11" x14ac:dyDescent="0.25">
      <c r="A575" s="120" t="s">
        <v>533</v>
      </c>
      <c r="B575" s="121">
        <v>2</v>
      </c>
      <c r="C575" s="122" t="s">
        <v>534</v>
      </c>
      <c r="D575" s="122" t="s">
        <v>535</v>
      </c>
      <c r="E575" s="122" t="s">
        <v>536</v>
      </c>
      <c r="F575" s="123" t="s">
        <v>537</v>
      </c>
      <c r="G575" s="751">
        <v>7</v>
      </c>
      <c r="H575" s="715">
        <v>8</v>
      </c>
      <c r="I575" s="788">
        <v>9</v>
      </c>
      <c r="J575" s="502">
        <v>10</v>
      </c>
      <c r="K575" s="503">
        <v>11</v>
      </c>
    </row>
    <row r="576" spans="1:11" x14ac:dyDescent="0.25">
      <c r="A576" s="54" t="s">
        <v>122</v>
      </c>
      <c r="B576" s="54" t="s">
        <v>103</v>
      </c>
      <c r="C576" s="55">
        <f t="shared" ref="C576:J576" si="472">C577+C585</f>
        <v>2370000</v>
      </c>
      <c r="D576" s="55">
        <f t="shared" si="472"/>
        <v>0</v>
      </c>
      <c r="E576" s="55">
        <f t="shared" si="472"/>
        <v>0</v>
      </c>
      <c r="F576" s="104">
        <f t="shared" si="472"/>
        <v>0</v>
      </c>
      <c r="G576" s="547">
        <f t="shared" si="472"/>
        <v>0</v>
      </c>
      <c r="H576" s="499">
        <f t="shared" si="472"/>
        <v>0</v>
      </c>
      <c r="I576" s="581">
        <f t="shared" si="472"/>
        <v>0</v>
      </c>
      <c r="J576" s="549">
        <f t="shared" si="472"/>
        <v>0</v>
      </c>
      <c r="K576" s="536">
        <f t="shared" ref="K576:K616" si="473">I576/C576*100</f>
        <v>0</v>
      </c>
    </row>
    <row r="577" spans="1:11" ht="15.75" thickBot="1" x14ac:dyDescent="0.3">
      <c r="A577" s="70" t="s">
        <v>13</v>
      </c>
      <c r="B577" s="70" t="s">
        <v>14</v>
      </c>
      <c r="C577" s="71">
        <f>C578</f>
        <v>1000000</v>
      </c>
      <c r="D577" s="71">
        <f t="shared" ref="D577:J577" si="474">D578</f>
        <v>0</v>
      </c>
      <c r="E577" s="71">
        <f t="shared" si="474"/>
        <v>0</v>
      </c>
      <c r="F577" s="111">
        <f t="shared" si="474"/>
        <v>0</v>
      </c>
      <c r="G577" s="765">
        <f t="shared" si="474"/>
        <v>0</v>
      </c>
      <c r="H577" s="1100">
        <f t="shared" si="474"/>
        <v>0</v>
      </c>
      <c r="I577" s="802">
        <f t="shared" si="474"/>
        <v>0</v>
      </c>
      <c r="J577" s="558">
        <f t="shared" si="474"/>
        <v>0</v>
      </c>
      <c r="K577" s="538">
        <f t="shared" si="473"/>
        <v>0</v>
      </c>
    </row>
    <row r="578" spans="1:11" ht="15.75" thickBot="1" x14ac:dyDescent="0.3">
      <c r="A578" s="3" t="s">
        <v>198</v>
      </c>
      <c r="B578" s="3" t="s">
        <v>151</v>
      </c>
      <c r="C578" s="65">
        <f>C579+C581+C583</f>
        <v>1000000</v>
      </c>
      <c r="D578" s="65">
        <f t="shared" ref="D578:J578" si="475">D579+D581+D583</f>
        <v>0</v>
      </c>
      <c r="E578" s="65">
        <f t="shared" si="475"/>
        <v>0</v>
      </c>
      <c r="F578" s="100">
        <f t="shared" si="475"/>
        <v>0</v>
      </c>
      <c r="G578" s="764">
        <f t="shared" si="475"/>
        <v>0</v>
      </c>
      <c r="H578" s="511">
        <f t="shared" si="475"/>
        <v>0</v>
      </c>
      <c r="I578" s="801">
        <f t="shared" si="475"/>
        <v>0</v>
      </c>
      <c r="J578" s="512">
        <f t="shared" si="475"/>
        <v>0</v>
      </c>
      <c r="K578" s="544">
        <f t="shared" si="473"/>
        <v>0</v>
      </c>
    </row>
    <row r="579" spans="1:11" x14ac:dyDescent="0.25">
      <c r="A579" s="63" t="s">
        <v>199</v>
      </c>
      <c r="B579" s="63" t="s">
        <v>154</v>
      </c>
      <c r="C579" s="64">
        <f>C580</f>
        <v>70000</v>
      </c>
      <c r="D579" s="64">
        <f t="shared" ref="D579:J579" si="476">D580</f>
        <v>0</v>
      </c>
      <c r="E579" s="64">
        <f t="shared" si="476"/>
        <v>0</v>
      </c>
      <c r="F579" s="101">
        <f t="shared" si="476"/>
        <v>0</v>
      </c>
      <c r="G579" s="540">
        <f t="shared" si="476"/>
        <v>0</v>
      </c>
      <c r="H579" s="369">
        <f t="shared" si="476"/>
        <v>0</v>
      </c>
      <c r="I579" s="580">
        <f t="shared" si="476"/>
        <v>0</v>
      </c>
      <c r="J579" s="513">
        <f t="shared" si="476"/>
        <v>0</v>
      </c>
      <c r="K579" s="535">
        <f t="shared" si="473"/>
        <v>0</v>
      </c>
    </row>
    <row r="580" spans="1:11" x14ac:dyDescent="0.25">
      <c r="A580" s="4" t="s">
        <v>200</v>
      </c>
      <c r="B580" s="4" t="s">
        <v>155</v>
      </c>
      <c r="C580" s="21">
        <v>70000</v>
      </c>
      <c r="D580" s="57"/>
      <c r="E580" s="57"/>
      <c r="F580" s="106"/>
      <c r="G580" s="754"/>
      <c r="H580" s="716"/>
      <c r="I580" s="791"/>
      <c r="J580" s="507"/>
      <c r="K580" s="536">
        <f t="shared" si="473"/>
        <v>0</v>
      </c>
    </row>
    <row r="581" spans="1:11" x14ac:dyDescent="0.25">
      <c r="A581" s="4" t="s">
        <v>201</v>
      </c>
      <c r="B581" s="4" t="s">
        <v>156</v>
      </c>
      <c r="C581" s="21">
        <f>C582</f>
        <v>30000</v>
      </c>
      <c r="D581" s="21">
        <f t="shared" ref="D581:J581" si="477">D582</f>
        <v>0</v>
      </c>
      <c r="E581" s="21">
        <f t="shared" si="477"/>
        <v>0</v>
      </c>
      <c r="F581" s="103">
        <f t="shared" si="477"/>
        <v>0</v>
      </c>
      <c r="G581" s="547">
        <f t="shared" si="477"/>
        <v>0</v>
      </c>
      <c r="H581" s="499">
        <f t="shared" si="477"/>
        <v>0</v>
      </c>
      <c r="I581" s="581">
        <f t="shared" si="477"/>
        <v>0</v>
      </c>
      <c r="J581" s="514">
        <f t="shared" si="477"/>
        <v>0</v>
      </c>
      <c r="K581" s="536">
        <f t="shared" si="473"/>
        <v>0</v>
      </c>
    </row>
    <row r="582" spans="1:11" x14ac:dyDescent="0.25">
      <c r="A582" s="4" t="s">
        <v>202</v>
      </c>
      <c r="B582" s="4" t="s">
        <v>157</v>
      </c>
      <c r="C582" s="21">
        <v>30000</v>
      </c>
      <c r="D582" s="57"/>
      <c r="E582" s="57"/>
      <c r="F582" s="106"/>
      <c r="G582" s="754"/>
      <c r="H582" s="716"/>
      <c r="I582" s="791"/>
      <c r="J582" s="507"/>
      <c r="K582" s="536">
        <f t="shared" si="473"/>
        <v>0</v>
      </c>
    </row>
    <row r="583" spans="1:11" x14ac:dyDescent="0.25">
      <c r="A583" s="4" t="s">
        <v>203</v>
      </c>
      <c r="B583" s="4" t="s">
        <v>158</v>
      </c>
      <c r="C583" s="21">
        <f>C584</f>
        <v>900000</v>
      </c>
      <c r="D583" s="21">
        <f t="shared" ref="D583:J583" si="478">D584</f>
        <v>0</v>
      </c>
      <c r="E583" s="21">
        <f t="shared" si="478"/>
        <v>0</v>
      </c>
      <c r="F583" s="103">
        <f t="shared" si="478"/>
        <v>0</v>
      </c>
      <c r="G583" s="547">
        <f t="shared" si="478"/>
        <v>0</v>
      </c>
      <c r="H583" s="499">
        <f t="shared" si="478"/>
        <v>0</v>
      </c>
      <c r="I583" s="581">
        <f t="shared" si="478"/>
        <v>0</v>
      </c>
      <c r="J583" s="514">
        <f t="shared" si="478"/>
        <v>0</v>
      </c>
      <c r="K583" s="536">
        <f t="shared" si="473"/>
        <v>0</v>
      </c>
    </row>
    <row r="584" spans="1:11" x14ac:dyDescent="0.25">
      <c r="A584" s="4" t="s">
        <v>204</v>
      </c>
      <c r="B584" s="4" t="s">
        <v>175</v>
      </c>
      <c r="C584" s="21">
        <v>900000</v>
      </c>
      <c r="D584" s="57"/>
      <c r="E584" s="57"/>
      <c r="F584" s="106"/>
      <c r="G584" s="754"/>
      <c r="H584" s="716"/>
      <c r="I584" s="791"/>
      <c r="J584" s="507"/>
      <c r="K584" s="536">
        <f t="shared" si="473"/>
        <v>0</v>
      </c>
    </row>
    <row r="585" spans="1:11" ht="15.75" thickBot="1" x14ac:dyDescent="0.3">
      <c r="A585" s="70" t="s">
        <v>15</v>
      </c>
      <c r="B585" s="70" t="s">
        <v>16</v>
      </c>
      <c r="C585" s="71">
        <f>C586</f>
        <v>1370000</v>
      </c>
      <c r="D585" s="71">
        <f t="shared" ref="D585:J585" si="479">D586</f>
        <v>0</v>
      </c>
      <c r="E585" s="71">
        <f t="shared" si="479"/>
        <v>0</v>
      </c>
      <c r="F585" s="111">
        <f t="shared" si="479"/>
        <v>0</v>
      </c>
      <c r="G585" s="765">
        <f t="shared" si="479"/>
        <v>0</v>
      </c>
      <c r="H585" s="1100">
        <f t="shared" si="479"/>
        <v>0</v>
      </c>
      <c r="I585" s="802">
        <f t="shared" si="479"/>
        <v>0</v>
      </c>
      <c r="J585" s="558">
        <f t="shared" si="479"/>
        <v>0</v>
      </c>
      <c r="K585" s="538">
        <f t="shared" si="473"/>
        <v>0</v>
      </c>
    </row>
    <row r="586" spans="1:11" ht="15.75" thickBot="1" x14ac:dyDescent="0.3">
      <c r="A586" s="3" t="s">
        <v>205</v>
      </c>
      <c r="B586" s="3" t="s">
        <v>151</v>
      </c>
      <c r="C586" s="65">
        <f>C587+C589+C591</f>
        <v>1370000</v>
      </c>
      <c r="D586" s="65">
        <f t="shared" ref="D586:J586" si="480">D587+D589+D591</f>
        <v>0</v>
      </c>
      <c r="E586" s="65">
        <f t="shared" si="480"/>
        <v>0</v>
      </c>
      <c r="F586" s="100">
        <f t="shared" si="480"/>
        <v>0</v>
      </c>
      <c r="G586" s="764">
        <f t="shared" si="480"/>
        <v>0</v>
      </c>
      <c r="H586" s="511">
        <f t="shared" si="480"/>
        <v>0</v>
      </c>
      <c r="I586" s="801">
        <f t="shared" si="480"/>
        <v>0</v>
      </c>
      <c r="J586" s="512">
        <f t="shared" si="480"/>
        <v>0</v>
      </c>
      <c r="K586" s="544">
        <f t="shared" si="473"/>
        <v>0</v>
      </c>
    </row>
    <row r="587" spans="1:11" x14ac:dyDescent="0.25">
      <c r="A587" s="63" t="s">
        <v>206</v>
      </c>
      <c r="B587" s="63" t="s">
        <v>154</v>
      </c>
      <c r="C587" s="64">
        <f>C588</f>
        <v>140000</v>
      </c>
      <c r="D587" s="64">
        <f t="shared" ref="D587:J587" si="481">D588</f>
        <v>0</v>
      </c>
      <c r="E587" s="64">
        <f t="shared" si="481"/>
        <v>0</v>
      </c>
      <c r="F587" s="101">
        <f t="shared" si="481"/>
        <v>0</v>
      </c>
      <c r="G587" s="540">
        <f t="shared" si="481"/>
        <v>0</v>
      </c>
      <c r="H587" s="369">
        <f t="shared" si="481"/>
        <v>0</v>
      </c>
      <c r="I587" s="580">
        <f t="shared" si="481"/>
        <v>0</v>
      </c>
      <c r="J587" s="513">
        <f t="shared" si="481"/>
        <v>0</v>
      </c>
      <c r="K587" s="535">
        <f t="shared" si="473"/>
        <v>0</v>
      </c>
    </row>
    <row r="588" spans="1:11" x14ac:dyDescent="0.25">
      <c r="A588" s="4" t="s">
        <v>207</v>
      </c>
      <c r="B588" s="4" t="s">
        <v>155</v>
      </c>
      <c r="C588" s="21">
        <v>140000</v>
      </c>
      <c r="D588" s="16"/>
      <c r="E588" s="16"/>
      <c r="F588" s="102"/>
      <c r="G588" s="754"/>
      <c r="H588" s="716"/>
      <c r="I588" s="791"/>
      <c r="J588" s="507"/>
      <c r="K588" s="536">
        <f t="shared" si="473"/>
        <v>0</v>
      </c>
    </row>
    <row r="589" spans="1:11" x14ac:dyDescent="0.25">
      <c r="A589" s="4" t="s">
        <v>208</v>
      </c>
      <c r="B589" s="4" t="s">
        <v>156</v>
      </c>
      <c r="C589" s="21">
        <f>C590</f>
        <v>30000</v>
      </c>
      <c r="D589" s="21">
        <f t="shared" ref="D589:J589" si="482">D590</f>
        <v>0</v>
      </c>
      <c r="E589" s="21">
        <f t="shared" si="482"/>
        <v>0</v>
      </c>
      <c r="F589" s="103">
        <f t="shared" si="482"/>
        <v>0</v>
      </c>
      <c r="G589" s="547">
        <f t="shared" si="482"/>
        <v>0</v>
      </c>
      <c r="H589" s="499">
        <f t="shared" si="482"/>
        <v>0</v>
      </c>
      <c r="I589" s="581">
        <f t="shared" si="482"/>
        <v>0</v>
      </c>
      <c r="J589" s="514">
        <f t="shared" si="482"/>
        <v>0</v>
      </c>
      <c r="K589" s="536">
        <f t="shared" si="473"/>
        <v>0</v>
      </c>
    </row>
    <row r="590" spans="1:11" x14ac:dyDescent="0.25">
      <c r="A590" s="4" t="s">
        <v>209</v>
      </c>
      <c r="B590" s="4" t="s">
        <v>157</v>
      </c>
      <c r="C590" s="21">
        <v>30000</v>
      </c>
      <c r="D590" s="16"/>
      <c r="E590" s="16"/>
      <c r="F590" s="102"/>
      <c r="G590" s="754"/>
      <c r="H590" s="716"/>
      <c r="I590" s="791"/>
      <c r="J590" s="507"/>
      <c r="K590" s="536">
        <f t="shared" si="473"/>
        <v>0</v>
      </c>
    </row>
    <row r="591" spans="1:11" x14ac:dyDescent="0.25">
      <c r="A591" s="4" t="s">
        <v>210</v>
      </c>
      <c r="B591" s="4" t="s">
        <v>158</v>
      </c>
      <c r="C591" s="21">
        <f>C592</f>
        <v>1200000</v>
      </c>
      <c r="D591" s="21">
        <f t="shared" ref="D591:J591" si="483">D592</f>
        <v>0</v>
      </c>
      <c r="E591" s="21">
        <f t="shared" si="483"/>
        <v>0</v>
      </c>
      <c r="F591" s="103">
        <f t="shared" si="483"/>
        <v>0</v>
      </c>
      <c r="G591" s="547">
        <f t="shared" si="483"/>
        <v>0</v>
      </c>
      <c r="H591" s="499">
        <f t="shared" si="483"/>
        <v>0</v>
      </c>
      <c r="I591" s="581">
        <f t="shared" si="483"/>
        <v>0</v>
      </c>
      <c r="J591" s="514">
        <f t="shared" si="483"/>
        <v>0</v>
      </c>
      <c r="K591" s="536">
        <f t="shared" si="473"/>
        <v>0</v>
      </c>
    </row>
    <row r="592" spans="1:11" x14ac:dyDescent="0.25">
      <c r="A592" s="4" t="s">
        <v>211</v>
      </c>
      <c r="B592" s="4" t="s">
        <v>159</v>
      </c>
      <c r="C592" s="21">
        <v>1200000</v>
      </c>
      <c r="D592" s="16"/>
      <c r="E592" s="16"/>
      <c r="F592" s="102"/>
      <c r="G592" s="754"/>
      <c r="H592" s="716"/>
      <c r="I592" s="791"/>
      <c r="J592" s="507"/>
      <c r="K592" s="536">
        <f t="shared" si="473"/>
        <v>0</v>
      </c>
    </row>
    <row r="593" spans="1:11" x14ac:dyDescent="0.25">
      <c r="A593" s="54" t="s">
        <v>121</v>
      </c>
      <c r="B593" s="54" t="s">
        <v>550</v>
      </c>
      <c r="C593" s="55">
        <f t="shared" ref="C593:J593" si="484">C594+C603</f>
        <v>30498000</v>
      </c>
      <c r="D593" s="55">
        <f t="shared" si="484"/>
        <v>0</v>
      </c>
      <c r="E593" s="55">
        <f t="shared" si="484"/>
        <v>0</v>
      </c>
      <c r="F593" s="104">
        <f t="shared" si="484"/>
        <v>0</v>
      </c>
      <c r="G593" s="547">
        <f t="shared" si="484"/>
        <v>0</v>
      </c>
      <c r="H593" s="499">
        <f t="shared" si="484"/>
        <v>0</v>
      </c>
      <c r="I593" s="581">
        <f t="shared" si="484"/>
        <v>0</v>
      </c>
      <c r="J593" s="549">
        <f t="shared" si="484"/>
        <v>0</v>
      </c>
      <c r="K593" s="536">
        <f t="shared" si="473"/>
        <v>0</v>
      </c>
    </row>
    <row r="594" spans="1:11" ht="15.75" thickBot="1" x14ac:dyDescent="0.3">
      <c r="A594" s="70" t="s">
        <v>17</v>
      </c>
      <c r="B594" s="566" t="s">
        <v>18</v>
      </c>
      <c r="C594" s="71">
        <f>C595+C600</f>
        <v>27408000</v>
      </c>
      <c r="D594" s="71">
        <f t="shared" ref="D594:J594" si="485">D595+D600</f>
        <v>0</v>
      </c>
      <c r="E594" s="71">
        <f t="shared" si="485"/>
        <v>0</v>
      </c>
      <c r="F594" s="111">
        <f t="shared" si="485"/>
        <v>0</v>
      </c>
      <c r="G594" s="765">
        <f t="shared" si="485"/>
        <v>0</v>
      </c>
      <c r="H594" s="1100">
        <f t="shared" si="485"/>
        <v>0</v>
      </c>
      <c r="I594" s="802">
        <f t="shared" si="485"/>
        <v>0</v>
      </c>
      <c r="J594" s="558">
        <f t="shared" si="485"/>
        <v>0</v>
      </c>
      <c r="K594" s="538">
        <f t="shared" si="473"/>
        <v>0</v>
      </c>
    </row>
    <row r="595" spans="1:11" ht="15.75" thickBot="1" x14ac:dyDescent="0.3">
      <c r="A595" s="3" t="s">
        <v>215</v>
      </c>
      <c r="B595" s="68" t="s">
        <v>92</v>
      </c>
      <c r="C595" s="65">
        <f>C596+C598</f>
        <v>25560000</v>
      </c>
      <c r="D595" s="65">
        <f t="shared" ref="D595:J595" si="486">D596+D598</f>
        <v>0</v>
      </c>
      <c r="E595" s="65">
        <f t="shared" si="486"/>
        <v>0</v>
      </c>
      <c r="F595" s="100">
        <f t="shared" si="486"/>
        <v>0</v>
      </c>
      <c r="G595" s="764">
        <f t="shared" si="486"/>
        <v>0</v>
      </c>
      <c r="H595" s="511">
        <f t="shared" si="486"/>
        <v>0</v>
      </c>
      <c r="I595" s="801">
        <f t="shared" si="486"/>
        <v>0</v>
      </c>
      <c r="J595" s="512">
        <f t="shared" si="486"/>
        <v>0</v>
      </c>
      <c r="K595" s="544">
        <f t="shared" si="473"/>
        <v>0</v>
      </c>
    </row>
    <row r="596" spans="1:11" x14ac:dyDescent="0.25">
      <c r="A596" s="63" t="s">
        <v>216</v>
      </c>
      <c r="B596" s="67" t="s">
        <v>152</v>
      </c>
      <c r="C596" s="64">
        <f>C597</f>
        <v>20160000</v>
      </c>
      <c r="D596" s="64">
        <f t="shared" ref="D596:J596" si="487">D597</f>
        <v>0</v>
      </c>
      <c r="E596" s="64">
        <f t="shared" si="487"/>
        <v>0</v>
      </c>
      <c r="F596" s="101">
        <f t="shared" si="487"/>
        <v>0</v>
      </c>
      <c r="G596" s="540">
        <f t="shared" si="487"/>
        <v>0</v>
      </c>
      <c r="H596" s="369">
        <f t="shared" si="487"/>
        <v>0</v>
      </c>
      <c r="I596" s="580">
        <f t="shared" si="487"/>
        <v>0</v>
      </c>
      <c r="J596" s="513">
        <f t="shared" si="487"/>
        <v>0</v>
      </c>
      <c r="K596" s="535">
        <f t="shared" si="473"/>
        <v>0</v>
      </c>
    </row>
    <row r="597" spans="1:11" x14ac:dyDescent="0.25">
      <c r="A597" s="4" t="s">
        <v>217</v>
      </c>
      <c r="B597" s="26" t="s">
        <v>212</v>
      </c>
      <c r="C597" s="21">
        <v>20160000</v>
      </c>
      <c r="D597" s="57"/>
      <c r="E597" s="57"/>
      <c r="F597" s="106"/>
      <c r="G597" s="754"/>
      <c r="H597" s="716"/>
      <c r="I597" s="791"/>
      <c r="J597" s="507"/>
      <c r="K597" s="536">
        <f t="shared" si="473"/>
        <v>0</v>
      </c>
    </row>
    <row r="598" spans="1:11" x14ac:dyDescent="0.25">
      <c r="A598" s="4" t="s">
        <v>218</v>
      </c>
      <c r="B598" s="26" t="s">
        <v>213</v>
      </c>
      <c r="C598" s="21">
        <f>C599</f>
        <v>5400000</v>
      </c>
      <c r="D598" s="21">
        <f t="shared" ref="D598:J598" si="488">D599</f>
        <v>0</v>
      </c>
      <c r="E598" s="21">
        <f t="shared" si="488"/>
        <v>0</v>
      </c>
      <c r="F598" s="103">
        <f t="shared" si="488"/>
        <v>0</v>
      </c>
      <c r="G598" s="547">
        <f t="shared" si="488"/>
        <v>0</v>
      </c>
      <c r="H598" s="499">
        <f t="shared" si="488"/>
        <v>0</v>
      </c>
      <c r="I598" s="581">
        <f t="shared" si="488"/>
        <v>0</v>
      </c>
      <c r="J598" s="514">
        <f t="shared" si="488"/>
        <v>0</v>
      </c>
      <c r="K598" s="536">
        <f t="shared" si="473"/>
        <v>0</v>
      </c>
    </row>
    <row r="599" spans="1:11" ht="15.75" thickBot="1" x14ac:dyDescent="0.3">
      <c r="A599" s="48" t="s">
        <v>219</v>
      </c>
      <c r="B599" s="69" t="s">
        <v>214</v>
      </c>
      <c r="C599" s="49">
        <v>5400000</v>
      </c>
      <c r="D599" s="147"/>
      <c r="E599" s="147"/>
      <c r="F599" s="148"/>
      <c r="G599" s="755"/>
      <c r="H599" s="1088"/>
      <c r="I599" s="792"/>
      <c r="J599" s="508"/>
      <c r="K599" s="538">
        <f t="shared" si="473"/>
        <v>0</v>
      </c>
    </row>
    <row r="600" spans="1:11" ht="15.75" thickBot="1" x14ac:dyDescent="0.3">
      <c r="A600" s="3" t="s">
        <v>220</v>
      </c>
      <c r="B600" s="3" t="s">
        <v>151</v>
      </c>
      <c r="C600" s="65">
        <f>C601</f>
        <v>1848000</v>
      </c>
      <c r="D600" s="65">
        <f t="shared" ref="D600:J600" si="489">D601</f>
        <v>0</v>
      </c>
      <c r="E600" s="65">
        <f t="shared" si="489"/>
        <v>0</v>
      </c>
      <c r="F600" s="100">
        <f t="shared" si="489"/>
        <v>0</v>
      </c>
      <c r="G600" s="764">
        <f t="shared" si="489"/>
        <v>0</v>
      </c>
      <c r="H600" s="511">
        <f t="shared" si="489"/>
        <v>0</v>
      </c>
      <c r="I600" s="801">
        <f t="shared" si="489"/>
        <v>0</v>
      </c>
      <c r="J600" s="512">
        <f t="shared" si="489"/>
        <v>0</v>
      </c>
      <c r="K600" s="544">
        <f t="shared" si="473"/>
        <v>0</v>
      </c>
    </row>
    <row r="601" spans="1:11" x14ac:dyDescent="0.25">
      <c r="A601" s="63" t="s">
        <v>221</v>
      </c>
      <c r="B601" s="63" t="s">
        <v>158</v>
      </c>
      <c r="C601" s="64">
        <f>C602</f>
        <v>1848000</v>
      </c>
      <c r="D601" s="151"/>
      <c r="E601" s="151"/>
      <c r="F601" s="152"/>
      <c r="G601" s="753"/>
      <c r="H601" s="1087"/>
      <c r="I601" s="790"/>
      <c r="J601" s="506"/>
      <c r="K601" s="535">
        <f t="shared" si="473"/>
        <v>0</v>
      </c>
    </row>
    <row r="602" spans="1:11" x14ac:dyDescent="0.25">
      <c r="A602" s="4" t="s">
        <v>222</v>
      </c>
      <c r="B602" s="4" t="s">
        <v>175</v>
      </c>
      <c r="C602" s="21">
        <v>1848000</v>
      </c>
      <c r="D602" s="57"/>
      <c r="E602" s="57"/>
      <c r="F602" s="106"/>
      <c r="G602" s="754"/>
      <c r="H602" s="716"/>
      <c r="I602" s="791"/>
      <c r="J602" s="507"/>
      <c r="K602" s="536">
        <f t="shared" si="473"/>
        <v>0</v>
      </c>
    </row>
    <row r="603" spans="1:11" ht="15.75" thickBot="1" x14ac:dyDescent="0.3">
      <c r="A603" s="70" t="s">
        <v>19</v>
      </c>
      <c r="B603" s="566" t="s">
        <v>20</v>
      </c>
      <c r="C603" s="71">
        <f>C604+C607</f>
        <v>3090000</v>
      </c>
      <c r="D603" s="71">
        <f t="shared" ref="D603:J603" si="490">D604+D607</f>
        <v>0</v>
      </c>
      <c r="E603" s="71">
        <f t="shared" si="490"/>
        <v>0</v>
      </c>
      <c r="F603" s="111">
        <f t="shared" si="490"/>
        <v>0</v>
      </c>
      <c r="G603" s="765">
        <f t="shared" si="490"/>
        <v>0</v>
      </c>
      <c r="H603" s="1100">
        <f t="shared" si="490"/>
        <v>0</v>
      </c>
      <c r="I603" s="802">
        <f t="shared" si="490"/>
        <v>0</v>
      </c>
      <c r="J603" s="558">
        <f t="shared" si="490"/>
        <v>0</v>
      </c>
      <c r="K603" s="538">
        <f t="shared" si="473"/>
        <v>0</v>
      </c>
    </row>
    <row r="604" spans="1:11" ht="15.75" thickBot="1" x14ac:dyDescent="0.3">
      <c r="A604" s="3" t="s">
        <v>226</v>
      </c>
      <c r="B604" s="3" t="s">
        <v>92</v>
      </c>
      <c r="C604" s="65">
        <f>C605</f>
        <v>430000</v>
      </c>
      <c r="D604" s="65">
        <f t="shared" ref="D604:J605" si="491">D605</f>
        <v>0</v>
      </c>
      <c r="E604" s="65">
        <f t="shared" si="491"/>
        <v>0</v>
      </c>
      <c r="F604" s="100">
        <f t="shared" si="491"/>
        <v>0</v>
      </c>
      <c r="G604" s="764">
        <f t="shared" si="491"/>
        <v>0</v>
      </c>
      <c r="H604" s="511">
        <f t="shared" si="491"/>
        <v>0</v>
      </c>
      <c r="I604" s="801">
        <f t="shared" si="491"/>
        <v>0</v>
      </c>
      <c r="J604" s="512">
        <f t="shared" si="491"/>
        <v>0</v>
      </c>
      <c r="K604" s="544">
        <f t="shared" si="473"/>
        <v>0</v>
      </c>
    </row>
    <row r="605" spans="1:11" x14ac:dyDescent="0.25">
      <c r="A605" s="63" t="s">
        <v>227</v>
      </c>
      <c r="B605" s="63" t="s">
        <v>152</v>
      </c>
      <c r="C605" s="64">
        <f>C606</f>
        <v>430000</v>
      </c>
      <c r="D605" s="64">
        <f t="shared" si="491"/>
        <v>0</v>
      </c>
      <c r="E605" s="64">
        <f t="shared" si="491"/>
        <v>0</v>
      </c>
      <c r="F605" s="101">
        <f t="shared" si="491"/>
        <v>0</v>
      </c>
      <c r="G605" s="540">
        <f t="shared" si="491"/>
        <v>0</v>
      </c>
      <c r="H605" s="369">
        <f t="shared" si="491"/>
        <v>0</v>
      </c>
      <c r="I605" s="580">
        <f t="shared" si="491"/>
        <v>0</v>
      </c>
      <c r="J605" s="513">
        <f t="shared" si="491"/>
        <v>0</v>
      </c>
      <c r="K605" s="535">
        <f t="shared" si="473"/>
        <v>0</v>
      </c>
    </row>
    <row r="606" spans="1:11" ht="15.75" thickBot="1" x14ac:dyDescent="0.3">
      <c r="A606" s="48" t="s">
        <v>228</v>
      </c>
      <c r="B606" s="48" t="s">
        <v>153</v>
      </c>
      <c r="C606" s="49">
        <v>430000</v>
      </c>
      <c r="D606" s="147"/>
      <c r="E606" s="147"/>
      <c r="F606" s="148"/>
      <c r="G606" s="755"/>
      <c r="H606" s="1088"/>
      <c r="I606" s="792"/>
      <c r="J606" s="508"/>
      <c r="K606" s="538">
        <f t="shared" si="473"/>
        <v>0</v>
      </c>
    </row>
    <row r="607" spans="1:11" ht="15.75" thickBot="1" x14ac:dyDescent="0.3">
      <c r="A607" s="3" t="s">
        <v>229</v>
      </c>
      <c r="B607" s="3" t="s">
        <v>151</v>
      </c>
      <c r="C607" s="65">
        <f>C608+C610+C612+C614</f>
        <v>2660000</v>
      </c>
      <c r="D607" s="65">
        <f t="shared" ref="D607:J607" si="492">D608+D610+D612+D614</f>
        <v>0</v>
      </c>
      <c r="E607" s="65">
        <f t="shared" si="492"/>
        <v>0</v>
      </c>
      <c r="F607" s="100">
        <f t="shared" si="492"/>
        <v>0</v>
      </c>
      <c r="G607" s="764">
        <f t="shared" si="492"/>
        <v>0</v>
      </c>
      <c r="H607" s="511">
        <f t="shared" si="492"/>
        <v>0</v>
      </c>
      <c r="I607" s="801">
        <f t="shared" si="492"/>
        <v>0</v>
      </c>
      <c r="J607" s="512">
        <f t="shared" si="492"/>
        <v>0</v>
      </c>
      <c r="K607" s="544">
        <f t="shared" si="473"/>
        <v>0</v>
      </c>
    </row>
    <row r="608" spans="1:11" x14ac:dyDescent="0.25">
      <c r="A608" s="63" t="s">
        <v>230</v>
      </c>
      <c r="B608" s="63" t="s">
        <v>154</v>
      </c>
      <c r="C608" s="64">
        <f>C609</f>
        <v>380000</v>
      </c>
      <c r="D608" s="64">
        <f t="shared" ref="D608:J608" si="493">D609</f>
        <v>0</v>
      </c>
      <c r="E608" s="64">
        <f t="shared" si="493"/>
        <v>0</v>
      </c>
      <c r="F608" s="101">
        <f t="shared" si="493"/>
        <v>0</v>
      </c>
      <c r="G608" s="540">
        <f t="shared" si="493"/>
        <v>0</v>
      </c>
      <c r="H608" s="369">
        <f t="shared" si="493"/>
        <v>0</v>
      </c>
      <c r="I608" s="580">
        <f t="shared" si="493"/>
        <v>0</v>
      </c>
      <c r="J608" s="513">
        <f t="shared" si="493"/>
        <v>0</v>
      </c>
      <c r="K608" s="535">
        <f t="shared" si="473"/>
        <v>0</v>
      </c>
    </row>
    <row r="609" spans="1:11" x14ac:dyDescent="0.25">
      <c r="A609" s="4" t="s">
        <v>231</v>
      </c>
      <c r="B609" s="4" t="s">
        <v>155</v>
      </c>
      <c r="C609" s="21">
        <v>380000</v>
      </c>
      <c r="D609" s="16"/>
      <c r="E609" s="16"/>
      <c r="F609" s="102"/>
      <c r="G609" s="754"/>
      <c r="H609" s="716"/>
      <c r="I609" s="791"/>
      <c r="J609" s="507"/>
      <c r="K609" s="536">
        <f t="shared" si="473"/>
        <v>0</v>
      </c>
    </row>
    <row r="610" spans="1:11" x14ac:dyDescent="0.25">
      <c r="A610" s="4" t="s">
        <v>232</v>
      </c>
      <c r="B610" s="4" t="s">
        <v>156</v>
      </c>
      <c r="C610" s="21">
        <f>C611</f>
        <v>30000</v>
      </c>
      <c r="D610" s="21">
        <f t="shared" ref="D610:J610" si="494">D611</f>
        <v>0</v>
      </c>
      <c r="E610" s="21">
        <f t="shared" si="494"/>
        <v>0</v>
      </c>
      <c r="F610" s="103">
        <f t="shared" si="494"/>
        <v>0</v>
      </c>
      <c r="G610" s="547">
        <f t="shared" si="494"/>
        <v>0</v>
      </c>
      <c r="H610" s="499">
        <f t="shared" si="494"/>
        <v>0</v>
      </c>
      <c r="I610" s="581">
        <f t="shared" si="494"/>
        <v>0</v>
      </c>
      <c r="J610" s="514">
        <f t="shared" si="494"/>
        <v>0</v>
      </c>
      <c r="K610" s="536">
        <f t="shared" si="473"/>
        <v>0</v>
      </c>
    </row>
    <row r="611" spans="1:11" x14ac:dyDescent="0.25">
      <c r="A611" s="4" t="s">
        <v>233</v>
      </c>
      <c r="B611" s="4" t="s">
        <v>157</v>
      </c>
      <c r="C611" s="21">
        <v>30000</v>
      </c>
      <c r="D611" s="16"/>
      <c r="E611" s="16"/>
      <c r="F611" s="102"/>
      <c r="G611" s="754"/>
      <c r="H611" s="716"/>
      <c r="I611" s="791"/>
      <c r="J611" s="507"/>
      <c r="K611" s="536">
        <f t="shared" si="473"/>
        <v>0</v>
      </c>
    </row>
    <row r="612" spans="1:11" x14ac:dyDescent="0.25">
      <c r="A612" s="4" t="s">
        <v>234</v>
      </c>
      <c r="B612" s="4" t="s">
        <v>158</v>
      </c>
      <c r="C612" s="21">
        <f>C613</f>
        <v>1200000</v>
      </c>
      <c r="D612" s="21">
        <f t="shared" ref="D612:J612" si="495">D613</f>
        <v>0</v>
      </c>
      <c r="E612" s="21">
        <f t="shared" si="495"/>
        <v>0</v>
      </c>
      <c r="F612" s="103">
        <f t="shared" si="495"/>
        <v>0</v>
      </c>
      <c r="G612" s="547">
        <f t="shared" si="495"/>
        <v>0</v>
      </c>
      <c r="H612" s="499">
        <f t="shared" si="495"/>
        <v>0</v>
      </c>
      <c r="I612" s="581">
        <f t="shared" si="495"/>
        <v>0</v>
      </c>
      <c r="J612" s="514">
        <f t="shared" si="495"/>
        <v>0</v>
      </c>
      <c r="K612" s="536">
        <f t="shared" si="473"/>
        <v>0</v>
      </c>
    </row>
    <row r="613" spans="1:11" x14ac:dyDescent="0.25">
      <c r="A613" s="4" t="s">
        <v>235</v>
      </c>
      <c r="B613" s="4" t="s">
        <v>175</v>
      </c>
      <c r="C613" s="21">
        <v>1200000</v>
      </c>
      <c r="D613" s="16"/>
      <c r="E613" s="16"/>
      <c r="F613" s="102"/>
      <c r="G613" s="754"/>
      <c r="H613" s="716"/>
      <c r="I613" s="791"/>
      <c r="J613" s="507"/>
      <c r="K613" s="536">
        <f t="shared" si="473"/>
        <v>0</v>
      </c>
    </row>
    <row r="614" spans="1:11" x14ac:dyDescent="0.25">
      <c r="A614" s="4" t="s">
        <v>236</v>
      </c>
      <c r="B614" s="26" t="s">
        <v>223</v>
      </c>
      <c r="C614" s="21">
        <f>C615+C616</f>
        <v>1050000</v>
      </c>
      <c r="D614" s="21">
        <f t="shared" ref="D614:J614" si="496">D615+D616</f>
        <v>0</v>
      </c>
      <c r="E614" s="21">
        <f t="shared" si="496"/>
        <v>0</v>
      </c>
      <c r="F614" s="103">
        <f t="shared" si="496"/>
        <v>0</v>
      </c>
      <c r="G614" s="547">
        <f t="shared" si="496"/>
        <v>0</v>
      </c>
      <c r="H614" s="499">
        <f t="shared" si="496"/>
        <v>0</v>
      </c>
      <c r="I614" s="581">
        <f t="shared" si="496"/>
        <v>0</v>
      </c>
      <c r="J614" s="514">
        <f t="shared" si="496"/>
        <v>0</v>
      </c>
      <c r="K614" s="536">
        <f t="shared" si="473"/>
        <v>0</v>
      </c>
    </row>
    <row r="615" spans="1:11" x14ac:dyDescent="0.25">
      <c r="A615" s="4" t="s">
        <v>237</v>
      </c>
      <c r="B615" s="26" t="s">
        <v>224</v>
      </c>
      <c r="C615" s="21">
        <v>750000</v>
      </c>
      <c r="D615" s="16"/>
      <c r="E615" s="16"/>
      <c r="F615" s="102"/>
      <c r="G615" s="754"/>
      <c r="H615" s="716"/>
      <c r="I615" s="791"/>
      <c r="J615" s="507"/>
      <c r="K615" s="536">
        <f t="shared" si="473"/>
        <v>0</v>
      </c>
    </row>
    <row r="616" spans="1:11" x14ac:dyDescent="0.25">
      <c r="A616" s="4" t="s">
        <v>238</v>
      </c>
      <c r="B616" s="26" t="s">
        <v>225</v>
      </c>
      <c r="C616" s="21">
        <v>300000</v>
      </c>
      <c r="D616" s="16"/>
      <c r="E616" s="16"/>
      <c r="F616" s="102"/>
      <c r="G616" s="754"/>
      <c r="H616" s="716"/>
      <c r="I616" s="791"/>
      <c r="J616" s="507"/>
      <c r="K616" s="536">
        <f t="shared" si="473"/>
        <v>0</v>
      </c>
    </row>
    <row r="617" spans="1:11" x14ac:dyDescent="0.25">
      <c r="A617" s="124"/>
      <c r="B617" s="131"/>
      <c r="C617" s="125"/>
      <c r="D617" s="126"/>
      <c r="E617" s="126"/>
      <c r="F617" s="126"/>
      <c r="G617" s="610"/>
      <c r="H617" s="516"/>
      <c r="I617" s="610"/>
      <c r="J617" s="515"/>
      <c r="K617" s="545"/>
    </row>
    <row r="618" spans="1:11" x14ac:dyDescent="0.25">
      <c r="A618" s="7"/>
      <c r="B618" s="132"/>
      <c r="C618" s="8"/>
      <c r="D618" s="130"/>
      <c r="E618" s="130"/>
      <c r="F618" s="130"/>
      <c r="G618" s="613"/>
      <c r="H618" s="520"/>
      <c r="I618" s="613"/>
      <c r="J618" s="519"/>
      <c r="K618" s="550"/>
    </row>
    <row r="619" spans="1:11" x14ac:dyDescent="0.25">
      <c r="A619" s="7"/>
      <c r="B619" s="132"/>
      <c r="C619" s="8"/>
      <c r="D619" s="130"/>
      <c r="E619" s="130"/>
      <c r="F619" s="130"/>
      <c r="G619" s="613"/>
      <c r="H619" s="520"/>
      <c r="I619" s="613"/>
      <c r="J619" s="519"/>
      <c r="K619" s="550">
        <v>4</v>
      </c>
    </row>
    <row r="620" spans="1:11" x14ac:dyDescent="0.25">
      <c r="A620" s="120" t="s">
        <v>533</v>
      </c>
      <c r="B620" s="121">
        <v>2</v>
      </c>
      <c r="C620" s="122" t="s">
        <v>534</v>
      </c>
      <c r="D620" s="122" t="s">
        <v>535</v>
      </c>
      <c r="E620" s="122" t="s">
        <v>536</v>
      </c>
      <c r="F620" s="123" t="s">
        <v>537</v>
      </c>
      <c r="G620" s="751">
        <v>7</v>
      </c>
      <c r="H620" s="715">
        <v>8</v>
      </c>
      <c r="I620" s="788">
        <v>9</v>
      </c>
      <c r="J620" s="502">
        <v>10</v>
      </c>
      <c r="K620" s="503">
        <v>11</v>
      </c>
    </row>
    <row r="621" spans="1:11" x14ac:dyDescent="0.25">
      <c r="A621" s="54" t="s">
        <v>120</v>
      </c>
      <c r="B621" s="56" t="s">
        <v>104</v>
      </c>
      <c r="C621" s="55">
        <f t="shared" ref="C621:J621" si="497">C622+C627+C634+C641+C646+C650+C654+C664+C668+C672</f>
        <v>94950000</v>
      </c>
      <c r="D621" s="55">
        <f t="shared" si="497"/>
        <v>0</v>
      </c>
      <c r="E621" s="55">
        <f t="shared" si="497"/>
        <v>0</v>
      </c>
      <c r="F621" s="104">
        <f t="shared" si="497"/>
        <v>0</v>
      </c>
      <c r="G621" s="547">
        <f t="shared" si="497"/>
        <v>0</v>
      </c>
      <c r="H621" s="499">
        <f t="shared" si="497"/>
        <v>0</v>
      </c>
      <c r="I621" s="581">
        <f t="shared" si="497"/>
        <v>0</v>
      </c>
      <c r="J621" s="549">
        <f t="shared" si="497"/>
        <v>0</v>
      </c>
      <c r="K621" s="536">
        <f t="shared" ref="K621:K658" si="498">I621/C621*100</f>
        <v>0</v>
      </c>
    </row>
    <row r="622" spans="1:11" ht="15.75" thickBot="1" x14ac:dyDescent="0.3">
      <c r="A622" s="72" t="s">
        <v>21</v>
      </c>
      <c r="B622" s="72" t="s">
        <v>22</v>
      </c>
      <c r="C622" s="73">
        <f>C623</f>
        <v>12000000</v>
      </c>
      <c r="D622" s="73">
        <f t="shared" ref="D622:J623" si="499">D623</f>
        <v>0</v>
      </c>
      <c r="E622" s="73">
        <f t="shared" si="499"/>
        <v>0</v>
      </c>
      <c r="F622" s="112">
        <f t="shared" si="499"/>
        <v>0</v>
      </c>
      <c r="G622" s="768">
        <f t="shared" si="499"/>
        <v>0</v>
      </c>
      <c r="H622" s="1101">
        <f t="shared" si="499"/>
        <v>0</v>
      </c>
      <c r="I622" s="805">
        <f t="shared" si="499"/>
        <v>0</v>
      </c>
      <c r="J622" s="524">
        <f t="shared" si="499"/>
        <v>0</v>
      </c>
      <c r="K622" s="538">
        <f t="shared" si="498"/>
        <v>0</v>
      </c>
    </row>
    <row r="623" spans="1:11" ht="15.75" thickBot="1" x14ac:dyDescent="0.3">
      <c r="A623" s="3" t="s">
        <v>242</v>
      </c>
      <c r="B623" s="3" t="s">
        <v>151</v>
      </c>
      <c r="C623" s="65">
        <f>C624</f>
        <v>12000000</v>
      </c>
      <c r="D623" s="65">
        <f t="shared" si="499"/>
        <v>0</v>
      </c>
      <c r="E623" s="65">
        <f t="shared" si="499"/>
        <v>0</v>
      </c>
      <c r="F623" s="100">
        <f t="shared" si="499"/>
        <v>0</v>
      </c>
      <c r="G623" s="764">
        <f t="shared" si="499"/>
        <v>0</v>
      </c>
      <c r="H623" s="511">
        <f t="shared" si="499"/>
        <v>0</v>
      </c>
      <c r="I623" s="801">
        <f t="shared" si="499"/>
        <v>0</v>
      </c>
      <c r="J623" s="512">
        <f t="shared" si="499"/>
        <v>0</v>
      </c>
      <c r="K623" s="544">
        <f t="shared" si="498"/>
        <v>0</v>
      </c>
    </row>
    <row r="624" spans="1:11" x14ac:dyDescent="0.25">
      <c r="A624" s="63" t="s">
        <v>243</v>
      </c>
      <c r="B624" s="63" t="s">
        <v>239</v>
      </c>
      <c r="C624" s="64">
        <f>C625+C626</f>
        <v>12000000</v>
      </c>
      <c r="D624" s="64">
        <f t="shared" ref="D624:J624" si="500">D625+D626</f>
        <v>0</v>
      </c>
      <c r="E624" s="64">
        <f t="shared" si="500"/>
        <v>0</v>
      </c>
      <c r="F624" s="101">
        <f t="shared" si="500"/>
        <v>0</v>
      </c>
      <c r="G624" s="540">
        <f t="shared" si="500"/>
        <v>0</v>
      </c>
      <c r="H624" s="369">
        <f t="shared" si="500"/>
        <v>0</v>
      </c>
      <c r="I624" s="580">
        <f t="shared" si="500"/>
        <v>0</v>
      </c>
      <c r="J624" s="513">
        <f t="shared" si="500"/>
        <v>0</v>
      </c>
      <c r="K624" s="535">
        <f t="shared" si="498"/>
        <v>0</v>
      </c>
    </row>
    <row r="625" spans="1:11" x14ac:dyDescent="0.25">
      <c r="A625" s="4" t="s">
        <v>259</v>
      </c>
      <c r="B625" s="4" t="s">
        <v>240</v>
      </c>
      <c r="C625" s="21">
        <v>4200000</v>
      </c>
      <c r="D625" s="16"/>
      <c r="E625" s="16"/>
      <c r="F625" s="102"/>
      <c r="G625" s="754"/>
      <c r="H625" s="716"/>
      <c r="I625" s="791"/>
      <c r="J625" s="507"/>
      <c r="K625" s="536">
        <f t="shared" si="498"/>
        <v>0</v>
      </c>
    </row>
    <row r="626" spans="1:11" x14ac:dyDescent="0.25">
      <c r="A626" s="4" t="s">
        <v>244</v>
      </c>
      <c r="B626" s="4" t="s">
        <v>241</v>
      </c>
      <c r="C626" s="21">
        <v>7800000</v>
      </c>
      <c r="D626" s="16"/>
      <c r="E626" s="16"/>
      <c r="F626" s="102"/>
      <c r="G626" s="754"/>
      <c r="H626" s="716"/>
      <c r="I626" s="791"/>
      <c r="J626" s="507"/>
      <c r="K626" s="536">
        <f t="shared" si="498"/>
        <v>0</v>
      </c>
    </row>
    <row r="627" spans="1:11" ht="15.75" thickBot="1" x14ac:dyDescent="0.3">
      <c r="A627" s="70" t="s">
        <v>23</v>
      </c>
      <c r="B627" s="70" t="s">
        <v>24</v>
      </c>
      <c r="C627" s="71">
        <f>C628+C631</f>
        <v>9500000</v>
      </c>
      <c r="D627" s="71">
        <f t="shared" ref="D627:J627" si="501">D628+D631</f>
        <v>0</v>
      </c>
      <c r="E627" s="71">
        <f t="shared" si="501"/>
        <v>0</v>
      </c>
      <c r="F627" s="111">
        <f t="shared" si="501"/>
        <v>0</v>
      </c>
      <c r="G627" s="765">
        <f t="shared" si="501"/>
        <v>0</v>
      </c>
      <c r="H627" s="1100">
        <f t="shared" si="501"/>
        <v>0</v>
      </c>
      <c r="I627" s="802">
        <f t="shared" si="501"/>
        <v>0</v>
      </c>
      <c r="J627" s="558">
        <f t="shared" si="501"/>
        <v>0</v>
      </c>
      <c r="K627" s="538">
        <f t="shared" si="498"/>
        <v>0</v>
      </c>
    </row>
    <row r="628" spans="1:11" ht="15.75" thickBot="1" x14ac:dyDescent="0.3">
      <c r="A628" s="3" t="s">
        <v>261</v>
      </c>
      <c r="B628" s="3" t="s">
        <v>92</v>
      </c>
      <c r="C628" s="65">
        <f>C629</f>
        <v>7200000</v>
      </c>
      <c r="D628" s="65">
        <f t="shared" ref="D628:J629" si="502">D629</f>
        <v>0</v>
      </c>
      <c r="E628" s="65">
        <f t="shared" si="502"/>
        <v>0</v>
      </c>
      <c r="F628" s="100">
        <f t="shared" si="502"/>
        <v>0</v>
      </c>
      <c r="G628" s="764">
        <f t="shared" si="502"/>
        <v>0</v>
      </c>
      <c r="H628" s="511">
        <f t="shared" si="502"/>
        <v>0</v>
      </c>
      <c r="I628" s="801">
        <f t="shared" si="502"/>
        <v>0</v>
      </c>
      <c r="J628" s="512">
        <f t="shared" si="502"/>
        <v>0</v>
      </c>
      <c r="K628" s="544">
        <f t="shared" si="498"/>
        <v>0</v>
      </c>
    </row>
    <row r="629" spans="1:11" x14ac:dyDescent="0.25">
      <c r="A629" s="63" t="s">
        <v>262</v>
      </c>
      <c r="B629" s="63" t="s">
        <v>152</v>
      </c>
      <c r="C629" s="64">
        <f>C630</f>
        <v>7200000</v>
      </c>
      <c r="D629" s="64">
        <f t="shared" si="502"/>
        <v>0</v>
      </c>
      <c r="E629" s="64">
        <f t="shared" si="502"/>
        <v>0</v>
      </c>
      <c r="F629" s="101">
        <f t="shared" si="502"/>
        <v>0</v>
      </c>
      <c r="G629" s="540">
        <f t="shared" si="502"/>
        <v>0</v>
      </c>
      <c r="H629" s="369">
        <f t="shared" si="502"/>
        <v>0</v>
      </c>
      <c r="I629" s="580">
        <f t="shared" si="502"/>
        <v>0</v>
      </c>
      <c r="J629" s="513">
        <f t="shared" si="502"/>
        <v>0</v>
      </c>
      <c r="K629" s="535">
        <f t="shared" si="498"/>
        <v>0</v>
      </c>
    </row>
    <row r="630" spans="1:11" x14ac:dyDescent="0.25">
      <c r="A630" s="4" t="s">
        <v>263</v>
      </c>
      <c r="B630" s="4" t="s">
        <v>153</v>
      </c>
      <c r="C630" s="21">
        <v>7200000</v>
      </c>
      <c r="D630" s="57"/>
      <c r="E630" s="57"/>
      <c r="F630" s="106"/>
      <c r="G630" s="754"/>
      <c r="H630" s="716"/>
      <c r="I630" s="791"/>
      <c r="J630" s="507"/>
      <c r="K630" s="536">
        <f t="shared" si="498"/>
        <v>0</v>
      </c>
    </row>
    <row r="631" spans="1:11" x14ac:dyDescent="0.25">
      <c r="A631" s="4" t="s">
        <v>260</v>
      </c>
      <c r="B631" s="4" t="s">
        <v>151</v>
      </c>
      <c r="C631" s="21">
        <f>C632</f>
        <v>2300000</v>
      </c>
      <c r="D631" s="21">
        <f t="shared" ref="D631:J632" si="503">D632</f>
        <v>0</v>
      </c>
      <c r="E631" s="21">
        <f t="shared" si="503"/>
        <v>0</v>
      </c>
      <c r="F631" s="103">
        <f t="shared" si="503"/>
        <v>0</v>
      </c>
      <c r="G631" s="547">
        <f t="shared" si="503"/>
        <v>0</v>
      </c>
      <c r="H631" s="499">
        <f t="shared" si="503"/>
        <v>0</v>
      </c>
      <c r="I631" s="581">
        <f t="shared" si="503"/>
        <v>0</v>
      </c>
      <c r="J631" s="514">
        <f t="shared" si="503"/>
        <v>0</v>
      </c>
      <c r="K631" s="536">
        <f t="shared" si="498"/>
        <v>0</v>
      </c>
    </row>
    <row r="632" spans="1:11" x14ac:dyDescent="0.25">
      <c r="A632" s="4" t="s">
        <v>264</v>
      </c>
      <c r="B632" s="4" t="s">
        <v>154</v>
      </c>
      <c r="C632" s="21">
        <f>C633</f>
        <v>2300000</v>
      </c>
      <c r="D632" s="21">
        <f t="shared" si="503"/>
        <v>0</v>
      </c>
      <c r="E632" s="21">
        <f t="shared" si="503"/>
        <v>0</v>
      </c>
      <c r="F632" s="103">
        <f t="shared" si="503"/>
        <v>0</v>
      </c>
      <c r="G632" s="547">
        <f t="shared" si="503"/>
        <v>0</v>
      </c>
      <c r="H632" s="499">
        <f t="shared" si="503"/>
        <v>0</v>
      </c>
      <c r="I632" s="581">
        <f t="shared" si="503"/>
        <v>0</v>
      </c>
      <c r="J632" s="514">
        <f t="shared" si="503"/>
        <v>0</v>
      </c>
      <c r="K632" s="536">
        <f t="shared" si="498"/>
        <v>0</v>
      </c>
    </row>
    <row r="633" spans="1:11" x14ac:dyDescent="0.25">
      <c r="A633" s="4" t="s">
        <v>265</v>
      </c>
      <c r="B633" s="4" t="s">
        <v>245</v>
      </c>
      <c r="C633" s="21">
        <v>2300000</v>
      </c>
      <c r="D633" s="57"/>
      <c r="E633" s="57"/>
      <c r="F633" s="106"/>
      <c r="G633" s="754"/>
      <c r="H633" s="716"/>
      <c r="I633" s="791"/>
      <c r="J633" s="507"/>
      <c r="K633" s="536">
        <f t="shared" si="498"/>
        <v>0</v>
      </c>
    </row>
    <row r="634" spans="1:11" ht="15.75" thickBot="1" x14ac:dyDescent="0.3">
      <c r="A634" s="70" t="s">
        <v>25</v>
      </c>
      <c r="B634" s="70" t="s">
        <v>26</v>
      </c>
      <c r="C634" s="71">
        <f>C635</f>
        <v>8400000</v>
      </c>
      <c r="D634" s="71">
        <f t="shared" ref="D634:J634" si="504">D635</f>
        <v>0</v>
      </c>
      <c r="E634" s="71">
        <f t="shared" si="504"/>
        <v>0</v>
      </c>
      <c r="F634" s="111">
        <f t="shared" si="504"/>
        <v>0</v>
      </c>
      <c r="G634" s="765">
        <f t="shared" si="504"/>
        <v>0</v>
      </c>
      <c r="H634" s="1100">
        <f t="shared" si="504"/>
        <v>0</v>
      </c>
      <c r="I634" s="802">
        <f t="shared" si="504"/>
        <v>0</v>
      </c>
      <c r="J634" s="558">
        <f t="shared" si="504"/>
        <v>0</v>
      </c>
      <c r="K634" s="538">
        <f t="shared" si="498"/>
        <v>0</v>
      </c>
    </row>
    <row r="635" spans="1:11" ht="15.75" thickBot="1" x14ac:dyDescent="0.3">
      <c r="A635" s="3" t="s">
        <v>253</v>
      </c>
      <c r="B635" s="3" t="s">
        <v>151</v>
      </c>
      <c r="C635" s="65">
        <f>C636+C639</f>
        <v>8400000</v>
      </c>
      <c r="D635" s="65">
        <f t="shared" ref="D635:J635" si="505">D636+D639</f>
        <v>0</v>
      </c>
      <c r="E635" s="65">
        <f t="shared" si="505"/>
        <v>0</v>
      </c>
      <c r="F635" s="100">
        <f t="shared" si="505"/>
        <v>0</v>
      </c>
      <c r="G635" s="764">
        <f t="shared" si="505"/>
        <v>0</v>
      </c>
      <c r="H635" s="511">
        <f t="shared" si="505"/>
        <v>0</v>
      </c>
      <c r="I635" s="801">
        <f t="shared" si="505"/>
        <v>0</v>
      </c>
      <c r="J635" s="512">
        <f t="shared" si="505"/>
        <v>0</v>
      </c>
      <c r="K635" s="544">
        <f t="shared" si="498"/>
        <v>0</v>
      </c>
    </row>
    <row r="636" spans="1:11" x14ac:dyDescent="0.25">
      <c r="A636" s="63" t="s">
        <v>254</v>
      </c>
      <c r="B636" s="63" t="s">
        <v>154</v>
      </c>
      <c r="C636" s="64">
        <f>C637+C638</f>
        <v>8350000</v>
      </c>
      <c r="D636" s="64">
        <f t="shared" ref="D636:J636" si="506">D637+D638</f>
        <v>0</v>
      </c>
      <c r="E636" s="64">
        <f t="shared" si="506"/>
        <v>0</v>
      </c>
      <c r="F636" s="101">
        <f t="shared" si="506"/>
        <v>0</v>
      </c>
      <c r="G636" s="540">
        <f t="shared" si="506"/>
        <v>0</v>
      </c>
      <c r="H636" s="369">
        <f t="shared" si="506"/>
        <v>0</v>
      </c>
      <c r="I636" s="580">
        <f t="shared" si="506"/>
        <v>0</v>
      </c>
      <c r="J636" s="513">
        <f t="shared" si="506"/>
        <v>0</v>
      </c>
      <c r="K636" s="535">
        <f t="shared" si="498"/>
        <v>0</v>
      </c>
    </row>
    <row r="637" spans="1:11" x14ac:dyDescent="0.25">
      <c r="A637" s="4" t="s">
        <v>255</v>
      </c>
      <c r="B637" s="4" t="s">
        <v>246</v>
      </c>
      <c r="C637" s="21">
        <v>7000000</v>
      </c>
      <c r="D637" s="57"/>
      <c r="E637" s="57"/>
      <c r="F637" s="106"/>
      <c r="G637" s="754"/>
      <c r="H637" s="716"/>
      <c r="I637" s="791"/>
      <c r="J637" s="507"/>
      <c r="K637" s="536">
        <f t="shared" si="498"/>
        <v>0</v>
      </c>
    </row>
    <row r="638" spans="1:11" x14ac:dyDescent="0.25">
      <c r="A638" s="4" t="s">
        <v>256</v>
      </c>
      <c r="B638" s="4" t="s">
        <v>247</v>
      </c>
      <c r="C638" s="21">
        <v>1350000</v>
      </c>
      <c r="D638" s="57"/>
      <c r="E638" s="57"/>
      <c r="F638" s="106"/>
      <c r="G638" s="754"/>
      <c r="H638" s="716"/>
      <c r="I638" s="791"/>
      <c r="J638" s="507"/>
      <c r="K638" s="536">
        <f t="shared" si="498"/>
        <v>0</v>
      </c>
    </row>
    <row r="639" spans="1:11" x14ac:dyDescent="0.25">
      <c r="A639" s="4" t="s">
        <v>257</v>
      </c>
      <c r="B639" s="4" t="s">
        <v>239</v>
      </c>
      <c r="C639" s="21">
        <f>C640</f>
        <v>50000</v>
      </c>
      <c r="D639" s="21">
        <f t="shared" ref="D639:J639" si="507">D640</f>
        <v>0</v>
      </c>
      <c r="E639" s="21">
        <f t="shared" si="507"/>
        <v>0</v>
      </c>
      <c r="F639" s="103">
        <f t="shared" si="507"/>
        <v>0</v>
      </c>
      <c r="G639" s="547">
        <f t="shared" si="507"/>
        <v>0</v>
      </c>
      <c r="H639" s="499">
        <f t="shared" si="507"/>
        <v>0</v>
      </c>
      <c r="I639" s="581">
        <f t="shared" si="507"/>
        <v>0</v>
      </c>
      <c r="J639" s="514">
        <f t="shared" si="507"/>
        <v>0</v>
      </c>
      <c r="K639" s="536">
        <f t="shared" si="498"/>
        <v>0</v>
      </c>
    </row>
    <row r="640" spans="1:11" x14ac:dyDescent="0.25">
      <c r="A640" s="4" t="s">
        <v>258</v>
      </c>
      <c r="B640" s="4" t="s">
        <v>248</v>
      </c>
      <c r="C640" s="21">
        <v>50000</v>
      </c>
      <c r="D640" s="57"/>
      <c r="E640" s="57"/>
      <c r="F640" s="106"/>
      <c r="G640" s="754"/>
      <c r="H640" s="716"/>
      <c r="I640" s="791"/>
      <c r="J640" s="507"/>
      <c r="K640" s="536">
        <f t="shared" si="498"/>
        <v>0</v>
      </c>
    </row>
    <row r="641" spans="1:11" ht="15.75" thickBot="1" x14ac:dyDescent="0.3">
      <c r="A641" s="70" t="s">
        <v>27</v>
      </c>
      <c r="B641" s="70" t="s">
        <v>28</v>
      </c>
      <c r="C641" s="71">
        <f>C642</f>
        <v>4310000</v>
      </c>
      <c r="D641" s="71">
        <f t="shared" ref="D641:J642" si="508">D642</f>
        <v>0</v>
      </c>
      <c r="E641" s="71">
        <f t="shared" si="508"/>
        <v>0</v>
      </c>
      <c r="F641" s="111">
        <f t="shared" si="508"/>
        <v>0</v>
      </c>
      <c r="G641" s="765">
        <f t="shared" si="508"/>
        <v>0</v>
      </c>
      <c r="H641" s="1100">
        <f t="shared" si="508"/>
        <v>0</v>
      </c>
      <c r="I641" s="802">
        <f t="shared" si="508"/>
        <v>0</v>
      </c>
      <c r="J641" s="558">
        <f t="shared" si="508"/>
        <v>0</v>
      </c>
      <c r="K641" s="538">
        <f t="shared" si="498"/>
        <v>0</v>
      </c>
    </row>
    <row r="642" spans="1:11" ht="15.75" thickBot="1" x14ac:dyDescent="0.3">
      <c r="A642" s="3" t="s">
        <v>249</v>
      </c>
      <c r="B642" s="3" t="s">
        <v>151</v>
      </c>
      <c r="C642" s="65">
        <f>C643</f>
        <v>4310000</v>
      </c>
      <c r="D642" s="65">
        <f t="shared" si="508"/>
        <v>0</v>
      </c>
      <c r="E642" s="65">
        <f t="shared" si="508"/>
        <v>0</v>
      </c>
      <c r="F642" s="100">
        <f t="shared" si="508"/>
        <v>0</v>
      </c>
      <c r="G642" s="764">
        <f t="shared" si="508"/>
        <v>0</v>
      </c>
      <c r="H642" s="511">
        <f t="shared" si="508"/>
        <v>0</v>
      </c>
      <c r="I642" s="801">
        <f t="shared" si="508"/>
        <v>0</v>
      </c>
      <c r="J642" s="512">
        <f t="shared" si="508"/>
        <v>0</v>
      </c>
      <c r="K642" s="544">
        <f t="shared" si="498"/>
        <v>0</v>
      </c>
    </row>
    <row r="643" spans="1:11" x14ac:dyDescent="0.25">
      <c r="A643" s="63" t="s">
        <v>250</v>
      </c>
      <c r="B643" s="63" t="s">
        <v>156</v>
      </c>
      <c r="C643" s="64">
        <f>C644+C645</f>
        <v>4310000</v>
      </c>
      <c r="D643" s="64">
        <f t="shared" ref="D643:J643" si="509">D644+D645</f>
        <v>0</v>
      </c>
      <c r="E643" s="64">
        <f t="shared" si="509"/>
        <v>0</v>
      </c>
      <c r="F643" s="101">
        <f t="shared" si="509"/>
        <v>0</v>
      </c>
      <c r="G643" s="540">
        <f t="shared" si="509"/>
        <v>0</v>
      </c>
      <c r="H643" s="369">
        <f t="shared" si="509"/>
        <v>0</v>
      </c>
      <c r="I643" s="580">
        <f t="shared" si="509"/>
        <v>0</v>
      </c>
      <c r="J643" s="513">
        <f t="shared" si="509"/>
        <v>0</v>
      </c>
      <c r="K643" s="535">
        <f t="shared" si="498"/>
        <v>0</v>
      </c>
    </row>
    <row r="644" spans="1:11" x14ac:dyDescent="0.25">
      <c r="A644" s="4" t="s">
        <v>252</v>
      </c>
      <c r="B644" s="4" t="s">
        <v>156</v>
      </c>
      <c r="C644" s="21">
        <v>3500000</v>
      </c>
      <c r="D644" s="57"/>
      <c r="E644" s="57"/>
      <c r="F644" s="106"/>
      <c r="G644" s="754"/>
      <c r="H644" s="716"/>
      <c r="I644" s="791"/>
      <c r="J644" s="507"/>
      <c r="K644" s="536">
        <f t="shared" si="498"/>
        <v>0</v>
      </c>
    </row>
    <row r="645" spans="1:11" x14ac:dyDescent="0.25">
      <c r="A645" s="4" t="s">
        <v>251</v>
      </c>
      <c r="B645" s="4" t="s">
        <v>157</v>
      </c>
      <c r="C645" s="21">
        <v>810000</v>
      </c>
      <c r="D645" s="57"/>
      <c r="E645" s="57"/>
      <c r="F645" s="106"/>
      <c r="G645" s="754"/>
      <c r="H645" s="716"/>
      <c r="I645" s="791"/>
      <c r="J645" s="507"/>
      <c r="K645" s="536">
        <f t="shared" si="498"/>
        <v>0</v>
      </c>
    </row>
    <row r="646" spans="1:11" ht="15.75" thickBot="1" x14ac:dyDescent="0.3">
      <c r="A646" s="70" t="s">
        <v>29</v>
      </c>
      <c r="B646" s="566" t="s">
        <v>30</v>
      </c>
      <c r="C646" s="71">
        <f>C647</f>
        <v>2500000</v>
      </c>
      <c r="D646" s="71">
        <f t="shared" ref="D646:J648" si="510">D647</f>
        <v>0</v>
      </c>
      <c r="E646" s="71">
        <f t="shared" si="510"/>
        <v>0</v>
      </c>
      <c r="F646" s="111">
        <f t="shared" si="510"/>
        <v>0</v>
      </c>
      <c r="G646" s="765">
        <f t="shared" si="510"/>
        <v>0</v>
      </c>
      <c r="H646" s="1100">
        <f t="shared" si="510"/>
        <v>0</v>
      </c>
      <c r="I646" s="802">
        <f t="shared" si="510"/>
        <v>0</v>
      </c>
      <c r="J646" s="558">
        <f t="shared" si="510"/>
        <v>0</v>
      </c>
      <c r="K646" s="538">
        <f t="shared" si="498"/>
        <v>0</v>
      </c>
    </row>
    <row r="647" spans="1:11" ht="15.75" thickBot="1" x14ac:dyDescent="0.3">
      <c r="A647" s="3" t="s">
        <v>267</v>
      </c>
      <c r="B647" s="3" t="s">
        <v>151</v>
      </c>
      <c r="C647" s="65">
        <f>C648</f>
        <v>2500000</v>
      </c>
      <c r="D647" s="65">
        <f t="shared" si="510"/>
        <v>0</v>
      </c>
      <c r="E647" s="65">
        <f t="shared" si="510"/>
        <v>0</v>
      </c>
      <c r="F647" s="100">
        <f t="shared" si="510"/>
        <v>0</v>
      </c>
      <c r="G647" s="764">
        <f t="shared" si="510"/>
        <v>0</v>
      </c>
      <c r="H647" s="511">
        <f t="shared" si="510"/>
        <v>0</v>
      </c>
      <c r="I647" s="801">
        <f t="shared" si="510"/>
        <v>0</v>
      </c>
      <c r="J647" s="512">
        <f t="shared" si="510"/>
        <v>0</v>
      </c>
      <c r="K647" s="544">
        <f t="shared" si="498"/>
        <v>0</v>
      </c>
    </row>
    <row r="648" spans="1:11" x14ac:dyDescent="0.25">
      <c r="A648" s="63" t="s">
        <v>268</v>
      </c>
      <c r="B648" s="63" t="s">
        <v>154</v>
      </c>
      <c r="C648" s="64">
        <f>C649</f>
        <v>2500000</v>
      </c>
      <c r="D648" s="64">
        <f t="shared" si="510"/>
        <v>0</v>
      </c>
      <c r="E648" s="64">
        <f t="shared" si="510"/>
        <v>0</v>
      </c>
      <c r="F648" s="101">
        <f t="shared" si="510"/>
        <v>0</v>
      </c>
      <c r="G648" s="540">
        <f t="shared" si="510"/>
        <v>0</v>
      </c>
      <c r="H648" s="369">
        <f t="shared" si="510"/>
        <v>0</v>
      </c>
      <c r="I648" s="580">
        <f t="shared" si="510"/>
        <v>0</v>
      </c>
      <c r="J648" s="513">
        <f t="shared" si="510"/>
        <v>0</v>
      </c>
      <c r="K648" s="535">
        <f t="shared" si="498"/>
        <v>0</v>
      </c>
    </row>
    <row r="649" spans="1:11" x14ac:dyDescent="0.25">
      <c r="A649" s="4" t="s">
        <v>269</v>
      </c>
      <c r="B649" s="4" t="s">
        <v>266</v>
      </c>
      <c r="C649" s="21">
        <v>2500000</v>
      </c>
      <c r="D649" s="57"/>
      <c r="E649" s="57"/>
      <c r="F649" s="106"/>
      <c r="G649" s="754"/>
      <c r="H649" s="716"/>
      <c r="I649" s="791"/>
      <c r="J649" s="507"/>
      <c r="K649" s="536">
        <f t="shared" si="498"/>
        <v>0</v>
      </c>
    </row>
    <row r="650" spans="1:11" ht="15.75" thickBot="1" x14ac:dyDescent="0.3">
      <c r="A650" s="70" t="s">
        <v>31</v>
      </c>
      <c r="B650" s="70" t="s">
        <v>32</v>
      </c>
      <c r="C650" s="71">
        <f>C651</f>
        <v>1200000</v>
      </c>
      <c r="D650" s="71">
        <f t="shared" ref="D650:J652" si="511">D651</f>
        <v>0</v>
      </c>
      <c r="E650" s="71">
        <f t="shared" si="511"/>
        <v>0</v>
      </c>
      <c r="F650" s="111">
        <f t="shared" si="511"/>
        <v>0</v>
      </c>
      <c r="G650" s="765">
        <f t="shared" si="511"/>
        <v>0</v>
      </c>
      <c r="H650" s="1100">
        <f t="shared" si="511"/>
        <v>0</v>
      </c>
      <c r="I650" s="802">
        <f t="shared" si="511"/>
        <v>0</v>
      </c>
      <c r="J650" s="558">
        <f t="shared" si="511"/>
        <v>0</v>
      </c>
      <c r="K650" s="538">
        <f t="shared" si="498"/>
        <v>0</v>
      </c>
    </row>
    <row r="651" spans="1:11" ht="15.75" thickBot="1" x14ac:dyDescent="0.3">
      <c r="A651" s="3" t="s">
        <v>271</v>
      </c>
      <c r="B651" s="3" t="s">
        <v>151</v>
      </c>
      <c r="C651" s="65">
        <f>C652</f>
        <v>1200000</v>
      </c>
      <c r="D651" s="65">
        <f t="shared" si="511"/>
        <v>0</v>
      </c>
      <c r="E651" s="65">
        <f t="shared" si="511"/>
        <v>0</v>
      </c>
      <c r="F651" s="100">
        <f t="shared" si="511"/>
        <v>0</v>
      </c>
      <c r="G651" s="764">
        <f t="shared" si="511"/>
        <v>0</v>
      </c>
      <c r="H651" s="511">
        <f t="shared" si="511"/>
        <v>0</v>
      </c>
      <c r="I651" s="801">
        <f t="shared" si="511"/>
        <v>0</v>
      </c>
      <c r="J651" s="512">
        <f t="shared" si="511"/>
        <v>0</v>
      </c>
      <c r="K651" s="544">
        <f t="shared" si="498"/>
        <v>0</v>
      </c>
    </row>
    <row r="652" spans="1:11" x14ac:dyDescent="0.25">
      <c r="A652" s="63" t="s">
        <v>272</v>
      </c>
      <c r="B652" s="63" t="s">
        <v>239</v>
      </c>
      <c r="C652" s="64">
        <f>C653</f>
        <v>1200000</v>
      </c>
      <c r="D652" s="64">
        <f t="shared" si="511"/>
        <v>0</v>
      </c>
      <c r="E652" s="64">
        <f t="shared" si="511"/>
        <v>0</v>
      </c>
      <c r="F652" s="101">
        <f t="shared" si="511"/>
        <v>0</v>
      </c>
      <c r="G652" s="540">
        <f t="shared" si="511"/>
        <v>0</v>
      </c>
      <c r="H652" s="369">
        <f t="shared" si="511"/>
        <v>0</v>
      </c>
      <c r="I652" s="580">
        <f t="shared" si="511"/>
        <v>0</v>
      </c>
      <c r="J652" s="513">
        <f t="shared" si="511"/>
        <v>0</v>
      </c>
      <c r="K652" s="535">
        <f t="shared" si="498"/>
        <v>0</v>
      </c>
    </row>
    <row r="653" spans="1:11" x14ac:dyDescent="0.25">
      <c r="A653" s="4" t="s">
        <v>273</v>
      </c>
      <c r="B653" s="4" t="s">
        <v>270</v>
      </c>
      <c r="C653" s="21">
        <v>1200000</v>
      </c>
      <c r="D653" s="57"/>
      <c r="E653" s="57"/>
      <c r="F653" s="106"/>
      <c r="G653" s="754"/>
      <c r="H653" s="716"/>
      <c r="I653" s="791"/>
      <c r="J653" s="507"/>
      <c r="K653" s="536">
        <f t="shared" si="498"/>
        <v>0</v>
      </c>
    </row>
    <row r="654" spans="1:11" ht="15.75" thickBot="1" x14ac:dyDescent="0.3">
      <c r="A654" s="70" t="s">
        <v>33</v>
      </c>
      <c r="B654" s="70" t="s">
        <v>34</v>
      </c>
      <c r="C654" s="71">
        <f>C655</f>
        <v>15240000</v>
      </c>
      <c r="D654" s="71">
        <f t="shared" ref="D654:J655" si="512">D655</f>
        <v>0</v>
      </c>
      <c r="E654" s="71">
        <f t="shared" si="512"/>
        <v>0</v>
      </c>
      <c r="F654" s="111">
        <f t="shared" si="512"/>
        <v>0</v>
      </c>
      <c r="G654" s="765">
        <f t="shared" si="512"/>
        <v>0</v>
      </c>
      <c r="H654" s="1100">
        <f t="shared" si="512"/>
        <v>0</v>
      </c>
      <c r="I654" s="802">
        <f t="shared" si="512"/>
        <v>0</v>
      </c>
      <c r="J654" s="558">
        <f t="shared" si="512"/>
        <v>0</v>
      </c>
      <c r="K654" s="538">
        <f t="shared" si="498"/>
        <v>0</v>
      </c>
    </row>
    <row r="655" spans="1:11" ht="15.75" thickBot="1" x14ac:dyDescent="0.3">
      <c r="A655" s="3" t="s">
        <v>277</v>
      </c>
      <c r="B655" s="3" t="s">
        <v>151</v>
      </c>
      <c r="C655" s="65">
        <f>C656</f>
        <v>15240000</v>
      </c>
      <c r="D655" s="65">
        <f t="shared" si="512"/>
        <v>0</v>
      </c>
      <c r="E655" s="65">
        <f t="shared" si="512"/>
        <v>0</v>
      </c>
      <c r="F655" s="100">
        <f t="shared" si="512"/>
        <v>0</v>
      </c>
      <c r="G655" s="764">
        <f t="shared" si="512"/>
        <v>0</v>
      </c>
      <c r="H655" s="511">
        <f t="shared" si="512"/>
        <v>0</v>
      </c>
      <c r="I655" s="801">
        <f t="shared" si="512"/>
        <v>0</v>
      </c>
      <c r="J655" s="512">
        <f t="shared" si="512"/>
        <v>0</v>
      </c>
      <c r="K655" s="544">
        <f t="shared" si="498"/>
        <v>0</v>
      </c>
    </row>
    <row r="656" spans="1:11" x14ac:dyDescent="0.25">
      <c r="A656" s="63" t="s">
        <v>278</v>
      </c>
      <c r="B656" s="63" t="s">
        <v>274</v>
      </c>
      <c r="C656" s="64">
        <f>C657+C658</f>
        <v>15240000</v>
      </c>
      <c r="D656" s="64">
        <f t="shared" ref="D656:J656" si="513">D657+D658</f>
        <v>0</v>
      </c>
      <c r="E656" s="64">
        <f t="shared" si="513"/>
        <v>0</v>
      </c>
      <c r="F656" s="101">
        <f t="shared" si="513"/>
        <v>0</v>
      </c>
      <c r="G656" s="540">
        <f t="shared" si="513"/>
        <v>0</v>
      </c>
      <c r="H656" s="369">
        <f t="shared" si="513"/>
        <v>0</v>
      </c>
      <c r="I656" s="580">
        <f t="shared" si="513"/>
        <v>0</v>
      </c>
      <c r="J656" s="513">
        <f t="shared" si="513"/>
        <v>0</v>
      </c>
      <c r="K656" s="535">
        <f t="shared" si="498"/>
        <v>0</v>
      </c>
    </row>
    <row r="657" spans="1:11" x14ac:dyDescent="0.25">
      <c r="A657" s="4" t="s">
        <v>280</v>
      </c>
      <c r="B657" s="4" t="s">
        <v>275</v>
      </c>
      <c r="C657" s="21">
        <v>4290000</v>
      </c>
      <c r="D657" s="16"/>
      <c r="E657" s="16"/>
      <c r="F657" s="102"/>
      <c r="G657" s="754"/>
      <c r="H657" s="716"/>
      <c r="I657" s="791"/>
      <c r="J657" s="507"/>
      <c r="K657" s="536">
        <f t="shared" si="498"/>
        <v>0</v>
      </c>
    </row>
    <row r="658" spans="1:11" x14ac:dyDescent="0.25">
      <c r="A658" s="4" t="s">
        <v>279</v>
      </c>
      <c r="B658" s="4" t="s">
        <v>276</v>
      </c>
      <c r="C658" s="21">
        <v>10950000</v>
      </c>
      <c r="D658" s="16"/>
      <c r="E658" s="16"/>
      <c r="F658" s="102"/>
      <c r="G658" s="754"/>
      <c r="H658" s="716"/>
      <c r="I658" s="791"/>
      <c r="J658" s="507"/>
      <c r="K658" s="536">
        <f t="shared" si="498"/>
        <v>0</v>
      </c>
    </row>
    <row r="659" spans="1:11" x14ac:dyDescent="0.25">
      <c r="A659" s="48"/>
      <c r="B659" s="48"/>
      <c r="C659" s="49"/>
      <c r="D659" s="29"/>
      <c r="E659" s="29"/>
      <c r="F659" s="89"/>
      <c r="G659" s="755"/>
      <c r="H659" s="1088"/>
      <c r="I659" s="792"/>
      <c r="J659" s="508"/>
      <c r="K659" s="538"/>
    </row>
    <row r="660" spans="1:11" x14ac:dyDescent="0.25">
      <c r="A660" s="124"/>
      <c r="B660" s="124"/>
      <c r="C660" s="125"/>
      <c r="D660" s="126"/>
      <c r="E660" s="126"/>
      <c r="F660" s="126"/>
      <c r="G660" s="610"/>
      <c r="H660" s="516"/>
      <c r="I660" s="610"/>
      <c r="J660" s="515"/>
      <c r="K660" s="545"/>
    </row>
    <row r="661" spans="1:11" x14ac:dyDescent="0.25">
      <c r="A661" s="7"/>
      <c r="B661" s="7"/>
      <c r="C661" s="8"/>
      <c r="D661" s="130"/>
      <c r="E661" s="130"/>
      <c r="F661" s="130"/>
      <c r="G661" s="613"/>
      <c r="H661" s="520"/>
      <c r="I661" s="613"/>
      <c r="J661" s="519"/>
      <c r="K661" s="550"/>
    </row>
    <row r="662" spans="1:11" x14ac:dyDescent="0.25">
      <c r="A662" s="7"/>
      <c r="B662" s="7"/>
      <c r="C662" s="8"/>
      <c r="D662" s="130"/>
      <c r="E662" s="130"/>
      <c r="F662" s="130"/>
      <c r="G662" s="613"/>
      <c r="H662" s="520"/>
      <c r="I662" s="613"/>
      <c r="J662" s="519"/>
      <c r="K662" s="550">
        <v>5</v>
      </c>
    </row>
    <row r="663" spans="1:11" x14ac:dyDescent="0.25">
      <c r="A663" s="120" t="s">
        <v>533</v>
      </c>
      <c r="B663" s="121">
        <v>2</v>
      </c>
      <c r="C663" s="122" t="s">
        <v>534</v>
      </c>
      <c r="D663" s="122" t="s">
        <v>535</v>
      </c>
      <c r="E663" s="122" t="s">
        <v>536</v>
      </c>
      <c r="F663" s="123" t="s">
        <v>537</v>
      </c>
      <c r="G663" s="751">
        <v>7</v>
      </c>
      <c r="H663" s="715">
        <v>8</v>
      </c>
      <c r="I663" s="788">
        <v>9</v>
      </c>
      <c r="J663" s="502">
        <v>10</v>
      </c>
      <c r="K663" s="503">
        <v>11</v>
      </c>
    </row>
    <row r="664" spans="1:11" ht="15.75" thickBot="1" x14ac:dyDescent="0.3">
      <c r="A664" s="70" t="s">
        <v>35</v>
      </c>
      <c r="B664" s="70" t="s">
        <v>36</v>
      </c>
      <c r="C664" s="71">
        <f>C665</f>
        <v>10000000</v>
      </c>
      <c r="D664" s="71">
        <f t="shared" ref="D664:J666" si="514">D665</f>
        <v>0</v>
      </c>
      <c r="E664" s="71">
        <f t="shared" si="514"/>
        <v>0</v>
      </c>
      <c r="F664" s="111">
        <f t="shared" si="514"/>
        <v>0</v>
      </c>
      <c r="G664" s="765">
        <f t="shared" si="514"/>
        <v>0</v>
      </c>
      <c r="H664" s="1100">
        <f t="shared" si="514"/>
        <v>0</v>
      </c>
      <c r="I664" s="802">
        <f t="shared" si="514"/>
        <v>0</v>
      </c>
      <c r="J664" s="558">
        <f t="shared" si="514"/>
        <v>0</v>
      </c>
      <c r="K664" s="538">
        <f t="shared" ref="K664:K704" si="515">I664/C664*100</f>
        <v>0</v>
      </c>
    </row>
    <row r="665" spans="1:11" ht="15.75" thickBot="1" x14ac:dyDescent="0.3">
      <c r="A665" s="3" t="s">
        <v>284</v>
      </c>
      <c r="B665" s="3" t="s">
        <v>151</v>
      </c>
      <c r="C665" s="65">
        <f>C666</f>
        <v>10000000</v>
      </c>
      <c r="D665" s="65">
        <f t="shared" si="514"/>
        <v>0</v>
      </c>
      <c r="E665" s="65">
        <f t="shared" si="514"/>
        <v>0</v>
      </c>
      <c r="F665" s="100">
        <f t="shared" si="514"/>
        <v>0</v>
      </c>
      <c r="G665" s="764">
        <f t="shared" si="514"/>
        <v>0</v>
      </c>
      <c r="H665" s="511">
        <f t="shared" si="514"/>
        <v>0</v>
      </c>
      <c r="I665" s="801">
        <f t="shared" si="514"/>
        <v>0</v>
      </c>
      <c r="J665" s="512">
        <f t="shared" si="514"/>
        <v>0</v>
      </c>
      <c r="K665" s="544">
        <f t="shared" si="515"/>
        <v>0</v>
      </c>
    </row>
    <row r="666" spans="1:11" x14ac:dyDescent="0.25">
      <c r="A666" s="63" t="s">
        <v>285</v>
      </c>
      <c r="B666" s="63" t="s">
        <v>281</v>
      </c>
      <c r="C666" s="64">
        <f>C667</f>
        <v>10000000</v>
      </c>
      <c r="D666" s="64">
        <f t="shared" si="514"/>
        <v>0</v>
      </c>
      <c r="E666" s="64">
        <f t="shared" si="514"/>
        <v>0</v>
      </c>
      <c r="F666" s="101">
        <f t="shared" si="514"/>
        <v>0</v>
      </c>
      <c r="G666" s="540">
        <f t="shared" si="514"/>
        <v>0</v>
      </c>
      <c r="H666" s="369">
        <f t="shared" si="514"/>
        <v>0</v>
      </c>
      <c r="I666" s="580">
        <f t="shared" si="514"/>
        <v>0</v>
      </c>
      <c r="J666" s="513">
        <f t="shared" si="514"/>
        <v>0</v>
      </c>
      <c r="K666" s="535">
        <f t="shared" si="515"/>
        <v>0</v>
      </c>
    </row>
    <row r="667" spans="1:11" x14ac:dyDescent="0.25">
      <c r="A667" s="4" t="s">
        <v>286</v>
      </c>
      <c r="B667" s="4" t="s">
        <v>282</v>
      </c>
      <c r="C667" s="21">
        <v>10000000</v>
      </c>
      <c r="D667" s="57"/>
      <c r="E667" s="57"/>
      <c r="F667" s="106"/>
      <c r="G667" s="754"/>
      <c r="H667" s="716"/>
      <c r="I667" s="791"/>
      <c r="J667" s="507"/>
      <c r="K667" s="536">
        <f t="shared" si="515"/>
        <v>0</v>
      </c>
    </row>
    <row r="668" spans="1:11" ht="15.75" thickBot="1" x14ac:dyDescent="0.3">
      <c r="A668" s="70" t="s">
        <v>37</v>
      </c>
      <c r="B668" s="70" t="s">
        <v>38</v>
      </c>
      <c r="C668" s="71">
        <f>C669</f>
        <v>28800000</v>
      </c>
      <c r="D668" s="71">
        <f t="shared" ref="D668:J670" si="516">D669</f>
        <v>0</v>
      </c>
      <c r="E668" s="71">
        <f t="shared" si="516"/>
        <v>0</v>
      </c>
      <c r="F668" s="111">
        <f t="shared" si="516"/>
        <v>0</v>
      </c>
      <c r="G668" s="765">
        <f t="shared" si="516"/>
        <v>0</v>
      </c>
      <c r="H668" s="1100">
        <f t="shared" si="516"/>
        <v>0</v>
      </c>
      <c r="I668" s="802">
        <f t="shared" si="516"/>
        <v>0</v>
      </c>
      <c r="J668" s="558">
        <f t="shared" si="516"/>
        <v>0</v>
      </c>
      <c r="K668" s="538">
        <f t="shared" si="515"/>
        <v>0</v>
      </c>
    </row>
    <row r="669" spans="1:11" ht="15.75" thickBot="1" x14ac:dyDescent="0.3">
      <c r="A669" s="3" t="s">
        <v>287</v>
      </c>
      <c r="B669" s="3" t="s">
        <v>151</v>
      </c>
      <c r="C669" s="65">
        <f>C670</f>
        <v>28800000</v>
      </c>
      <c r="D669" s="65">
        <f t="shared" si="516"/>
        <v>0</v>
      </c>
      <c r="E669" s="65">
        <f t="shared" si="516"/>
        <v>0</v>
      </c>
      <c r="F669" s="100">
        <f t="shared" si="516"/>
        <v>0</v>
      </c>
      <c r="G669" s="764">
        <f t="shared" si="516"/>
        <v>0</v>
      </c>
      <c r="H669" s="511">
        <f t="shared" si="516"/>
        <v>0</v>
      </c>
      <c r="I669" s="801">
        <f t="shared" si="516"/>
        <v>0</v>
      </c>
      <c r="J669" s="512">
        <f t="shared" si="516"/>
        <v>0</v>
      </c>
      <c r="K669" s="544">
        <f t="shared" si="515"/>
        <v>0</v>
      </c>
    </row>
    <row r="670" spans="1:11" x14ac:dyDescent="0.25">
      <c r="A670" s="63" t="s">
        <v>288</v>
      </c>
      <c r="B670" s="63" t="s">
        <v>281</v>
      </c>
      <c r="C670" s="64">
        <f>C671</f>
        <v>28800000</v>
      </c>
      <c r="D670" s="64">
        <f t="shared" si="516"/>
        <v>0</v>
      </c>
      <c r="E670" s="64">
        <f t="shared" si="516"/>
        <v>0</v>
      </c>
      <c r="F670" s="101">
        <f t="shared" si="516"/>
        <v>0</v>
      </c>
      <c r="G670" s="540">
        <f t="shared" si="516"/>
        <v>0</v>
      </c>
      <c r="H670" s="369">
        <f t="shared" si="516"/>
        <v>0</v>
      </c>
      <c r="I670" s="580">
        <f t="shared" si="516"/>
        <v>0</v>
      </c>
      <c r="J670" s="513">
        <f t="shared" si="516"/>
        <v>0</v>
      </c>
      <c r="K670" s="535">
        <f t="shared" si="515"/>
        <v>0</v>
      </c>
    </row>
    <row r="671" spans="1:11" x14ac:dyDescent="0.25">
      <c r="A671" s="4" t="s">
        <v>289</v>
      </c>
      <c r="B671" s="4" t="s">
        <v>283</v>
      </c>
      <c r="C671" s="21">
        <v>28800000</v>
      </c>
      <c r="D671" s="57"/>
      <c r="E671" s="57"/>
      <c r="F671" s="106"/>
      <c r="G671" s="754"/>
      <c r="H671" s="716"/>
      <c r="I671" s="791"/>
      <c r="J671" s="507"/>
      <c r="K671" s="536">
        <f t="shared" si="515"/>
        <v>0</v>
      </c>
    </row>
    <row r="672" spans="1:11" ht="15.75" thickBot="1" x14ac:dyDescent="0.3">
      <c r="A672" s="70" t="s">
        <v>39</v>
      </c>
      <c r="B672" s="70" t="s">
        <v>40</v>
      </c>
      <c r="C672" s="71">
        <f>C673</f>
        <v>3000000</v>
      </c>
      <c r="D672" s="71">
        <f t="shared" ref="D672:J674" si="517">D673</f>
        <v>0</v>
      </c>
      <c r="E672" s="71">
        <f t="shared" si="517"/>
        <v>0</v>
      </c>
      <c r="F672" s="111">
        <f t="shared" si="517"/>
        <v>0</v>
      </c>
      <c r="G672" s="765">
        <f t="shared" si="517"/>
        <v>0</v>
      </c>
      <c r="H672" s="1100">
        <f t="shared" si="517"/>
        <v>0</v>
      </c>
      <c r="I672" s="802">
        <f t="shared" si="517"/>
        <v>0</v>
      </c>
      <c r="J672" s="558">
        <f t="shared" si="517"/>
        <v>0</v>
      </c>
      <c r="K672" s="538">
        <f t="shared" si="515"/>
        <v>0</v>
      </c>
    </row>
    <row r="673" spans="1:11" ht="15.75" thickBot="1" x14ac:dyDescent="0.3">
      <c r="A673" s="3" t="s">
        <v>291</v>
      </c>
      <c r="B673" s="3" t="s">
        <v>92</v>
      </c>
      <c r="C673" s="65">
        <f>C674</f>
        <v>3000000</v>
      </c>
      <c r="D673" s="65">
        <f t="shared" si="517"/>
        <v>0</v>
      </c>
      <c r="E673" s="65">
        <f t="shared" si="517"/>
        <v>0</v>
      </c>
      <c r="F673" s="100">
        <f t="shared" si="517"/>
        <v>0</v>
      </c>
      <c r="G673" s="764">
        <f t="shared" si="517"/>
        <v>0</v>
      </c>
      <c r="H673" s="511">
        <f t="shared" si="517"/>
        <v>0</v>
      </c>
      <c r="I673" s="801">
        <f t="shared" si="517"/>
        <v>0</v>
      </c>
      <c r="J673" s="512">
        <f t="shared" si="517"/>
        <v>0</v>
      </c>
      <c r="K673" s="544">
        <f t="shared" si="515"/>
        <v>0</v>
      </c>
    </row>
    <row r="674" spans="1:11" x14ac:dyDescent="0.25">
      <c r="A674" s="63" t="s">
        <v>292</v>
      </c>
      <c r="B674" s="63" t="s">
        <v>213</v>
      </c>
      <c r="C674" s="64">
        <f>C675</f>
        <v>3000000</v>
      </c>
      <c r="D674" s="64">
        <f t="shared" si="517"/>
        <v>0</v>
      </c>
      <c r="E674" s="64">
        <f t="shared" si="517"/>
        <v>0</v>
      </c>
      <c r="F674" s="101">
        <f t="shared" si="517"/>
        <v>0</v>
      </c>
      <c r="G674" s="540">
        <f t="shared" si="517"/>
        <v>0</v>
      </c>
      <c r="H674" s="369">
        <f t="shared" si="517"/>
        <v>0</v>
      </c>
      <c r="I674" s="580">
        <f t="shared" si="517"/>
        <v>0</v>
      </c>
      <c r="J674" s="513">
        <f t="shared" si="517"/>
        <v>0</v>
      </c>
      <c r="K674" s="535">
        <f t="shared" si="515"/>
        <v>0</v>
      </c>
    </row>
    <row r="675" spans="1:11" x14ac:dyDescent="0.25">
      <c r="A675" s="4" t="s">
        <v>293</v>
      </c>
      <c r="B675" s="4" t="s">
        <v>290</v>
      </c>
      <c r="C675" s="21">
        <v>3000000</v>
      </c>
      <c r="D675" s="16"/>
      <c r="E675" s="16"/>
      <c r="F675" s="102"/>
      <c r="G675" s="754"/>
      <c r="H675" s="716"/>
      <c r="I675" s="791"/>
      <c r="J675" s="507"/>
      <c r="K675" s="536">
        <f t="shared" si="515"/>
        <v>0</v>
      </c>
    </row>
    <row r="676" spans="1:11" x14ac:dyDescent="0.25">
      <c r="A676" s="54" t="s">
        <v>119</v>
      </c>
      <c r="B676" s="54" t="s">
        <v>105</v>
      </c>
      <c r="C676" s="55">
        <f t="shared" ref="C676:J676" si="518">C677+C693+C699+C708+C715+C722+C729+C733</f>
        <v>99500000</v>
      </c>
      <c r="D676" s="55">
        <f t="shared" si="518"/>
        <v>0</v>
      </c>
      <c r="E676" s="55">
        <f t="shared" si="518"/>
        <v>0</v>
      </c>
      <c r="F676" s="104">
        <f t="shared" si="518"/>
        <v>0</v>
      </c>
      <c r="G676" s="547">
        <f t="shared" si="518"/>
        <v>0</v>
      </c>
      <c r="H676" s="499">
        <f t="shared" si="518"/>
        <v>0</v>
      </c>
      <c r="I676" s="581">
        <f t="shared" si="518"/>
        <v>0</v>
      </c>
      <c r="J676" s="549">
        <f t="shared" si="518"/>
        <v>0</v>
      </c>
      <c r="K676" s="536">
        <f t="shared" si="515"/>
        <v>0</v>
      </c>
    </row>
    <row r="677" spans="1:11" ht="15.75" thickBot="1" x14ac:dyDescent="0.3">
      <c r="A677" s="70" t="s">
        <v>41</v>
      </c>
      <c r="B677" s="70" t="s">
        <v>106</v>
      </c>
      <c r="C677" s="71">
        <f>C678</f>
        <v>25000000</v>
      </c>
      <c r="D677" s="71">
        <f t="shared" ref="D677:J677" si="519">D678</f>
        <v>0</v>
      </c>
      <c r="E677" s="71">
        <f t="shared" si="519"/>
        <v>0</v>
      </c>
      <c r="F677" s="111">
        <f t="shared" si="519"/>
        <v>0</v>
      </c>
      <c r="G677" s="765">
        <f t="shared" si="519"/>
        <v>0</v>
      </c>
      <c r="H677" s="1100">
        <f t="shared" si="519"/>
        <v>0</v>
      </c>
      <c r="I677" s="802">
        <f t="shared" si="519"/>
        <v>0</v>
      </c>
      <c r="J677" s="558">
        <f t="shared" si="519"/>
        <v>0</v>
      </c>
      <c r="K677" s="538">
        <f t="shared" si="515"/>
        <v>0</v>
      </c>
    </row>
    <row r="678" spans="1:11" ht="15.75" thickBot="1" x14ac:dyDescent="0.3">
      <c r="A678" s="3" t="s">
        <v>325</v>
      </c>
      <c r="B678" s="3" t="s">
        <v>294</v>
      </c>
      <c r="C678" s="65">
        <f>C679+C681+C684+C687+C691</f>
        <v>25000000</v>
      </c>
      <c r="D678" s="65">
        <f t="shared" ref="D678:J678" si="520">D679+D681+D684+D687+D691</f>
        <v>0</v>
      </c>
      <c r="E678" s="65">
        <f t="shared" si="520"/>
        <v>0</v>
      </c>
      <c r="F678" s="100">
        <f t="shared" si="520"/>
        <v>0</v>
      </c>
      <c r="G678" s="764">
        <f t="shared" si="520"/>
        <v>0</v>
      </c>
      <c r="H678" s="511">
        <f t="shared" si="520"/>
        <v>0</v>
      </c>
      <c r="I678" s="801">
        <f t="shared" si="520"/>
        <v>0</v>
      </c>
      <c r="J678" s="512">
        <f t="shared" si="520"/>
        <v>0</v>
      </c>
      <c r="K678" s="544">
        <f t="shared" si="515"/>
        <v>0</v>
      </c>
    </row>
    <row r="679" spans="1:11" x14ac:dyDescent="0.25">
      <c r="A679" s="63" t="s">
        <v>326</v>
      </c>
      <c r="B679" s="63" t="s">
        <v>295</v>
      </c>
      <c r="C679" s="64">
        <f>C680</f>
        <v>4500000</v>
      </c>
      <c r="D679" s="64">
        <f t="shared" ref="D679:J679" si="521">D680</f>
        <v>0</v>
      </c>
      <c r="E679" s="64">
        <f t="shared" si="521"/>
        <v>0</v>
      </c>
      <c r="F679" s="101">
        <f t="shared" si="521"/>
        <v>0</v>
      </c>
      <c r="G679" s="540">
        <f t="shared" si="521"/>
        <v>0</v>
      </c>
      <c r="H679" s="369">
        <f t="shared" si="521"/>
        <v>0</v>
      </c>
      <c r="I679" s="580">
        <f t="shared" si="521"/>
        <v>0</v>
      </c>
      <c r="J679" s="513">
        <f t="shared" si="521"/>
        <v>0</v>
      </c>
      <c r="K679" s="535">
        <f t="shared" si="515"/>
        <v>0</v>
      </c>
    </row>
    <row r="680" spans="1:11" x14ac:dyDescent="0.25">
      <c r="A680" s="4" t="s">
        <v>331</v>
      </c>
      <c r="B680" s="4" t="s">
        <v>296</v>
      </c>
      <c r="C680" s="21">
        <v>4500000</v>
      </c>
      <c r="D680" s="57"/>
      <c r="E680" s="57"/>
      <c r="F680" s="106"/>
      <c r="G680" s="754"/>
      <c r="H680" s="716"/>
      <c r="I680" s="791"/>
      <c r="J680" s="521"/>
      <c r="K680" s="536">
        <f t="shared" si="515"/>
        <v>0</v>
      </c>
    </row>
    <row r="681" spans="1:11" x14ac:dyDescent="0.25">
      <c r="A681" s="4" t="s">
        <v>327</v>
      </c>
      <c r="B681" s="4" t="s">
        <v>297</v>
      </c>
      <c r="C681" s="21">
        <f>C682+C683</f>
        <v>6500000</v>
      </c>
      <c r="D681" s="21">
        <f t="shared" ref="D681:J681" si="522">D682+D683</f>
        <v>0</v>
      </c>
      <c r="E681" s="21">
        <f t="shared" si="522"/>
        <v>0</v>
      </c>
      <c r="F681" s="103">
        <f t="shared" si="522"/>
        <v>0</v>
      </c>
      <c r="G681" s="547">
        <f t="shared" si="522"/>
        <v>0</v>
      </c>
      <c r="H681" s="499">
        <f t="shared" si="522"/>
        <v>0</v>
      </c>
      <c r="I681" s="581">
        <f t="shared" si="522"/>
        <v>0</v>
      </c>
      <c r="J681" s="514">
        <f t="shared" si="522"/>
        <v>0</v>
      </c>
      <c r="K681" s="536">
        <f t="shared" si="515"/>
        <v>0</v>
      </c>
    </row>
    <row r="682" spans="1:11" x14ac:dyDescent="0.25">
      <c r="A682" s="4" t="s">
        <v>333</v>
      </c>
      <c r="B682" s="4" t="s">
        <v>298</v>
      </c>
      <c r="C682" s="21">
        <v>3500000</v>
      </c>
      <c r="D682" s="57"/>
      <c r="E682" s="57"/>
      <c r="F682" s="106"/>
      <c r="G682" s="754"/>
      <c r="H682" s="716"/>
      <c r="I682" s="791"/>
      <c r="J682" s="521"/>
      <c r="K682" s="536">
        <f t="shared" si="515"/>
        <v>0</v>
      </c>
    </row>
    <row r="683" spans="1:11" x14ac:dyDescent="0.25">
      <c r="A683" s="4" t="s">
        <v>332</v>
      </c>
      <c r="B683" s="4" t="s">
        <v>299</v>
      </c>
      <c r="C683" s="21">
        <v>3000000</v>
      </c>
      <c r="D683" s="57"/>
      <c r="E683" s="57"/>
      <c r="F683" s="106"/>
      <c r="G683" s="754"/>
      <c r="H683" s="716"/>
      <c r="I683" s="791"/>
      <c r="J683" s="521"/>
      <c r="K683" s="536">
        <f t="shared" si="515"/>
        <v>0</v>
      </c>
    </row>
    <row r="684" spans="1:11" x14ac:dyDescent="0.25">
      <c r="A684" s="4" t="s">
        <v>328</v>
      </c>
      <c r="B684" s="4" t="s">
        <v>300</v>
      </c>
      <c r="C684" s="21">
        <f>C685+C686</f>
        <v>7950000</v>
      </c>
      <c r="D684" s="21">
        <f t="shared" ref="D684:J684" si="523">D685+D686</f>
        <v>0</v>
      </c>
      <c r="E684" s="21">
        <f t="shared" si="523"/>
        <v>0</v>
      </c>
      <c r="F684" s="103">
        <f t="shared" si="523"/>
        <v>0</v>
      </c>
      <c r="G684" s="547">
        <f t="shared" si="523"/>
        <v>0</v>
      </c>
      <c r="H684" s="499">
        <f t="shared" si="523"/>
        <v>0</v>
      </c>
      <c r="I684" s="581">
        <f t="shared" si="523"/>
        <v>0</v>
      </c>
      <c r="J684" s="514">
        <f t="shared" si="523"/>
        <v>0</v>
      </c>
      <c r="K684" s="536">
        <f t="shared" si="515"/>
        <v>0</v>
      </c>
    </row>
    <row r="685" spans="1:11" x14ac:dyDescent="0.25">
      <c r="A685" s="4" t="s">
        <v>334</v>
      </c>
      <c r="B685" s="4" t="s">
        <v>301</v>
      </c>
      <c r="C685" s="21">
        <v>3950000</v>
      </c>
      <c r="D685" s="57"/>
      <c r="E685" s="57"/>
      <c r="F685" s="106"/>
      <c r="G685" s="754"/>
      <c r="H685" s="716"/>
      <c r="I685" s="791"/>
      <c r="J685" s="521"/>
      <c r="K685" s="536">
        <f t="shared" si="515"/>
        <v>0</v>
      </c>
    </row>
    <row r="686" spans="1:11" x14ac:dyDescent="0.25">
      <c r="A686" s="4" t="s">
        <v>335</v>
      </c>
      <c r="B686" s="4" t="s">
        <v>302</v>
      </c>
      <c r="C686" s="21">
        <v>4000000</v>
      </c>
      <c r="D686" s="57"/>
      <c r="E686" s="57"/>
      <c r="F686" s="106"/>
      <c r="G686" s="754"/>
      <c r="H686" s="716"/>
      <c r="I686" s="791"/>
      <c r="J686" s="521"/>
      <c r="K686" s="536">
        <f t="shared" si="515"/>
        <v>0</v>
      </c>
    </row>
    <row r="687" spans="1:11" x14ac:dyDescent="0.25">
      <c r="A687" s="4" t="s">
        <v>329</v>
      </c>
      <c r="B687" s="4" t="s">
        <v>303</v>
      </c>
      <c r="C687" s="21">
        <f>C688+C689+C690</f>
        <v>4550000</v>
      </c>
      <c r="D687" s="21">
        <f t="shared" ref="D687:J687" si="524">D688+D689+D690</f>
        <v>0</v>
      </c>
      <c r="E687" s="21">
        <f t="shared" si="524"/>
        <v>0</v>
      </c>
      <c r="F687" s="103">
        <f t="shared" si="524"/>
        <v>0</v>
      </c>
      <c r="G687" s="547">
        <f t="shared" si="524"/>
        <v>0</v>
      </c>
      <c r="H687" s="499">
        <f t="shared" si="524"/>
        <v>0</v>
      </c>
      <c r="I687" s="581">
        <f t="shared" si="524"/>
        <v>0</v>
      </c>
      <c r="J687" s="514">
        <f t="shared" si="524"/>
        <v>0</v>
      </c>
      <c r="K687" s="536">
        <f t="shared" si="515"/>
        <v>0</v>
      </c>
    </row>
    <row r="688" spans="1:11" x14ac:dyDescent="0.25">
      <c r="A688" s="4" t="s">
        <v>336</v>
      </c>
      <c r="B688" s="4" t="s">
        <v>304</v>
      </c>
      <c r="C688" s="21">
        <v>600000</v>
      </c>
      <c r="D688" s="57"/>
      <c r="E688" s="57"/>
      <c r="F688" s="106"/>
      <c r="G688" s="754"/>
      <c r="H688" s="716"/>
      <c r="I688" s="791"/>
      <c r="J688" s="521"/>
      <c r="K688" s="536">
        <f t="shared" si="515"/>
        <v>0</v>
      </c>
    </row>
    <row r="689" spans="1:11" x14ac:dyDescent="0.25">
      <c r="A689" s="4" t="s">
        <v>337</v>
      </c>
      <c r="B689" s="4" t="s">
        <v>305</v>
      </c>
      <c r="C689" s="21">
        <v>450000</v>
      </c>
      <c r="D689" s="57"/>
      <c r="E689" s="57"/>
      <c r="F689" s="106"/>
      <c r="G689" s="754"/>
      <c r="H689" s="716"/>
      <c r="I689" s="791"/>
      <c r="J689" s="521"/>
      <c r="K689" s="536">
        <f t="shared" si="515"/>
        <v>0</v>
      </c>
    </row>
    <row r="690" spans="1:11" x14ac:dyDescent="0.25">
      <c r="A690" s="4" t="s">
        <v>338</v>
      </c>
      <c r="B690" s="4" t="s">
        <v>306</v>
      </c>
      <c r="C690" s="21">
        <v>3500000</v>
      </c>
      <c r="D690" s="57"/>
      <c r="E690" s="57"/>
      <c r="F690" s="106"/>
      <c r="G690" s="754"/>
      <c r="H690" s="716"/>
      <c r="I690" s="791"/>
      <c r="J690" s="521"/>
      <c r="K690" s="536">
        <f t="shared" si="515"/>
        <v>0</v>
      </c>
    </row>
    <row r="691" spans="1:11" x14ac:dyDescent="0.25">
      <c r="A691" s="4" t="s">
        <v>330</v>
      </c>
      <c r="B691" s="4" t="s">
        <v>307</v>
      </c>
      <c r="C691" s="21">
        <f>C692</f>
        <v>1500000</v>
      </c>
      <c r="D691" s="21">
        <f t="shared" ref="D691:J691" si="525">D692</f>
        <v>0</v>
      </c>
      <c r="E691" s="21">
        <f t="shared" si="525"/>
        <v>0</v>
      </c>
      <c r="F691" s="103">
        <f t="shared" si="525"/>
        <v>0</v>
      </c>
      <c r="G691" s="547">
        <f t="shared" si="525"/>
        <v>0</v>
      </c>
      <c r="H691" s="499">
        <f t="shared" si="525"/>
        <v>0</v>
      </c>
      <c r="I691" s="581">
        <f t="shared" si="525"/>
        <v>0</v>
      </c>
      <c r="J691" s="514">
        <f t="shared" si="525"/>
        <v>0</v>
      </c>
      <c r="K691" s="536">
        <f t="shared" si="515"/>
        <v>0</v>
      </c>
    </row>
    <row r="692" spans="1:11" x14ac:dyDescent="0.25">
      <c r="A692" s="4" t="s">
        <v>339</v>
      </c>
      <c r="B692" s="4" t="s">
        <v>308</v>
      </c>
      <c r="C692" s="21">
        <v>1500000</v>
      </c>
      <c r="D692" s="57"/>
      <c r="E692" s="57"/>
      <c r="F692" s="106"/>
      <c r="G692" s="754"/>
      <c r="H692" s="716"/>
      <c r="I692" s="791"/>
      <c r="J692" s="521"/>
      <c r="K692" s="536">
        <f t="shared" si="515"/>
        <v>0</v>
      </c>
    </row>
    <row r="693" spans="1:11" ht="15.75" thickBot="1" x14ac:dyDescent="0.3">
      <c r="A693" s="70" t="s">
        <v>42</v>
      </c>
      <c r="B693" s="70" t="s">
        <v>43</v>
      </c>
      <c r="C693" s="71">
        <f>C694</f>
        <v>20000000</v>
      </c>
      <c r="D693" s="71">
        <f t="shared" ref="D693:J693" si="526">D694</f>
        <v>0</v>
      </c>
      <c r="E693" s="71">
        <f t="shared" si="526"/>
        <v>0</v>
      </c>
      <c r="F693" s="111">
        <f t="shared" si="526"/>
        <v>0</v>
      </c>
      <c r="G693" s="765">
        <f t="shared" si="526"/>
        <v>0</v>
      </c>
      <c r="H693" s="1100">
        <f t="shared" si="526"/>
        <v>0</v>
      </c>
      <c r="I693" s="802">
        <f t="shared" si="526"/>
        <v>0</v>
      </c>
      <c r="J693" s="558">
        <f t="shared" si="526"/>
        <v>0</v>
      </c>
      <c r="K693" s="538">
        <f t="shared" si="515"/>
        <v>0</v>
      </c>
    </row>
    <row r="694" spans="1:11" ht="15.75" thickBot="1" x14ac:dyDescent="0.3">
      <c r="A694" s="3" t="s">
        <v>315</v>
      </c>
      <c r="B694" s="3" t="s">
        <v>294</v>
      </c>
      <c r="C694" s="65">
        <f>C695+C697</f>
        <v>20000000</v>
      </c>
      <c r="D694" s="65">
        <f t="shared" ref="D694:J694" si="527">D695+D697</f>
        <v>0</v>
      </c>
      <c r="E694" s="65">
        <f t="shared" si="527"/>
        <v>0</v>
      </c>
      <c r="F694" s="100">
        <f t="shared" si="527"/>
        <v>0</v>
      </c>
      <c r="G694" s="764">
        <f t="shared" si="527"/>
        <v>0</v>
      </c>
      <c r="H694" s="511">
        <f t="shared" si="527"/>
        <v>0</v>
      </c>
      <c r="I694" s="801">
        <f t="shared" si="527"/>
        <v>0</v>
      </c>
      <c r="J694" s="512">
        <f t="shared" si="527"/>
        <v>0</v>
      </c>
      <c r="K694" s="544">
        <f t="shared" si="515"/>
        <v>0</v>
      </c>
    </row>
    <row r="695" spans="1:11" x14ac:dyDescent="0.25">
      <c r="A695" s="63" t="s">
        <v>321</v>
      </c>
      <c r="B695" s="63" t="s">
        <v>297</v>
      </c>
      <c r="C695" s="64">
        <f>C696</f>
        <v>5000000</v>
      </c>
      <c r="D695" s="64">
        <f t="shared" ref="D695:J695" si="528">D696</f>
        <v>0</v>
      </c>
      <c r="E695" s="64">
        <f t="shared" si="528"/>
        <v>0</v>
      </c>
      <c r="F695" s="101">
        <f t="shared" si="528"/>
        <v>0</v>
      </c>
      <c r="G695" s="540">
        <f t="shared" si="528"/>
        <v>0</v>
      </c>
      <c r="H695" s="369">
        <f t="shared" si="528"/>
        <v>0</v>
      </c>
      <c r="I695" s="580">
        <f t="shared" si="528"/>
        <v>0</v>
      </c>
      <c r="J695" s="513">
        <f t="shared" si="528"/>
        <v>0</v>
      </c>
      <c r="K695" s="535">
        <f t="shared" si="515"/>
        <v>0</v>
      </c>
    </row>
    <row r="696" spans="1:11" x14ac:dyDescent="0.25">
      <c r="A696" s="4" t="s">
        <v>322</v>
      </c>
      <c r="B696" s="4" t="s">
        <v>313</v>
      </c>
      <c r="C696" s="21">
        <v>5000000</v>
      </c>
      <c r="D696" s="58"/>
      <c r="E696" s="58"/>
      <c r="F696" s="107"/>
      <c r="G696" s="771"/>
      <c r="H696" s="701"/>
      <c r="I696" s="808"/>
      <c r="J696" s="551"/>
      <c r="K696" s="536">
        <f t="shared" si="515"/>
        <v>0</v>
      </c>
    </row>
    <row r="697" spans="1:11" x14ac:dyDescent="0.25">
      <c r="A697" s="4" t="s">
        <v>323</v>
      </c>
      <c r="B697" s="4" t="s">
        <v>300</v>
      </c>
      <c r="C697" s="21">
        <f>C698</f>
        <v>15000000</v>
      </c>
      <c r="D697" s="58"/>
      <c r="E697" s="58"/>
      <c r="F697" s="107"/>
      <c r="G697" s="771"/>
      <c r="H697" s="701"/>
      <c r="I697" s="808"/>
      <c r="J697" s="551"/>
      <c r="K697" s="536">
        <f t="shared" si="515"/>
        <v>0</v>
      </c>
    </row>
    <row r="698" spans="1:11" x14ac:dyDescent="0.25">
      <c r="A698" s="4" t="s">
        <v>324</v>
      </c>
      <c r="B698" s="4" t="s">
        <v>314</v>
      </c>
      <c r="C698" s="21">
        <v>15000000</v>
      </c>
      <c r="D698" s="58"/>
      <c r="E698" s="58"/>
      <c r="F698" s="107"/>
      <c r="G698" s="771"/>
      <c r="H698" s="701"/>
      <c r="I698" s="808"/>
      <c r="J698" s="551"/>
      <c r="K698" s="536">
        <f t="shared" si="515"/>
        <v>0</v>
      </c>
    </row>
    <row r="699" spans="1:11" ht="15.75" thickBot="1" x14ac:dyDescent="0.3">
      <c r="A699" s="70" t="s">
        <v>44</v>
      </c>
      <c r="B699" s="70" t="s">
        <v>45</v>
      </c>
      <c r="C699" s="71">
        <f>C700</f>
        <v>20500000</v>
      </c>
      <c r="D699" s="71">
        <f t="shared" ref="D699:J700" si="529">D700</f>
        <v>0</v>
      </c>
      <c r="E699" s="71">
        <f t="shared" si="529"/>
        <v>0</v>
      </c>
      <c r="F699" s="111">
        <f t="shared" si="529"/>
        <v>0</v>
      </c>
      <c r="G699" s="765">
        <f t="shared" si="529"/>
        <v>0</v>
      </c>
      <c r="H699" s="1100">
        <f t="shared" si="529"/>
        <v>0</v>
      </c>
      <c r="I699" s="802">
        <f t="shared" si="529"/>
        <v>0</v>
      </c>
      <c r="J699" s="558">
        <f t="shared" si="529"/>
        <v>0</v>
      </c>
      <c r="K699" s="538">
        <f t="shared" si="515"/>
        <v>0</v>
      </c>
    </row>
    <row r="700" spans="1:11" ht="15.75" thickBot="1" x14ac:dyDescent="0.3">
      <c r="A700" s="3" t="s">
        <v>316</v>
      </c>
      <c r="B700" s="3" t="s">
        <v>294</v>
      </c>
      <c r="C700" s="65">
        <f>C701</f>
        <v>20500000</v>
      </c>
      <c r="D700" s="65">
        <f t="shared" si="529"/>
        <v>0</v>
      </c>
      <c r="E700" s="65">
        <f t="shared" si="529"/>
        <v>0</v>
      </c>
      <c r="F700" s="100">
        <f t="shared" si="529"/>
        <v>0</v>
      </c>
      <c r="G700" s="764">
        <f t="shared" si="529"/>
        <v>0</v>
      </c>
      <c r="H700" s="511">
        <f t="shared" si="529"/>
        <v>0</v>
      </c>
      <c r="I700" s="801">
        <f t="shared" si="529"/>
        <v>0</v>
      </c>
      <c r="J700" s="512">
        <f t="shared" si="529"/>
        <v>0</v>
      </c>
      <c r="K700" s="544">
        <f t="shared" si="515"/>
        <v>0</v>
      </c>
    </row>
    <row r="701" spans="1:11" x14ac:dyDescent="0.25">
      <c r="A701" s="63" t="s">
        <v>317</v>
      </c>
      <c r="B701" s="63" t="s">
        <v>309</v>
      </c>
      <c r="C701" s="64">
        <f>C702+C703+C704</f>
        <v>20500000</v>
      </c>
      <c r="D701" s="64">
        <f t="shared" ref="D701:J701" si="530">D702+D703+D704</f>
        <v>0</v>
      </c>
      <c r="E701" s="64">
        <f t="shared" si="530"/>
        <v>0</v>
      </c>
      <c r="F701" s="101">
        <f t="shared" si="530"/>
        <v>0</v>
      </c>
      <c r="G701" s="540">
        <f t="shared" si="530"/>
        <v>0</v>
      </c>
      <c r="H701" s="369">
        <f t="shared" si="530"/>
        <v>0</v>
      </c>
      <c r="I701" s="580">
        <f t="shared" si="530"/>
        <v>0</v>
      </c>
      <c r="J701" s="513">
        <f t="shared" si="530"/>
        <v>0</v>
      </c>
      <c r="K701" s="535">
        <f t="shared" si="515"/>
        <v>0</v>
      </c>
    </row>
    <row r="702" spans="1:11" x14ac:dyDescent="0.25">
      <c r="A702" s="4" t="s">
        <v>318</v>
      </c>
      <c r="B702" s="4" t="s">
        <v>310</v>
      </c>
      <c r="C702" s="21">
        <v>8000000</v>
      </c>
      <c r="D702" s="58"/>
      <c r="E702" s="58"/>
      <c r="F702" s="107"/>
      <c r="G702" s="771"/>
      <c r="H702" s="701"/>
      <c r="I702" s="808"/>
      <c r="J702" s="551"/>
      <c r="K702" s="536">
        <f t="shared" si="515"/>
        <v>0</v>
      </c>
    </row>
    <row r="703" spans="1:11" x14ac:dyDescent="0.25">
      <c r="A703" s="4" t="s">
        <v>319</v>
      </c>
      <c r="B703" s="4" t="s">
        <v>311</v>
      </c>
      <c r="C703" s="21">
        <v>7500000</v>
      </c>
      <c r="D703" s="58"/>
      <c r="E703" s="58"/>
      <c r="F703" s="107"/>
      <c r="G703" s="771"/>
      <c r="H703" s="701"/>
      <c r="I703" s="808"/>
      <c r="J703" s="551"/>
      <c r="K703" s="536">
        <f t="shared" si="515"/>
        <v>0</v>
      </c>
    </row>
    <row r="704" spans="1:11" x14ac:dyDescent="0.25">
      <c r="A704" s="4" t="s">
        <v>320</v>
      </c>
      <c r="B704" s="4" t="s">
        <v>312</v>
      </c>
      <c r="C704" s="21">
        <v>5000000</v>
      </c>
      <c r="D704" s="25"/>
      <c r="E704" s="25"/>
      <c r="F704" s="108"/>
      <c r="G704" s="771"/>
      <c r="H704" s="701"/>
      <c r="I704" s="808"/>
      <c r="J704" s="552"/>
      <c r="K704" s="536">
        <f t="shared" si="515"/>
        <v>0</v>
      </c>
    </row>
    <row r="705" spans="1:11" x14ac:dyDescent="0.25">
      <c r="A705" s="124"/>
      <c r="B705" s="124"/>
      <c r="C705" s="125"/>
      <c r="D705" s="133"/>
      <c r="E705" s="133"/>
      <c r="F705" s="133"/>
      <c r="G705" s="614"/>
      <c r="H705" s="554"/>
      <c r="I705" s="614"/>
      <c r="J705" s="553"/>
      <c r="K705" s="545"/>
    </row>
    <row r="706" spans="1:11" x14ac:dyDescent="0.25">
      <c r="A706" s="7"/>
      <c r="B706" s="7"/>
      <c r="C706" s="8"/>
      <c r="D706" s="134"/>
      <c r="E706" s="134"/>
      <c r="F706" s="134"/>
      <c r="G706" s="615"/>
      <c r="H706" s="556"/>
      <c r="I706" s="615"/>
      <c r="J706" s="555"/>
      <c r="K706" s="550">
        <v>6</v>
      </c>
    </row>
    <row r="707" spans="1:11" x14ac:dyDescent="0.25">
      <c r="A707" s="120" t="s">
        <v>533</v>
      </c>
      <c r="B707" s="121">
        <v>2</v>
      </c>
      <c r="C707" s="122" t="s">
        <v>534</v>
      </c>
      <c r="D707" s="122" t="s">
        <v>535</v>
      </c>
      <c r="E707" s="122" t="s">
        <v>536</v>
      </c>
      <c r="F707" s="123" t="s">
        <v>537</v>
      </c>
      <c r="G707" s="751">
        <v>7</v>
      </c>
      <c r="H707" s="715">
        <v>8</v>
      </c>
      <c r="I707" s="788">
        <v>9</v>
      </c>
      <c r="J707" s="502">
        <v>10</v>
      </c>
      <c r="K707" s="503">
        <v>11</v>
      </c>
    </row>
    <row r="708" spans="1:11" ht="15.75" thickBot="1" x14ac:dyDescent="0.3">
      <c r="A708" s="70" t="s">
        <v>46</v>
      </c>
      <c r="B708" s="70" t="s">
        <v>47</v>
      </c>
      <c r="C708" s="71">
        <f>C709+C712</f>
        <v>5000000</v>
      </c>
      <c r="D708" s="71">
        <f t="shared" ref="D708:J708" si="531">D709+D712</f>
        <v>0</v>
      </c>
      <c r="E708" s="71">
        <f t="shared" si="531"/>
        <v>0</v>
      </c>
      <c r="F708" s="111">
        <f t="shared" si="531"/>
        <v>0</v>
      </c>
      <c r="G708" s="765">
        <f t="shared" si="531"/>
        <v>0</v>
      </c>
      <c r="H708" s="1100">
        <f t="shared" si="531"/>
        <v>0</v>
      </c>
      <c r="I708" s="802">
        <f t="shared" si="531"/>
        <v>0</v>
      </c>
      <c r="J708" s="558">
        <f t="shared" si="531"/>
        <v>0</v>
      </c>
      <c r="K708" s="538">
        <f t="shared" ref="K708:K743" si="532">I708/C708*100</f>
        <v>0</v>
      </c>
    </row>
    <row r="709" spans="1:11" ht="15.75" thickBot="1" x14ac:dyDescent="0.3">
      <c r="A709" s="3" t="s">
        <v>342</v>
      </c>
      <c r="B709" s="3" t="s">
        <v>92</v>
      </c>
      <c r="C709" s="65">
        <f>C710</f>
        <v>2000000</v>
      </c>
      <c r="D709" s="65">
        <f t="shared" ref="D709:J710" si="533">D710</f>
        <v>0</v>
      </c>
      <c r="E709" s="65">
        <f t="shared" si="533"/>
        <v>0</v>
      </c>
      <c r="F709" s="100">
        <f t="shared" si="533"/>
        <v>0</v>
      </c>
      <c r="G709" s="764">
        <f t="shared" si="533"/>
        <v>0</v>
      </c>
      <c r="H709" s="511">
        <f t="shared" si="533"/>
        <v>0</v>
      </c>
      <c r="I709" s="801">
        <f t="shared" si="533"/>
        <v>0</v>
      </c>
      <c r="J709" s="512">
        <f t="shared" si="533"/>
        <v>0</v>
      </c>
      <c r="K709" s="544">
        <f t="shared" si="532"/>
        <v>0</v>
      </c>
    </row>
    <row r="710" spans="1:11" x14ac:dyDescent="0.25">
      <c r="A710" s="63" t="s">
        <v>343</v>
      </c>
      <c r="B710" s="63" t="s">
        <v>213</v>
      </c>
      <c r="C710" s="64">
        <f>C711</f>
        <v>2000000</v>
      </c>
      <c r="D710" s="64">
        <f t="shared" si="533"/>
        <v>0</v>
      </c>
      <c r="E710" s="64">
        <f t="shared" si="533"/>
        <v>0</v>
      </c>
      <c r="F710" s="101">
        <f t="shared" si="533"/>
        <v>0</v>
      </c>
      <c r="G710" s="540">
        <f t="shared" si="533"/>
        <v>0</v>
      </c>
      <c r="H710" s="369">
        <f t="shared" si="533"/>
        <v>0</v>
      </c>
      <c r="I710" s="580">
        <f t="shared" si="533"/>
        <v>0</v>
      </c>
      <c r="J710" s="513">
        <f t="shared" si="533"/>
        <v>0</v>
      </c>
      <c r="K710" s="535">
        <f t="shared" si="532"/>
        <v>0</v>
      </c>
    </row>
    <row r="711" spans="1:11" ht="15.75" thickBot="1" x14ac:dyDescent="0.3">
      <c r="A711" s="48" t="s">
        <v>344</v>
      </c>
      <c r="B711" s="48" t="s">
        <v>290</v>
      </c>
      <c r="C711" s="49">
        <v>2000000</v>
      </c>
      <c r="D711" s="149"/>
      <c r="E711" s="149"/>
      <c r="F711" s="150"/>
      <c r="G711" s="773"/>
      <c r="H711" s="1103"/>
      <c r="I711" s="809"/>
      <c r="J711" s="543"/>
      <c r="K711" s="538">
        <f t="shared" si="532"/>
        <v>0</v>
      </c>
    </row>
    <row r="712" spans="1:11" ht="15.75" thickBot="1" x14ac:dyDescent="0.3">
      <c r="A712" s="3" t="s">
        <v>345</v>
      </c>
      <c r="B712" s="3" t="s">
        <v>151</v>
      </c>
      <c r="C712" s="65">
        <f>C713</f>
        <v>3000000</v>
      </c>
      <c r="D712" s="65">
        <f t="shared" ref="D712:J713" si="534">D713</f>
        <v>0</v>
      </c>
      <c r="E712" s="65">
        <f t="shared" si="534"/>
        <v>0</v>
      </c>
      <c r="F712" s="100">
        <f t="shared" si="534"/>
        <v>0</v>
      </c>
      <c r="G712" s="764">
        <f t="shared" si="534"/>
        <v>0</v>
      </c>
      <c r="H712" s="511">
        <f t="shared" si="534"/>
        <v>0</v>
      </c>
      <c r="I712" s="801">
        <f t="shared" si="534"/>
        <v>0</v>
      </c>
      <c r="J712" s="512">
        <f t="shared" si="534"/>
        <v>0</v>
      </c>
      <c r="K712" s="544">
        <f t="shared" si="532"/>
        <v>0</v>
      </c>
    </row>
    <row r="713" spans="1:11" x14ac:dyDescent="0.25">
      <c r="A713" s="63" t="s">
        <v>346</v>
      </c>
      <c r="B713" s="63" t="s">
        <v>340</v>
      </c>
      <c r="C713" s="64">
        <f>C714</f>
        <v>3000000</v>
      </c>
      <c r="D713" s="64">
        <f t="shared" si="534"/>
        <v>0</v>
      </c>
      <c r="E713" s="64">
        <f t="shared" si="534"/>
        <v>0</v>
      </c>
      <c r="F713" s="101">
        <f t="shared" si="534"/>
        <v>0</v>
      </c>
      <c r="G713" s="540">
        <f t="shared" si="534"/>
        <v>0</v>
      </c>
      <c r="H713" s="369">
        <f t="shared" si="534"/>
        <v>0</v>
      </c>
      <c r="I713" s="580">
        <f t="shared" si="534"/>
        <v>0</v>
      </c>
      <c r="J713" s="513">
        <f t="shared" si="534"/>
        <v>0</v>
      </c>
      <c r="K713" s="535">
        <f t="shared" si="532"/>
        <v>0</v>
      </c>
    </row>
    <row r="714" spans="1:11" x14ac:dyDescent="0.25">
      <c r="A714" s="4" t="s">
        <v>347</v>
      </c>
      <c r="B714" s="4" t="s">
        <v>341</v>
      </c>
      <c r="C714" s="21">
        <v>3000000</v>
      </c>
      <c r="D714" s="58"/>
      <c r="E714" s="58"/>
      <c r="F714" s="107"/>
      <c r="G714" s="771"/>
      <c r="H714" s="701"/>
      <c r="I714" s="808"/>
      <c r="J714" s="552"/>
      <c r="K714" s="536">
        <f t="shared" si="532"/>
        <v>0</v>
      </c>
    </row>
    <row r="715" spans="1:11" ht="15.75" thickBot="1" x14ac:dyDescent="0.3">
      <c r="A715" s="70" t="s">
        <v>48</v>
      </c>
      <c r="B715" s="70" t="s">
        <v>49</v>
      </c>
      <c r="C715" s="71">
        <f>C716+C719</f>
        <v>2000000</v>
      </c>
      <c r="D715" s="71">
        <f t="shared" ref="D715:J715" si="535">D716+D719</f>
        <v>0</v>
      </c>
      <c r="E715" s="71">
        <f t="shared" si="535"/>
        <v>0</v>
      </c>
      <c r="F715" s="111">
        <f t="shared" si="535"/>
        <v>0</v>
      </c>
      <c r="G715" s="765">
        <f t="shared" si="535"/>
        <v>0</v>
      </c>
      <c r="H715" s="1100">
        <f t="shared" si="535"/>
        <v>0</v>
      </c>
      <c r="I715" s="802">
        <f t="shared" si="535"/>
        <v>0</v>
      </c>
      <c r="J715" s="558">
        <f t="shared" si="535"/>
        <v>0</v>
      </c>
      <c r="K715" s="538">
        <f t="shared" si="532"/>
        <v>0</v>
      </c>
    </row>
    <row r="716" spans="1:11" ht="15.75" thickBot="1" x14ac:dyDescent="0.3">
      <c r="A716" s="3" t="s">
        <v>359</v>
      </c>
      <c r="B716" s="3" t="s">
        <v>92</v>
      </c>
      <c r="C716" s="65">
        <f>C717</f>
        <v>1000000</v>
      </c>
      <c r="D716" s="65">
        <f t="shared" ref="D716:J717" si="536">D717</f>
        <v>0</v>
      </c>
      <c r="E716" s="65">
        <f t="shared" si="536"/>
        <v>0</v>
      </c>
      <c r="F716" s="100">
        <f t="shared" si="536"/>
        <v>0</v>
      </c>
      <c r="G716" s="764">
        <f t="shared" si="536"/>
        <v>0</v>
      </c>
      <c r="H716" s="511">
        <f t="shared" si="536"/>
        <v>0</v>
      </c>
      <c r="I716" s="801">
        <f t="shared" si="536"/>
        <v>0</v>
      </c>
      <c r="J716" s="512">
        <f t="shared" si="536"/>
        <v>0</v>
      </c>
      <c r="K716" s="544">
        <f t="shared" si="532"/>
        <v>0</v>
      </c>
    </row>
    <row r="717" spans="1:11" x14ac:dyDescent="0.25">
      <c r="A717" s="63" t="s">
        <v>360</v>
      </c>
      <c r="B717" s="63" t="s">
        <v>213</v>
      </c>
      <c r="C717" s="64">
        <f>C718</f>
        <v>1000000</v>
      </c>
      <c r="D717" s="64">
        <f t="shared" si="536"/>
        <v>0</v>
      </c>
      <c r="E717" s="64">
        <f t="shared" si="536"/>
        <v>0</v>
      </c>
      <c r="F717" s="101">
        <f t="shared" si="536"/>
        <v>0</v>
      </c>
      <c r="G717" s="540">
        <f t="shared" si="536"/>
        <v>0</v>
      </c>
      <c r="H717" s="369">
        <f t="shared" si="536"/>
        <v>0</v>
      </c>
      <c r="I717" s="580">
        <f t="shared" si="536"/>
        <v>0</v>
      </c>
      <c r="J717" s="513">
        <f t="shared" si="536"/>
        <v>0</v>
      </c>
      <c r="K717" s="535">
        <f t="shared" si="532"/>
        <v>0</v>
      </c>
    </row>
    <row r="718" spans="1:11" ht="15.75" thickBot="1" x14ac:dyDescent="0.3">
      <c r="A718" s="48" t="s">
        <v>361</v>
      </c>
      <c r="B718" s="48" t="s">
        <v>290</v>
      </c>
      <c r="C718" s="49">
        <v>1000000</v>
      </c>
      <c r="D718" s="62"/>
      <c r="E718" s="62"/>
      <c r="F718" s="99"/>
      <c r="G718" s="773"/>
      <c r="H718" s="1103"/>
      <c r="I718" s="809"/>
      <c r="J718" s="543"/>
      <c r="K718" s="538">
        <f t="shared" si="532"/>
        <v>0</v>
      </c>
    </row>
    <row r="719" spans="1:11" ht="15.75" thickBot="1" x14ac:dyDescent="0.3">
      <c r="A719" s="3" t="s">
        <v>362</v>
      </c>
      <c r="B719" s="3" t="s">
        <v>151</v>
      </c>
      <c r="C719" s="65">
        <f>C720</f>
        <v>1000000</v>
      </c>
      <c r="D719" s="65">
        <f t="shared" ref="D719:J720" si="537">D720</f>
        <v>0</v>
      </c>
      <c r="E719" s="65">
        <f t="shared" si="537"/>
        <v>0</v>
      </c>
      <c r="F719" s="100">
        <f t="shared" si="537"/>
        <v>0</v>
      </c>
      <c r="G719" s="764">
        <f t="shared" si="537"/>
        <v>0</v>
      </c>
      <c r="H719" s="511">
        <f t="shared" si="537"/>
        <v>0</v>
      </c>
      <c r="I719" s="801">
        <f t="shared" si="537"/>
        <v>0</v>
      </c>
      <c r="J719" s="512">
        <f t="shared" si="537"/>
        <v>0</v>
      </c>
      <c r="K719" s="544">
        <f t="shared" si="532"/>
        <v>0</v>
      </c>
    </row>
    <row r="720" spans="1:11" x14ac:dyDescent="0.25">
      <c r="A720" s="63" t="s">
        <v>363</v>
      </c>
      <c r="B720" s="63" t="s">
        <v>340</v>
      </c>
      <c r="C720" s="64">
        <f>C721</f>
        <v>1000000</v>
      </c>
      <c r="D720" s="64">
        <f t="shared" si="537"/>
        <v>0</v>
      </c>
      <c r="E720" s="64">
        <f t="shared" si="537"/>
        <v>0</v>
      </c>
      <c r="F720" s="101">
        <f t="shared" si="537"/>
        <v>0</v>
      </c>
      <c r="G720" s="540">
        <f t="shared" si="537"/>
        <v>0</v>
      </c>
      <c r="H720" s="369">
        <f t="shared" si="537"/>
        <v>0</v>
      </c>
      <c r="I720" s="580">
        <f t="shared" si="537"/>
        <v>0</v>
      </c>
      <c r="J720" s="513">
        <f t="shared" si="537"/>
        <v>0</v>
      </c>
      <c r="K720" s="535">
        <f t="shared" si="532"/>
        <v>0</v>
      </c>
    </row>
    <row r="721" spans="1:11" x14ac:dyDescent="0.25">
      <c r="A721" s="4" t="s">
        <v>364</v>
      </c>
      <c r="B721" s="4" t="s">
        <v>341</v>
      </c>
      <c r="C721" s="21">
        <v>1000000</v>
      </c>
      <c r="D721" s="25"/>
      <c r="E721" s="25"/>
      <c r="F721" s="108"/>
      <c r="G721" s="771"/>
      <c r="H721" s="701"/>
      <c r="I721" s="808"/>
      <c r="J721" s="552"/>
      <c r="K721" s="536">
        <f t="shared" si="532"/>
        <v>0</v>
      </c>
    </row>
    <row r="722" spans="1:11" ht="15.75" thickBot="1" x14ac:dyDescent="0.3">
      <c r="A722" s="70" t="s">
        <v>50</v>
      </c>
      <c r="B722" s="70" t="s">
        <v>51</v>
      </c>
      <c r="C722" s="71">
        <f>C723</f>
        <v>22000000</v>
      </c>
      <c r="D722" s="71">
        <f t="shared" ref="D722:J723" si="538">D723</f>
        <v>0</v>
      </c>
      <c r="E722" s="71">
        <f t="shared" si="538"/>
        <v>0</v>
      </c>
      <c r="F722" s="111">
        <f t="shared" si="538"/>
        <v>0</v>
      </c>
      <c r="G722" s="765">
        <f t="shared" si="538"/>
        <v>0</v>
      </c>
      <c r="H722" s="1100">
        <f t="shared" si="538"/>
        <v>0</v>
      </c>
      <c r="I722" s="802">
        <f t="shared" si="538"/>
        <v>0</v>
      </c>
      <c r="J722" s="558">
        <f t="shared" si="538"/>
        <v>0</v>
      </c>
      <c r="K722" s="538">
        <f t="shared" si="532"/>
        <v>0</v>
      </c>
    </row>
    <row r="723" spans="1:11" ht="15.75" thickBot="1" x14ac:dyDescent="0.3">
      <c r="A723" s="3" t="s">
        <v>353</v>
      </c>
      <c r="B723" s="3" t="s">
        <v>151</v>
      </c>
      <c r="C723" s="76">
        <f>C724</f>
        <v>22000000</v>
      </c>
      <c r="D723" s="76">
        <f t="shared" si="538"/>
        <v>0</v>
      </c>
      <c r="E723" s="76">
        <f t="shared" si="538"/>
        <v>0</v>
      </c>
      <c r="F723" s="109">
        <f t="shared" si="538"/>
        <v>0</v>
      </c>
      <c r="G723" s="774">
        <f t="shared" si="538"/>
        <v>0</v>
      </c>
      <c r="H723" s="1104">
        <f t="shared" si="538"/>
        <v>0</v>
      </c>
      <c r="I723" s="810">
        <f t="shared" si="538"/>
        <v>0</v>
      </c>
      <c r="J723" s="522">
        <f t="shared" si="538"/>
        <v>0</v>
      </c>
      <c r="K723" s="544">
        <f t="shared" si="532"/>
        <v>0</v>
      </c>
    </row>
    <row r="724" spans="1:11" x14ac:dyDescent="0.25">
      <c r="A724" s="63" t="s">
        <v>354</v>
      </c>
      <c r="B724" s="74" t="s">
        <v>348</v>
      </c>
      <c r="C724" s="75">
        <f>C725+C726+C727+C728</f>
        <v>22000000</v>
      </c>
      <c r="D724" s="75">
        <f t="shared" ref="D724:J724" si="539">D725+D726+D727+D728</f>
        <v>0</v>
      </c>
      <c r="E724" s="75">
        <f t="shared" si="539"/>
        <v>0</v>
      </c>
      <c r="F724" s="110">
        <f t="shared" si="539"/>
        <v>0</v>
      </c>
      <c r="G724" s="775">
        <f t="shared" si="539"/>
        <v>0</v>
      </c>
      <c r="H724" s="1105">
        <f t="shared" si="539"/>
        <v>0</v>
      </c>
      <c r="I724" s="811">
        <f t="shared" si="539"/>
        <v>0</v>
      </c>
      <c r="J724" s="523">
        <f t="shared" si="539"/>
        <v>0</v>
      </c>
      <c r="K724" s="535">
        <f t="shared" si="532"/>
        <v>0</v>
      </c>
    </row>
    <row r="725" spans="1:11" x14ac:dyDescent="0.25">
      <c r="A725" s="4" t="s">
        <v>355</v>
      </c>
      <c r="B725" s="4" t="s">
        <v>349</v>
      </c>
      <c r="C725" s="6">
        <v>1420000</v>
      </c>
      <c r="D725" s="25"/>
      <c r="E725" s="25"/>
      <c r="F725" s="108"/>
      <c r="G725" s="771"/>
      <c r="H725" s="701"/>
      <c r="I725" s="808"/>
      <c r="J725" s="552"/>
      <c r="K725" s="536">
        <f t="shared" si="532"/>
        <v>0</v>
      </c>
    </row>
    <row r="726" spans="1:11" x14ac:dyDescent="0.25">
      <c r="A726" s="4" t="s">
        <v>356</v>
      </c>
      <c r="B726" s="5" t="s">
        <v>350</v>
      </c>
      <c r="C726" s="6">
        <v>2798000</v>
      </c>
      <c r="D726" s="25"/>
      <c r="E726" s="25"/>
      <c r="F726" s="108"/>
      <c r="G726" s="771"/>
      <c r="H726" s="701"/>
      <c r="I726" s="808"/>
      <c r="J726" s="552"/>
      <c r="K726" s="536">
        <f t="shared" si="532"/>
        <v>0</v>
      </c>
    </row>
    <row r="727" spans="1:11" x14ac:dyDescent="0.25">
      <c r="A727" s="4" t="s">
        <v>357</v>
      </c>
      <c r="B727" s="4" t="s">
        <v>351</v>
      </c>
      <c r="C727" s="6">
        <v>16182000</v>
      </c>
      <c r="D727" s="25"/>
      <c r="E727" s="25"/>
      <c r="F727" s="108"/>
      <c r="G727" s="771"/>
      <c r="H727" s="701"/>
      <c r="I727" s="808"/>
      <c r="J727" s="552"/>
      <c r="K727" s="536">
        <f t="shared" si="532"/>
        <v>0</v>
      </c>
    </row>
    <row r="728" spans="1:11" x14ac:dyDescent="0.25">
      <c r="A728" s="4" t="s">
        <v>358</v>
      </c>
      <c r="B728" s="4" t="s">
        <v>352</v>
      </c>
      <c r="C728" s="6">
        <v>1600000</v>
      </c>
      <c r="D728" s="25"/>
      <c r="E728" s="25"/>
      <c r="F728" s="108"/>
      <c r="G728" s="771"/>
      <c r="H728" s="701"/>
      <c r="I728" s="808"/>
      <c r="J728" s="552"/>
      <c r="K728" s="536">
        <f t="shared" si="532"/>
        <v>0</v>
      </c>
    </row>
    <row r="729" spans="1:11" ht="15.75" thickBot="1" x14ac:dyDescent="0.3">
      <c r="A729" s="70" t="s">
        <v>52</v>
      </c>
      <c r="B729" s="70" t="s">
        <v>53</v>
      </c>
      <c r="C729" s="71">
        <f>C730</f>
        <v>2500000</v>
      </c>
      <c r="D729" s="71">
        <f t="shared" ref="D729:J731" si="540">D730</f>
        <v>0</v>
      </c>
      <c r="E729" s="71">
        <f t="shared" si="540"/>
        <v>0</v>
      </c>
      <c r="F729" s="111">
        <f t="shared" si="540"/>
        <v>0</v>
      </c>
      <c r="G729" s="765">
        <f t="shared" si="540"/>
        <v>0</v>
      </c>
      <c r="H729" s="1100">
        <f t="shared" si="540"/>
        <v>0</v>
      </c>
      <c r="I729" s="802">
        <f t="shared" si="540"/>
        <v>0</v>
      </c>
      <c r="J729" s="558">
        <f t="shared" si="540"/>
        <v>0</v>
      </c>
      <c r="K729" s="538">
        <f t="shared" si="532"/>
        <v>0</v>
      </c>
    </row>
    <row r="730" spans="1:11" ht="15.75" thickBot="1" x14ac:dyDescent="0.3">
      <c r="A730" s="3" t="s">
        <v>366</v>
      </c>
      <c r="B730" s="3" t="s">
        <v>151</v>
      </c>
      <c r="C730" s="76">
        <f>C731</f>
        <v>2500000</v>
      </c>
      <c r="D730" s="76">
        <f t="shared" si="540"/>
        <v>0</v>
      </c>
      <c r="E730" s="76">
        <f t="shared" si="540"/>
        <v>0</v>
      </c>
      <c r="F730" s="109">
        <f t="shared" si="540"/>
        <v>0</v>
      </c>
      <c r="G730" s="774">
        <f t="shared" si="540"/>
        <v>0</v>
      </c>
      <c r="H730" s="1104">
        <f t="shared" si="540"/>
        <v>0</v>
      </c>
      <c r="I730" s="810">
        <f t="shared" si="540"/>
        <v>0</v>
      </c>
      <c r="J730" s="522">
        <f t="shared" si="540"/>
        <v>0</v>
      </c>
      <c r="K730" s="544">
        <f t="shared" si="532"/>
        <v>0</v>
      </c>
    </row>
    <row r="731" spans="1:11" x14ac:dyDescent="0.25">
      <c r="A731" s="63" t="s">
        <v>367</v>
      </c>
      <c r="B731" s="74" t="s">
        <v>239</v>
      </c>
      <c r="C731" s="75">
        <f>C732</f>
        <v>2500000</v>
      </c>
      <c r="D731" s="75">
        <f t="shared" si="540"/>
        <v>0</v>
      </c>
      <c r="E731" s="75">
        <f t="shared" si="540"/>
        <v>0</v>
      </c>
      <c r="F731" s="110">
        <f t="shared" si="540"/>
        <v>0</v>
      </c>
      <c r="G731" s="775">
        <f t="shared" si="540"/>
        <v>0</v>
      </c>
      <c r="H731" s="1105">
        <f t="shared" si="540"/>
        <v>0</v>
      </c>
      <c r="I731" s="811">
        <f t="shared" si="540"/>
        <v>0</v>
      </c>
      <c r="J731" s="523">
        <f t="shared" si="540"/>
        <v>0</v>
      </c>
      <c r="K731" s="535">
        <f t="shared" si="532"/>
        <v>0</v>
      </c>
    </row>
    <row r="732" spans="1:11" x14ac:dyDescent="0.25">
      <c r="A732" s="4" t="s">
        <v>368</v>
      </c>
      <c r="B732" s="4" t="s">
        <v>365</v>
      </c>
      <c r="C732" s="6">
        <v>2500000</v>
      </c>
      <c r="D732" s="58"/>
      <c r="E732" s="58"/>
      <c r="F732" s="107"/>
      <c r="G732" s="771"/>
      <c r="H732" s="701"/>
      <c r="I732" s="808"/>
      <c r="J732" s="552"/>
      <c r="K732" s="536">
        <f t="shared" si="532"/>
        <v>0</v>
      </c>
    </row>
    <row r="733" spans="1:11" ht="15.75" thickBot="1" x14ac:dyDescent="0.3">
      <c r="A733" s="70" t="s">
        <v>54</v>
      </c>
      <c r="B733" s="70" t="s">
        <v>55</v>
      </c>
      <c r="C733" s="71">
        <f>C734</f>
        <v>2500000</v>
      </c>
      <c r="D733" s="71">
        <f t="shared" ref="D733:J735" si="541">D734</f>
        <v>0</v>
      </c>
      <c r="E733" s="71">
        <f t="shared" si="541"/>
        <v>0</v>
      </c>
      <c r="F733" s="111">
        <f t="shared" si="541"/>
        <v>0</v>
      </c>
      <c r="G733" s="765">
        <f t="shared" si="541"/>
        <v>0</v>
      </c>
      <c r="H733" s="1100">
        <f t="shared" si="541"/>
        <v>0</v>
      </c>
      <c r="I733" s="802">
        <f t="shared" si="541"/>
        <v>0</v>
      </c>
      <c r="J733" s="558">
        <f t="shared" si="541"/>
        <v>0</v>
      </c>
      <c r="K733" s="538">
        <f t="shared" si="532"/>
        <v>0</v>
      </c>
    </row>
    <row r="734" spans="1:11" ht="15.75" thickBot="1" x14ac:dyDescent="0.3">
      <c r="A734" s="3" t="s">
        <v>369</v>
      </c>
      <c r="B734" s="3" t="s">
        <v>151</v>
      </c>
      <c r="C734" s="76">
        <f>C735</f>
        <v>2500000</v>
      </c>
      <c r="D734" s="76">
        <f t="shared" si="541"/>
        <v>0</v>
      </c>
      <c r="E734" s="76">
        <f t="shared" si="541"/>
        <v>0</v>
      </c>
      <c r="F734" s="109">
        <f t="shared" si="541"/>
        <v>0</v>
      </c>
      <c r="G734" s="774">
        <f t="shared" si="541"/>
        <v>0</v>
      </c>
      <c r="H734" s="1104">
        <f t="shared" si="541"/>
        <v>0</v>
      </c>
      <c r="I734" s="810">
        <f t="shared" si="541"/>
        <v>0</v>
      </c>
      <c r="J734" s="522">
        <f t="shared" si="541"/>
        <v>0</v>
      </c>
      <c r="K734" s="544">
        <f t="shared" si="532"/>
        <v>0</v>
      </c>
    </row>
    <row r="735" spans="1:11" x14ac:dyDescent="0.25">
      <c r="A735" s="63" t="s">
        <v>370</v>
      </c>
      <c r="B735" s="74" t="s">
        <v>239</v>
      </c>
      <c r="C735" s="75">
        <f>C736</f>
        <v>2500000</v>
      </c>
      <c r="D735" s="75">
        <f t="shared" si="541"/>
        <v>0</v>
      </c>
      <c r="E735" s="75">
        <f t="shared" si="541"/>
        <v>0</v>
      </c>
      <c r="F735" s="110">
        <f t="shared" si="541"/>
        <v>0</v>
      </c>
      <c r="G735" s="775">
        <f t="shared" si="541"/>
        <v>0</v>
      </c>
      <c r="H735" s="1105">
        <f t="shared" si="541"/>
        <v>0</v>
      </c>
      <c r="I735" s="811">
        <f t="shared" si="541"/>
        <v>0</v>
      </c>
      <c r="J735" s="523">
        <f t="shared" si="541"/>
        <v>0</v>
      </c>
      <c r="K735" s="535">
        <f t="shared" si="532"/>
        <v>0</v>
      </c>
    </row>
    <row r="736" spans="1:11" x14ac:dyDescent="0.25">
      <c r="A736" s="4" t="s">
        <v>371</v>
      </c>
      <c r="B736" s="4" t="s">
        <v>365</v>
      </c>
      <c r="C736" s="6">
        <v>2500000</v>
      </c>
      <c r="D736" s="25"/>
      <c r="E736" s="25"/>
      <c r="F736" s="108"/>
      <c r="G736" s="771"/>
      <c r="H736" s="701"/>
      <c r="I736" s="808"/>
      <c r="J736" s="552"/>
      <c r="K736" s="536">
        <f t="shared" si="532"/>
        <v>0</v>
      </c>
    </row>
    <row r="737" spans="1:11" x14ac:dyDescent="0.25">
      <c r="A737" s="54" t="s">
        <v>118</v>
      </c>
      <c r="B737" s="54" t="s">
        <v>549</v>
      </c>
      <c r="C737" s="55">
        <f>C738</f>
        <v>38500000</v>
      </c>
      <c r="D737" s="55">
        <f t="shared" ref="D737:J738" si="542">D738</f>
        <v>0</v>
      </c>
      <c r="E737" s="55">
        <f t="shared" si="542"/>
        <v>0</v>
      </c>
      <c r="F737" s="104">
        <f t="shared" si="542"/>
        <v>0</v>
      </c>
      <c r="G737" s="547">
        <f t="shared" si="542"/>
        <v>0</v>
      </c>
      <c r="H737" s="499">
        <f t="shared" si="542"/>
        <v>0</v>
      </c>
      <c r="I737" s="581">
        <f t="shared" si="542"/>
        <v>0</v>
      </c>
      <c r="J737" s="549">
        <f t="shared" si="542"/>
        <v>0</v>
      </c>
      <c r="K737" s="536">
        <f t="shared" si="532"/>
        <v>0</v>
      </c>
    </row>
    <row r="738" spans="1:11" ht="15.75" thickBot="1" x14ac:dyDescent="0.3">
      <c r="A738" s="72" t="s">
        <v>56</v>
      </c>
      <c r="B738" s="72" t="s">
        <v>57</v>
      </c>
      <c r="C738" s="73">
        <f>C739</f>
        <v>38500000</v>
      </c>
      <c r="D738" s="73">
        <f t="shared" si="542"/>
        <v>0</v>
      </c>
      <c r="E738" s="73">
        <f t="shared" si="542"/>
        <v>0</v>
      </c>
      <c r="F738" s="112">
        <f t="shared" si="542"/>
        <v>0</v>
      </c>
      <c r="G738" s="768">
        <f t="shared" si="542"/>
        <v>0</v>
      </c>
      <c r="H738" s="1101">
        <f t="shared" si="542"/>
        <v>0</v>
      </c>
      <c r="I738" s="805">
        <f t="shared" si="542"/>
        <v>0</v>
      </c>
      <c r="J738" s="524">
        <f t="shared" si="542"/>
        <v>0</v>
      </c>
      <c r="K738" s="538">
        <f t="shared" si="532"/>
        <v>0</v>
      </c>
    </row>
    <row r="739" spans="1:11" ht="15.75" thickBot="1" x14ac:dyDescent="0.3">
      <c r="A739" s="3" t="s">
        <v>374</v>
      </c>
      <c r="B739" s="3" t="s">
        <v>92</v>
      </c>
      <c r="C739" s="65">
        <f>C740+C742</f>
        <v>38500000</v>
      </c>
      <c r="D739" s="65">
        <f t="shared" ref="D739:J739" si="543">D740+D742</f>
        <v>0</v>
      </c>
      <c r="E739" s="65">
        <f t="shared" si="543"/>
        <v>0</v>
      </c>
      <c r="F739" s="100">
        <f t="shared" si="543"/>
        <v>0</v>
      </c>
      <c r="G739" s="764">
        <f t="shared" si="543"/>
        <v>0</v>
      </c>
      <c r="H739" s="511">
        <f t="shared" si="543"/>
        <v>0</v>
      </c>
      <c r="I739" s="801">
        <f t="shared" si="543"/>
        <v>0</v>
      </c>
      <c r="J739" s="512">
        <f t="shared" si="543"/>
        <v>0</v>
      </c>
      <c r="K739" s="544">
        <f t="shared" si="532"/>
        <v>0</v>
      </c>
    </row>
    <row r="740" spans="1:11" x14ac:dyDescent="0.25">
      <c r="A740" s="63" t="s">
        <v>375</v>
      </c>
      <c r="B740" s="63" t="s">
        <v>372</v>
      </c>
      <c r="C740" s="64">
        <f>C741</f>
        <v>7830000</v>
      </c>
      <c r="D740" s="64">
        <f t="shared" ref="D740:J740" si="544">D741</f>
        <v>0</v>
      </c>
      <c r="E740" s="64">
        <f t="shared" si="544"/>
        <v>0</v>
      </c>
      <c r="F740" s="101">
        <f t="shared" si="544"/>
        <v>0</v>
      </c>
      <c r="G740" s="540">
        <f t="shared" si="544"/>
        <v>0</v>
      </c>
      <c r="H740" s="369">
        <f t="shared" si="544"/>
        <v>0</v>
      </c>
      <c r="I740" s="580">
        <f t="shared" si="544"/>
        <v>0</v>
      </c>
      <c r="J740" s="513">
        <f t="shared" si="544"/>
        <v>0</v>
      </c>
      <c r="K740" s="535">
        <f t="shared" si="532"/>
        <v>0</v>
      </c>
    </row>
    <row r="741" spans="1:11" x14ac:dyDescent="0.25">
      <c r="A741" s="4" t="s">
        <v>376</v>
      </c>
      <c r="B741" s="4" t="s">
        <v>212</v>
      </c>
      <c r="C741" s="21">
        <v>7830000</v>
      </c>
      <c r="D741" s="16"/>
      <c r="E741" s="16"/>
      <c r="F741" s="102"/>
      <c r="G741" s="754"/>
      <c r="H741" s="716"/>
      <c r="I741" s="791"/>
      <c r="J741" s="507"/>
      <c r="K741" s="536">
        <f t="shared" si="532"/>
        <v>0</v>
      </c>
    </row>
    <row r="742" spans="1:11" x14ac:dyDescent="0.25">
      <c r="A742" s="4" t="s">
        <v>377</v>
      </c>
      <c r="B742" s="4" t="s">
        <v>372</v>
      </c>
      <c r="C742" s="21">
        <f>C743</f>
        <v>30670000</v>
      </c>
      <c r="D742" s="21">
        <f t="shared" ref="D742:J742" si="545">D743</f>
        <v>0</v>
      </c>
      <c r="E742" s="21">
        <f t="shared" si="545"/>
        <v>0</v>
      </c>
      <c r="F742" s="103">
        <f t="shared" si="545"/>
        <v>0</v>
      </c>
      <c r="G742" s="547">
        <f t="shared" si="545"/>
        <v>0</v>
      </c>
      <c r="H742" s="499">
        <f t="shared" si="545"/>
        <v>0</v>
      </c>
      <c r="I742" s="581">
        <f t="shared" si="545"/>
        <v>0</v>
      </c>
      <c r="J742" s="514">
        <f t="shared" si="545"/>
        <v>0</v>
      </c>
      <c r="K742" s="536">
        <f t="shared" si="532"/>
        <v>0</v>
      </c>
    </row>
    <row r="743" spans="1:11" x14ac:dyDescent="0.25">
      <c r="A743" s="4" t="s">
        <v>378</v>
      </c>
      <c r="B743" s="4" t="s">
        <v>373</v>
      </c>
      <c r="C743" s="21">
        <v>30670000</v>
      </c>
      <c r="D743" s="16"/>
      <c r="E743" s="16"/>
      <c r="F743" s="102"/>
      <c r="G743" s="754"/>
      <c r="H743" s="716"/>
      <c r="I743" s="791"/>
      <c r="J743" s="507"/>
      <c r="K743" s="536">
        <f t="shared" si="532"/>
        <v>0</v>
      </c>
    </row>
    <row r="744" spans="1:11" x14ac:dyDescent="0.25">
      <c r="A744" s="4"/>
      <c r="B744" s="4"/>
      <c r="C744" s="21"/>
      <c r="D744" s="16"/>
      <c r="E744" s="16"/>
      <c r="F744" s="102"/>
      <c r="G744" s="754"/>
      <c r="H744" s="716"/>
      <c r="I744" s="791"/>
      <c r="J744" s="507"/>
      <c r="K744" s="536"/>
    </row>
    <row r="745" spans="1:11" x14ac:dyDescent="0.25">
      <c r="A745" s="4"/>
      <c r="B745" s="4"/>
      <c r="C745" s="21"/>
      <c r="D745" s="16"/>
      <c r="E745" s="16"/>
      <c r="F745" s="102"/>
      <c r="G745" s="754"/>
      <c r="H745" s="716"/>
      <c r="I745" s="791"/>
      <c r="J745" s="507"/>
      <c r="K745" s="536"/>
    </row>
    <row r="746" spans="1:11" x14ac:dyDescent="0.25">
      <c r="A746" s="124"/>
      <c r="B746" s="124"/>
      <c r="C746" s="125"/>
      <c r="D746" s="126"/>
      <c r="E746" s="126"/>
      <c r="F746" s="126"/>
      <c r="G746" s="610"/>
      <c r="H746" s="516"/>
      <c r="I746" s="610"/>
      <c r="J746" s="515"/>
      <c r="K746" s="545"/>
    </row>
    <row r="747" spans="1:11" x14ac:dyDescent="0.25">
      <c r="A747" s="7"/>
      <c r="B747" s="7"/>
      <c r="C747" s="8"/>
      <c r="D747" s="130"/>
      <c r="E747" s="130"/>
      <c r="F747" s="130"/>
      <c r="G747" s="613"/>
      <c r="H747" s="520"/>
      <c r="I747" s="613"/>
      <c r="J747" s="519"/>
      <c r="K747" s="550"/>
    </row>
    <row r="748" spans="1:11" x14ac:dyDescent="0.25">
      <c r="A748" s="7"/>
      <c r="B748" s="7"/>
      <c r="C748" s="8"/>
      <c r="D748" s="130"/>
      <c r="E748" s="130"/>
      <c r="F748" s="130"/>
      <c r="G748" s="613"/>
      <c r="H748" s="520"/>
      <c r="I748" s="613"/>
      <c r="J748" s="519"/>
      <c r="K748" s="550"/>
    </row>
    <row r="749" spans="1:11" x14ac:dyDescent="0.25">
      <c r="A749" s="7"/>
      <c r="B749" s="7"/>
      <c r="C749" s="8"/>
      <c r="D749" s="130"/>
      <c r="E749" s="130"/>
      <c r="F749" s="130"/>
      <c r="G749" s="613"/>
      <c r="H749" s="520"/>
      <c r="I749" s="613"/>
      <c r="J749" s="519"/>
      <c r="K749" s="550">
        <v>7</v>
      </c>
    </row>
    <row r="750" spans="1:11" x14ac:dyDescent="0.25">
      <c r="A750" s="120" t="s">
        <v>533</v>
      </c>
      <c r="B750" s="121">
        <v>2</v>
      </c>
      <c r="C750" s="122" t="s">
        <v>534</v>
      </c>
      <c r="D750" s="122" t="s">
        <v>535</v>
      </c>
      <c r="E750" s="122" t="s">
        <v>536</v>
      </c>
      <c r="F750" s="123" t="s">
        <v>537</v>
      </c>
      <c r="G750" s="751">
        <v>7</v>
      </c>
      <c r="H750" s="715">
        <v>8</v>
      </c>
      <c r="I750" s="788">
        <v>9</v>
      </c>
      <c r="J750" s="502">
        <v>10</v>
      </c>
      <c r="K750" s="503">
        <v>11</v>
      </c>
    </row>
    <row r="751" spans="1:11" x14ac:dyDescent="0.25">
      <c r="A751" s="54" t="s">
        <v>117</v>
      </c>
      <c r="B751" s="54" t="s">
        <v>107</v>
      </c>
      <c r="C751" s="55">
        <f t="shared" ref="C751:J751" si="546">C752+C760+C767+C775</f>
        <v>8995000</v>
      </c>
      <c r="D751" s="55">
        <f t="shared" si="546"/>
        <v>0</v>
      </c>
      <c r="E751" s="55">
        <f t="shared" si="546"/>
        <v>0</v>
      </c>
      <c r="F751" s="104">
        <f t="shared" si="546"/>
        <v>0</v>
      </c>
      <c r="G751" s="547">
        <f t="shared" si="546"/>
        <v>0</v>
      </c>
      <c r="H751" s="499">
        <f t="shared" si="546"/>
        <v>0</v>
      </c>
      <c r="I751" s="581">
        <f t="shared" si="546"/>
        <v>0</v>
      </c>
      <c r="J751" s="549">
        <f t="shared" si="546"/>
        <v>0</v>
      </c>
      <c r="K751" s="536">
        <f t="shared" ref="K751:K791" si="547">I751/C751*100</f>
        <v>0</v>
      </c>
    </row>
    <row r="752" spans="1:11" ht="15.75" thickBot="1" x14ac:dyDescent="0.3">
      <c r="A752" s="72" t="s">
        <v>58</v>
      </c>
      <c r="B752" s="72" t="s">
        <v>59</v>
      </c>
      <c r="C752" s="73">
        <f>C753</f>
        <v>1530000</v>
      </c>
      <c r="D752" s="73">
        <f t="shared" ref="D752:J752" si="548">D753</f>
        <v>0</v>
      </c>
      <c r="E752" s="73">
        <f t="shared" si="548"/>
        <v>0</v>
      </c>
      <c r="F752" s="112">
        <f t="shared" si="548"/>
        <v>0</v>
      </c>
      <c r="G752" s="768">
        <f t="shared" si="548"/>
        <v>0</v>
      </c>
      <c r="H752" s="1101">
        <f t="shared" si="548"/>
        <v>0</v>
      </c>
      <c r="I752" s="805">
        <f t="shared" si="548"/>
        <v>0</v>
      </c>
      <c r="J752" s="524">
        <f t="shared" si="548"/>
        <v>0</v>
      </c>
      <c r="K752" s="538">
        <f t="shared" si="547"/>
        <v>0</v>
      </c>
    </row>
    <row r="753" spans="1:11" ht="15.75" thickBot="1" x14ac:dyDescent="0.3">
      <c r="A753" s="3" t="s">
        <v>379</v>
      </c>
      <c r="B753" s="3" t="s">
        <v>151</v>
      </c>
      <c r="C753" s="65">
        <f>C754+C756+C758</f>
        <v>1530000</v>
      </c>
      <c r="D753" s="65">
        <f t="shared" ref="D753:J753" si="549">D754+D756+D758</f>
        <v>0</v>
      </c>
      <c r="E753" s="65">
        <f t="shared" si="549"/>
        <v>0</v>
      </c>
      <c r="F753" s="100">
        <f t="shared" si="549"/>
        <v>0</v>
      </c>
      <c r="G753" s="764">
        <f t="shared" si="549"/>
        <v>0</v>
      </c>
      <c r="H753" s="511">
        <f t="shared" si="549"/>
        <v>0</v>
      </c>
      <c r="I753" s="801">
        <f t="shared" si="549"/>
        <v>0</v>
      </c>
      <c r="J753" s="512">
        <f t="shared" si="549"/>
        <v>0</v>
      </c>
      <c r="K753" s="544">
        <f t="shared" si="547"/>
        <v>0</v>
      </c>
    </row>
    <row r="754" spans="1:11" x14ac:dyDescent="0.25">
      <c r="A754" s="63" t="s">
        <v>380</v>
      </c>
      <c r="B754" s="63" t="s">
        <v>154</v>
      </c>
      <c r="C754" s="64">
        <f>C755</f>
        <v>60000</v>
      </c>
      <c r="D754" s="64">
        <f t="shared" ref="D754:J754" si="550">D755</f>
        <v>0</v>
      </c>
      <c r="E754" s="64">
        <f t="shared" si="550"/>
        <v>0</v>
      </c>
      <c r="F754" s="101">
        <f t="shared" si="550"/>
        <v>0</v>
      </c>
      <c r="G754" s="540">
        <f t="shared" si="550"/>
        <v>0</v>
      </c>
      <c r="H754" s="369">
        <f t="shared" si="550"/>
        <v>0</v>
      </c>
      <c r="I754" s="580">
        <f t="shared" si="550"/>
        <v>0</v>
      </c>
      <c r="J754" s="513">
        <f t="shared" si="550"/>
        <v>0</v>
      </c>
      <c r="K754" s="535">
        <f t="shared" si="547"/>
        <v>0</v>
      </c>
    </row>
    <row r="755" spans="1:11" x14ac:dyDescent="0.25">
      <c r="A755" s="4" t="s">
        <v>381</v>
      </c>
      <c r="B755" s="4" t="s">
        <v>155</v>
      </c>
      <c r="C755" s="21">
        <v>60000</v>
      </c>
      <c r="D755" s="16"/>
      <c r="E755" s="16"/>
      <c r="F755" s="102"/>
      <c r="G755" s="754"/>
      <c r="H755" s="716"/>
      <c r="I755" s="791"/>
      <c r="J755" s="507"/>
      <c r="K755" s="536">
        <f t="shared" si="547"/>
        <v>0</v>
      </c>
    </row>
    <row r="756" spans="1:11" x14ac:dyDescent="0.25">
      <c r="A756" s="4" t="s">
        <v>382</v>
      </c>
      <c r="B756" s="4" t="s">
        <v>156</v>
      </c>
      <c r="C756" s="21">
        <f>C757</f>
        <v>30000</v>
      </c>
      <c r="D756" s="21">
        <f t="shared" ref="D756:J756" si="551">D757</f>
        <v>0</v>
      </c>
      <c r="E756" s="21">
        <f t="shared" si="551"/>
        <v>0</v>
      </c>
      <c r="F756" s="103">
        <f t="shared" si="551"/>
        <v>0</v>
      </c>
      <c r="G756" s="547">
        <f t="shared" si="551"/>
        <v>0</v>
      </c>
      <c r="H756" s="499">
        <f t="shared" si="551"/>
        <v>0</v>
      </c>
      <c r="I756" s="581">
        <f t="shared" si="551"/>
        <v>0</v>
      </c>
      <c r="J756" s="514">
        <f t="shared" si="551"/>
        <v>0</v>
      </c>
      <c r="K756" s="536">
        <f t="shared" si="547"/>
        <v>0</v>
      </c>
    </row>
    <row r="757" spans="1:11" x14ac:dyDescent="0.25">
      <c r="A757" s="4" t="s">
        <v>383</v>
      </c>
      <c r="B757" s="4" t="s">
        <v>157</v>
      </c>
      <c r="C757" s="21">
        <v>30000</v>
      </c>
      <c r="D757" s="16"/>
      <c r="E757" s="16"/>
      <c r="F757" s="102"/>
      <c r="G757" s="754"/>
      <c r="H757" s="716"/>
      <c r="I757" s="791"/>
      <c r="J757" s="507"/>
      <c r="K757" s="536">
        <f t="shared" si="547"/>
        <v>0</v>
      </c>
    </row>
    <row r="758" spans="1:11" x14ac:dyDescent="0.25">
      <c r="A758" s="4" t="s">
        <v>384</v>
      </c>
      <c r="B758" s="4" t="s">
        <v>158</v>
      </c>
      <c r="C758" s="21">
        <f>C759</f>
        <v>1440000</v>
      </c>
      <c r="D758" s="21">
        <f t="shared" ref="D758:J758" si="552">D759</f>
        <v>0</v>
      </c>
      <c r="E758" s="21">
        <f t="shared" si="552"/>
        <v>0</v>
      </c>
      <c r="F758" s="103">
        <f t="shared" si="552"/>
        <v>0</v>
      </c>
      <c r="G758" s="547">
        <f t="shared" si="552"/>
        <v>0</v>
      </c>
      <c r="H758" s="499">
        <f t="shared" si="552"/>
        <v>0</v>
      </c>
      <c r="I758" s="581">
        <f t="shared" si="552"/>
        <v>0</v>
      </c>
      <c r="J758" s="514">
        <f t="shared" si="552"/>
        <v>0</v>
      </c>
      <c r="K758" s="536">
        <f t="shared" si="547"/>
        <v>0</v>
      </c>
    </row>
    <row r="759" spans="1:11" x14ac:dyDescent="0.25">
      <c r="A759" s="4" t="s">
        <v>385</v>
      </c>
      <c r="B759" s="4" t="s">
        <v>159</v>
      </c>
      <c r="C759" s="21">
        <v>1440000</v>
      </c>
      <c r="D759" s="16"/>
      <c r="E759" s="16"/>
      <c r="F759" s="102"/>
      <c r="G759" s="754"/>
      <c r="H759" s="716"/>
      <c r="I759" s="791"/>
      <c r="J759" s="507"/>
      <c r="K759" s="536">
        <f t="shared" si="547"/>
        <v>0</v>
      </c>
    </row>
    <row r="760" spans="1:11" ht="15.75" thickBot="1" x14ac:dyDescent="0.3">
      <c r="A760" s="70" t="s">
        <v>60</v>
      </c>
      <c r="B760" s="70" t="s">
        <v>61</v>
      </c>
      <c r="C760" s="71">
        <f>C761+C764</f>
        <v>2130000</v>
      </c>
      <c r="D760" s="71">
        <f t="shared" ref="D760:J760" si="553">D761+D764</f>
        <v>0</v>
      </c>
      <c r="E760" s="71">
        <f t="shared" si="553"/>
        <v>0</v>
      </c>
      <c r="F760" s="111">
        <f t="shared" si="553"/>
        <v>0</v>
      </c>
      <c r="G760" s="765">
        <f t="shared" si="553"/>
        <v>0</v>
      </c>
      <c r="H760" s="1100">
        <f t="shared" si="553"/>
        <v>0</v>
      </c>
      <c r="I760" s="802">
        <f t="shared" si="553"/>
        <v>0</v>
      </c>
      <c r="J760" s="558">
        <f t="shared" si="553"/>
        <v>0</v>
      </c>
      <c r="K760" s="538">
        <f t="shared" si="547"/>
        <v>0</v>
      </c>
    </row>
    <row r="761" spans="1:11" ht="15.75" thickBot="1" x14ac:dyDescent="0.3">
      <c r="A761" s="3" t="s">
        <v>386</v>
      </c>
      <c r="B761" s="3" t="s">
        <v>92</v>
      </c>
      <c r="C761" s="65">
        <f>C762</f>
        <v>2050000</v>
      </c>
      <c r="D761" s="65">
        <f t="shared" ref="D761:J762" si="554">D762</f>
        <v>0</v>
      </c>
      <c r="E761" s="65">
        <f t="shared" si="554"/>
        <v>0</v>
      </c>
      <c r="F761" s="100">
        <f t="shared" si="554"/>
        <v>0</v>
      </c>
      <c r="G761" s="764">
        <f t="shared" si="554"/>
        <v>0</v>
      </c>
      <c r="H761" s="511">
        <f t="shared" si="554"/>
        <v>0</v>
      </c>
      <c r="I761" s="801">
        <f t="shared" si="554"/>
        <v>0</v>
      </c>
      <c r="J761" s="512">
        <f t="shared" si="554"/>
        <v>0</v>
      </c>
      <c r="K761" s="544">
        <f t="shared" si="547"/>
        <v>0</v>
      </c>
    </row>
    <row r="762" spans="1:11" x14ac:dyDescent="0.25">
      <c r="A762" s="63" t="s">
        <v>387</v>
      </c>
      <c r="B762" s="63" t="s">
        <v>372</v>
      </c>
      <c r="C762" s="64">
        <f>C763</f>
        <v>2050000</v>
      </c>
      <c r="D762" s="64">
        <f t="shared" si="554"/>
        <v>0</v>
      </c>
      <c r="E762" s="64">
        <f t="shared" si="554"/>
        <v>0</v>
      </c>
      <c r="F762" s="101">
        <f t="shared" si="554"/>
        <v>0</v>
      </c>
      <c r="G762" s="540">
        <f t="shared" si="554"/>
        <v>0</v>
      </c>
      <c r="H762" s="369">
        <f t="shared" si="554"/>
        <v>0</v>
      </c>
      <c r="I762" s="580">
        <f t="shared" si="554"/>
        <v>0</v>
      </c>
      <c r="J762" s="513">
        <f t="shared" si="554"/>
        <v>0</v>
      </c>
      <c r="K762" s="535">
        <f t="shared" si="547"/>
        <v>0</v>
      </c>
    </row>
    <row r="763" spans="1:11" ht="15.75" thickBot="1" x14ac:dyDescent="0.3">
      <c r="A763" s="48" t="s">
        <v>388</v>
      </c>
      <c r="B763" s="48" t="s">
        <v>212</v>
      </c>
      <c r="C763" s="49">
        <v>2050000</v>
      </c>
      <c r="D763" s="147"/>
      <c r="E763" s="147"/>
      <c r="F763" s="148"/>
      <c r="G763" s="755"/>
      <c r="H763" s="1088"/>
      <c r="I763" s="792"/>
      <c r="J763" s="508"/>
      <c r="K763" s="538">
        <f t="shared" si="547"/>
        <v>0</v>
      </c>
    </row>
    <row r="764" spans="1:11" ht="15.75" thickBot="1" x14ac:dyDescent="0.3">
      <c r="A764" s="3" t="s">
        <v>389</v>
      </c>
      <c r="B764" s="3" t="s">
        <v>151</v>
      </c>
      <c r="C764" s="65">
        <f>C765</f>
        <v>80000</v>
      </c>
      <c r="D764" s="65">
        <f t="shared" ref="D764:J765" si="555">D765</f>
        <v>0</v>
      </c>
      <c r="E764" s="65">
        <f t="shared" si="555"/>
        <v>0</v>
      </c>
      <c r="F764" s="100">
        <f t="shared" si="555"/>
        <v>0</v>
      </c>
      <c r="G764" s="764">
        <f t="shared" si="555"/>
        <v>0</v>
      </c>
      <c r="H764" s="511">
        <f t="shared" si="555"/>
        <v>0</v>
      </c>
      <c r="I764" s="801">
        <f t="shared" si="555"/>
        <v>0</v>
      </c>
      <c r="J764" s="512">
        <f t="shared" si="555"/>
        <v>0</v>
      </c>
      <c r="K764" s="544">
        <f t="shared" si="547"/>
        <v>0</v>
      </c>
    </row>
    <row r="765" spans="1:11" x14ac:dyDescent="0.25">
      <c r="A765" s="63" t="s">
        <v>390</v>
      </c>
      <c r="B765" s="63" t="s">
        <v>154</v>
      </c>
      <c r="C765" s="64">
        <f>C766</f>
        <v>80000</v>
      </c>
      <c r="D765" s="64">
        <f t="shared" si="555"/>
        <v>0</v>
      </c>
      <c r="E765" s="64">
        <f t="shared" si="555"/>
        <v>0</v>
      </c>
      <c r="F765" s="101">
        <f t="shared" si="555"/>
        <v>0</v>
      </c>
      <c r="G765" s="540">
        <f t="shared" si="555"/>
        <v>0</v>
      </c>
      <c r="H765" s="369">
        <f t="shared" si="555"/>
        <v>0</v>
      </c>
      <c r="I765" s="580">
        <f t="shared" si="555"/>
        <v>0</v>
      </c>
      <c r="J765" s="513">
        <f t="shared" si="555"/>
        <v>0</v>
      </c>
      <c r="K765" s="535">
        <f t="shared" si="547"/>
        <v>0</v>
      </c>
    </row>
    <row r="766" spans="1:11" x14ac:dyDescent="0.25">
      <c r="A766" s="4" t="s">
        <v>391</v>
      </c>
      <c r="B766" s="4" t="s">
        <v>246</v>
      </c>
      <c r="C766" s="21">
        <v>80000</v>
      </c>
      <c r="D766" s="16"/>
      <c r="E766" s="16"/>
      <c r="F766" s="102"/>
      <c r="G766" s="754"/>
      <c r="H766" s="716"/>
      <c r="I766" s="791"/>
      <c r="J766" s="507"/>
      <c r="K766" s="536">
        <f t="shared" si="547"/>
        <v>0</v>
      </c>
    </row>
    <row r="767" spans="1:11" ht="15.75" thickBot="1" x14ac:dyDescent="0.3">
      <c r="A767" s="70" t="s">
        <v>62</v>
      </c>
      <c r="B767" s="77" t="s">
        <v>63</v>
      </c>
      <c r="C767" s="71">
        <f>C768</f>
        <v>3755000</v>
      </c>
      <c r="D767" s="71">
        <f t="shared" ref="D767:J767" si="556">D768</f>
        <v>0</v>
      </c>
      <c r="E767" s="71">
        <f t="shared" si="556"/>
        <v>0</v>
      </c>
      <c r="F767" s="111">
        <f t="shared" si="556"/>
        <v>0</v>
      </c>
      <c r="G767" s="765">
        <f t="shared" si="556"/>
        <v>0</v>
      </c>
      <c r="H767" s="1100">
        <f t="shared" si="556"/>
        <v>0</v>
      </c>
      <c r="I767" s="802">
        <f t="shared" si="556"/>
        <v>0</v>
      </c>
      <c r="J767" s="558">
        <f t="shared" si="556"/>
        <v>0</v>
      </c>
      <c r="K767" s="538">
        <f t="shared" si="547"/>
        <v>0</v>
      </c>
    </row>
    <row r="768" spans="1:11" ht="15.75" thickBot="1" x14ac:dyDescent="0.3">
      <c r="A768" s="79" t="s">
        <v>392</v>
      </c>
      <c r="B768" s="3" t="s">
        <v>151</v>
      </c>
      <c r="C768" s="65">
        <f>C769+C771+C773</f>
        <v>3755000</v>
      </c>
      <c r="D768" s="65">
        <f t="shared" ref="D768:J768" si="557">D769+D771+D773</f>
        <v>0</v>
      </c>
      <c r="E768" s="65">
        <f t="shared" si="557"/>
        <v>0</v>
      </c>
      <c r="F768" s="100">
        <f t="shared" si="557"/>
        <v>0</v>
      </c>
      <c r="G768" s="764">
        <f t="shared" si="557"/>
        <v>0</v>
      </c>
      <c r="H768" s="511">
        <f t="shared" si="557"/>
        <v>0</v>
      </c>
      <c r="I768" s="801">
        <f t="shared" si="557"/>
        <v>0</v>
      </c>
      <c r="J768" s="512">
        <f t="shared" si="557"/>
        <v>0</v>
      </c>
      <c r="K768" s="544">
        <f t="shared" si="547"/>
        <v>0</v>
      </c>
    </row>
    <row r="769" spans="1:11" x14ac:dyDescent="0.25">
      <c r="A769" s="78" t="s">
        <v>393</v>
      </c>
      <c r="B769" s="63" t="s">
        <v>154</v>
      </c>
      <c r="C769" s="64">
        <f>C770</f>
        <v>125000</v>
      </c>
      <c r="D769" s="64">
        <f t="shared" ref="D769:J769" si="558">D770</f>
        <v>0</v>
      </c>
      <c r="E769" s="64">
        <f t="shared" si="558"/>
        <v>0</v>
      </c>
      <c r="F769" s="101">
        <f t="shared" si="558"/>
        <v>0</v>
      </c>
      <c r="G769" s="540">
        <f t="shared" si="558"/>
        <v>0</v>
      </c>
      <c r="H769" s="369">
        <f t="shared" si="558"/>
        <v>0</v>
      </c>
      <c r="I769" s="580">
        <f t="shared" si="558"/>
        <v>0</v>
      </c>
      <c r="J769" s="513">
        <f t="shared" si="558"/>
        <v>0</v>
      </c>
      <c r="K769" s="535">
        <f t="shared" si="547"/>
        <v>0</v>
      </c>
    </row>
    <row r="770" spans="1:11" x14ac:dyDescent="0.25">
      <c r="A770" s="27" t="s">
        <v>394</v>
      </c>
      <c r="B770" s="4" t="s">
        <v>155</v>
      </c>
      <c r="C770" s="21">
        <v>125000</v>
      </c>
      <c r="D770" s="16"/>
      <c r="E770" s="16"/>
      <c r="F770" s="102"/>
      <c r="G770" s="754"/>
      <c r="H770" s="716"/>
      <c r="I770" s="791"/>
      <c r="J770" s="507"/>
      <c r="K770" s="536">
        <f t="shared" si="547"/>
        <v>0</v>
      </c>
    </row>
    <row r="771" spans="1:11" x14ac:dyDescent="0.25">
      <c r="A771" s="27" t="s">
        <v>395</v>
      </c>
      <c r="B771" s="4" t="s">
        <v>156</v>
      </c>
      <c r="C771" s="21">
        <f>C772</f>
        <v>30000</v>
      </c>
      <c r="D771" s="21">
        <f t="shared" ref="D771:J771" si="559">D772</f>
        <v>0</v>
      </c>
      <c r="E771" s="21">
        <f t="shared" si="559"/>
        <v>0</v>
      </c>
      <c r="F771" s="103">
        <f t="shared" si="559"/>
        <v>0</v>
      </c>
      <c r="G771" s="547">
        <f t="shared" si="559"/>
        <v>0</v>
      </c>
      <c r="H771" s="499">
        <f t="shared" si="559"/>
        <v>0</v>
      </c>
      <c r="I771" s="581">
        <f t="shared" si="559"/>
        <v>0</v>
      </c>
      <c r="J771" s="514">
        <f t="shared" si="559"/>
        <v>0</v>
      </c>
      <c r="K771" s="536">
        <f t="shared" si="547"/>
        <v>0</v>
      </c>
    </row>
    <row r="772" spans="1:11" x14ac:dyDescent="0.25">
      <c r="A772" s="27" t="s">
        <v>396</v>
      </c>
      <c r="B772" s="4" t="s">
        <v>157</v>
      </c>
      <c r="C772" s="21">
        <v>30000</v>
      </c>
      <c r="D772" s="16"/>
      <c r="E772" s="16"/>
      <c r="F772" s="102"/>
      <c r="G772" s="754"/>
      <c r="H772" s="716"/>
      <c r="I772" s="791"/>
      <c r="J772" s="507"/>
      <c r="K772" s="536">
        <f t="shared" si="547"/>
        <v>0</v>
      </c>
    </row>
    <row r="773" spans="1:11" x14ac:dyDescent="0.25">
      <c r="A773" s="27" t="s">
        <v>397</v>
      </c>
      <c r="B773" s="4" t="s">
        <v>158</v>
      </c>
      <c r="C773" s="21">
        <f>C774</f>
        <v>3600000</v>
      </c>
      <c r="D773" s="21">
        <f t="shared" ref="D773:J773" si="560">D774</f>
        <v>0</v>
      </c>
      <c r="E773" s="21">
        <f t="shared" si="560"/>
        <v>0</v>
      </c>
      <c r="F773" s="103">
        <f t="shared" si="560"/>
        <v>0</v>
      </c>
      <c r="G773" s="547">
        <f t="shared" si="560"/>
        <v>0</v>
      </c>
      <c r="H773" s="499">
        <f t="shared" si="560"/>
        <v>0</v>
      </c>
      <c r="I773" s="581">
        <f t="shared" si="560"/>
        <v>0</v>
      </c>
      <c r="J773" s="514">
        <f t="shared" si="560"/>
        <v>0</v>
      </c>
      <c r="K773" s="536">
        <f t="shared" si="547"/>
        <v>0</v>
      </c>
    </row>
    <row r="774" spans="1:11" x14ac:dyDescent="0.25">
      <c r="A774" s="27" t="s">
        <v>398</v>
      </c>
      <c r="B774" s="4" t="s">
        <v>159</v>
      </c>
      <c r="C774" s="21">
        <v>3600000</v>
      </c>
      <c r="D774" s="16"/>
      <c r="E774" s="16"/>
      <c r="F774" s="102"/>
      <c r="G774" s="754"/>
      <c r="H774" s="716"/>
      <c r="I774" s="791"/>
      <c r="J774" s="507"/>
      <c r="K774" s="536">
        <f t="shared" si="547"/>
        <v>0</v>
      </c>
    </row>
    <row r="775" spans="1:11" ht="15.75" thickBot="1" x14ac:dyDescent="0.3">
      <c r="A775" s="70" t="s">
        <v>64</v>
      </c>
      <c r="B775" s="77" t="s">
        <v>65</v>
      </c>
      <c r="C775" s="71">
        <f>C776</f>
        <v>1580000</v>
      </c>
      <c r="D775" s="71">
        <f t="shared" ref="D775:J775" si="561">D776</f>
        <v>0</v>
      </c>
      <c r="E775" s="71">
        <f t="shared" si="561"/>
        <v>0</v>
      </c>
      <c r="F775" s="111">
        <f t="shared" si="561"/>
        <v>0</v>
      </c>
      <c r="G775" s="765">
        <f t="shared" si="561"/>
        <v>0</v>
      </c>
      <c r="H775" s="1100">
        <f t="shared" si="561"/>
        <v>0</v>
      </c>
      <c r="I775" s="802">
        <f t="shared" si="561"/>
        <v>0</v>
      </c>
      <c r="J775" s="558">
        <f t="shared" si="561"/>
        <v>0</v>
      </c>
      <c r="K775" s="538">
        <f t="shared" si="547"/>
        <v>0</v>
      </c>
    </row>
    <row r="776" spans="1:11" ht="15.75" thickBot="1" x14ac:dyDescent="0.3">
      <c r="A776" s="79" t="s">
        <v>399</v>
      </c>
      <c r="B776" s="3" t="s">
        <v>151</v>
      </c>
      <c r="C776" s="65">
        <f>C777+C779+C781</f>
        <v>1580000</v>
      </c>
      <c r="D776" s="65">
        <f t="shared" ref="D776:J776" si="562">D777+D779+D781</f>
        <v>0</v>
      </c>
      <c r="E776" s="65">
        <f t="shared" si="562"/>
        <v>0</v>
      </c>
      <c r="F776" s="100">
        <f t="shared" si="562"/>
        <v>0</v>
      </c>
      <c r="G776" s="764">
        <f t="shared" si="562"/>
        <v>0</v>
      </c>
      <c r="H776" s="511">
        <f t="shared" si="562"/>
        <v>0</v>
      </c>
      <c r="I776" s="801">
        <f t="shared" si="562"/>
        <v>0</v>
      </c>
      <c r="J776" s="512">
        <f t="shared" si="562"/>
        <v>0</v>
      </c>
      <c r="K776" s="544">
        <f t="shared" si="547"/>
        <v>0</v>
      </c>
    </row>
    <row r="777" spans="1:11" x14ac:dyDescent="0.25">
      <c r="A777" s="78" t="s">
        <v>400</v>
      </c>
      <c r="B777" s="63" t="s">
        <v>154</v>
      </c>
      <c r="C777" s="64">
        <f>C778</f>
        <v>80000</v>
      </c>
      <c r="D777" s="64">
        <f t="shared" ref="D777:J777" si="563">D778</f>
        <v>0</v>
      </c>
      <c r="E777" s="64">
        <f t="shared" si="563"/>
        <v>0</v>
      </c>
      <c r="F777" s="101">
        <f t="shared" si="563"/>
        <v>0</v>
      </c>
      <c r="G777" s="540">
        <f t="shared" si="563"/>
        <v>0</v>
      </c>
      <c r="H777" s="369">
        <f t="shared" si="563"/>
        <v>0</v>
      </c>
      <c r="I777" s="580">
        <f t="shared" si="563"/>
        <v>0</v>
      </c>
      <c r="J777" s="513">
        <f t="shared" si="563"/>
        <v>0</v>
      </c>
      <c r="K777" s="535">
        <f t="shared" si="547"/>
        <v>0</v>
      </c>
    </row>
    <row r="778" spans="1:11" x14ac:dyDescent="0.25">
      <c r="A778" s="27" t="s">
        <v>401</v>
      </c>
      <c r="B778" s="4" t="s">
        <v>155</v>
      </c>
      <c r="C778" s="21">
        <v>80000</v>
      </c>
      <c r="D778" s="16"/>
      <c r="E778" s="16"/>
      <c r="F778" s="102"/>
      <c r="G778" s="754"/>
      <c r="H778" s="716"/>
      <c r="I778" s="791"/>
      <c r="J778" s="507"/>
      <c r="K778" s="536">
        <f t="shared" si="547"/>
        <v>0</v>
      </c>
    </row>
    <row r="779" spans="1:11" x14ac:dyDescent="0.25">
      <c r="A779" s="27" t="s">
        <v>402</v>
      </c>
      <c r="B779" s="4" t="s">
        <v>156</v>
      </c>
      <c r="C779" s="21">
        <f>C780</f>
        <v>60000</v>
      </c>
      <c r="D779" s="21">
        <f t="shared" ref="D779:J779" si="564">D780</f>
        <v>0</v>
      </c>
      <c r="E779" s="21">
        <f t="shared" si="564"/>
        <v>0</v>
      </c>
      <c r="F779" s="103">
        <f t="shared" si="564"/>
        <v>0</v>
      </c>
      <c r="G779" s="547">
        <f t="shared" si="564"/>
        <v>0</v>
      </c>
      <c r="H779" s="499">
        <f t="shared" si="564"/>
        <v>0</v>
      </c>
      <c r="I779" s="581">
        <f t="shared" si="564"/>
        <v>0</v>
      </c>
      <c r="J779" s="514">
        <f t="shared" si="564"/>
        <v>0</v>
      </c>
      <c r="K779" s="536">
        <f t="shared" si="547"/>
        <v>0</v>
      </c>
    </row>
    <row r="780" spans="1:11" x14ac:dyDescent="0.25">
      <c r="A780" s="27" t="s">
        <v>403</v>
      </c>
      <c r="B780" s="4" t="s">
        <v>157</v>
      </c>
      <c r="C780" s="21">
        <v>60000</v>
      </c>
      <c r="D780" s="16"/>
      <c r="E780" s="16"/>
      <c r="F780" s="102"/>
      <c r="G780" s="754"/>
      <c r="H780" s="716"/>
      <c r="I780" s="791"/>
      <c r="J780" s="507"/>
      <c r="K780" s="536">
        <f t="shared" si="547"/>
        <v>0</v>
      </c>
    </row>
    <row r="781" spans="1:11" x14ac:dyDescent="0.25">
      <c r="A781" s="27" t="s">
        <v>404</v>
      </c>
      <c r="B781" s="4" t="s">
        <v>158</v>
      </c>
      <c r="C781" s="21">
        <f>C782</f>
        <v>1440000</v>
      </c>
      <c r="D781" s="21">
        <f t="shared" ref="D781:J781" si="565">D782</f>
        <v>0</v>
      </c>
      <c r="E781" s="21">
        <f t="shared" si="565"/>
        <v>0</v>
      </c>
      <c r="F781" s="103">
        <f t="shared" si="565"/>
        <v>0</v>
      </c>
      <c r="G781" s="547">
        <f t="shared" si="565"/>
        <v>0</v>
      </c>
      <c r="H781" s="499">
        <f t="shared" si="565"/>
        <v>0</v>
      </c>
      <c r="I781" s="581">
        <f t="shared" si="565"/>
        <v>0</v>
      </c>
      <c r="J781" s="514">
        <f t="shared" si="565"/>
        <v>0</v>
      </c>
      <c r="K781" s="536">
        <f t="shared" si="547"/>
        <v>0</v>
      </c>
    </row>
    <row r="782" spans="1:11" x14ac:dyDescent="0.25">
      <c r="A782" s="27" t="s">
        <v>405</v>
      </c>
      <c r="B782" s="4" t="s">
        <v>159</v>
      </c>
      <c r="C782" s="21">
        <v>1440000</v>
      </c>
      <c r="D782" s="16"/>
      <c r="E782" s="16"/>
      <c r="F782" s="102"/>
      <c r="G782" s="754"/>
      <c r="H782" s="716"/>
      <c r="I782" s="791"/>
      <c r="J782" s="507"/>
      <c r="K782" s="536">
        <f t="shared" si="547"/>
        <v>0</v>
      </c>
    </row>
    <row r="783" spans="1:11" ht="15.75" thickBot="1" x14ac:dyDescent="0.3">
      <c r="A783" s="54" t="s">
        <v>116</v>
      </c>
      <c r="B783" s="59" t="s">
        <v>108</v>
      </c>
      <c r="C783" s="55">
        <f t="shared" ref="C783:J783" si="566">C784+C795+C803+C811</f>
        <v>5460000</v>
      </c>
      <c r="D783" s="55">
        <f t="shared" si="566"/>
        <v>0</v>
      </c>
      <c r="E783" s="55">
        <f t="shared" si="566"/>
        <v>0</v>
      </c>
      <c r="F783" s="104">
        <f t="shared" si="566"/>
        <v>0</v>
      </c>
      <c r="G783" s="547">
        <f t="shared" si="566"/>
        <v>0</v>
      </c>
      <c r="H783" s="499">
        <f t="shared" si="566"/>
        <v>0</v>
      </c>
      <c r="I783" s="581">
        <f t="shared" si="566"/>
        <v>0</v>
      </c>
      <c r="J783" s="549">
        <f t="shared" si="566"/>
        <v>0</v>
      </c>
      <c r="K783" s="538">
        <f t="shared" si="547"/>
        <v>0</v>
      </c>
    </row>
    <row r="784" spans="1:11" ht="15.75" thickBot="1" x14ac:dyDescent="0.3">
      <c r="A784" s="70" t="s">
        <v>66</v>
      </c>
      <c r="B784" s="77" t="s">
        <v>67</v>
      </c>
      <c r="C784" s="71">
        <f>C785</f>
        <v>1840000</v>
      </c>
      <c r="D784" s="71">
        <f t="shared" ref="D784:J784" si="567">D785</f>
        <v>0</v>
      </c>
      <c r="E784" s="71">
        <f t="shared" si="567"/>
        <v>0</v>
      </c>
      <c r="F784" s="111">
        <f t="shared" si="567"/>
        <v>0</v>
      </c>
      <c r="G784" s="765">
        <f t="shared" si="567"/>
        <v>0</v>
      </c>
      <c r="H784" s="1100">
        <f t="shared" si="567"/>
        <v>0</v>
      </c>
      <c r="I784" s="802">
        <f t="shared" si="567"/>
        <v>0</v>
      </c>
      <c r="J784" s="558">
        <f t="shared" si="567"/>
        <v>0</v>
      </c>
      <c r="K784" s="544">
        <f t="shared" si="547"/>
        <v>0</v>
      </c>
    </row>
    <row r="785" spans="1:11" ht="15.75" thickBot="1" x14ac:dyDescent="0.3">
      <c r="A785" s="79" t="s">
        <v>406</v>
      </c>
      <c r="B785" s="3" t="s">
        <v>151</v>
      </c>
      <c r="C785" s="65">
        <f>C786+C788+C790</f>
        <v>1840000</v>
      </c>
      <c r="D785" s="65">
        <f t="shared" ref="D785:J785" si="568">D786+D788+D790</f>
        <v>0</v>
      </c>
      <c r="E785" s="65">
        <f t="shared" si="568"/>
        <v>0</v>
      </c>
      <c r="F785" s="100">
        <f t="shared" si="568"/>
        <v>0</v>
      </c>
      <c r="G785" s="764">
        <f t="shared" si="568"/>
        <v>0</v>
      </c>
      <c r="H785" s="511">
        <f t="shared" si="568"/>
        <v>0</v>
      </c>
      <c r="I785" s="801">
        <f t="shared" si="568"/>
        <v>0</v>
      </c>
      <c r="J785" s="512">
        <f t="shared" si="568"/>
        <v>0</v>
      </c>
      <c r="K785" s="535">
        <f t="shared" si="547"/>
        <v>0</v>
      </c>
    </row>
    <row r="786" spans="1:11" x14ac:dyDescent="0.25">
      <c r="A786" s="78" t="s">
        <v>407</v>
      </c>
      <c r="B786" s="63" t="s">
        <v>154</v>
      </c>
      <c r="C786" s="64">
        <f>C787</f>
        <v>310000</v>
      </c>
      <c r="D786" s="64">
        <f t="shared" ref="D786:J786" si="569">D787</f>
        <v>0</v>
      </c>
      <c r="E786" s="64">
        <f t="shared" si="569"/>
        <v>0</v>
      </c>
      <c r="F786" s="101">
        <f t="shared" si="569"/>
        <v>0</v>
      </c>
      <c r="G786" s="540">
        <f t="shared" si="569"/>
        <v>0</v>
      </c>
      <c r="H786" s="369">
        <f t="shared" si="569"/>
        <v>0</v>
      </c>
      <c r="I786" s="580">
        <f t="shared" si="569"/>
        <v>0</v>
      </c>
      <c r="J786" s="513">
        <f t="shared" si="569"/>
        <v>0</v>
      </c>
      <c r="K786" s="536">
        <f t="shared" si="547"/>
        <v>0</v>
      </c>
    </row>
    <row r="787" spans="1:11" x14ac:dyDescent="0.25">
      <c r="A787" s="27" t="s">
        <v>408</v>
      </c>
      <c r="B787" s="4" t="s">
        <v>155</v>
      </c>
      <c r="C787" s="21">
        <v>310000</v>
      </c>
      <c r="D787" s="16"/>
      <c r="E787" s="16"/>
      <c r="F787" s="102"/>
      <c r="G787" s="754"/>
      <c r="H787" s="716"/>
      <c r="I787" s="791"/>
      <c r="J787" s="507"/>
      <c r="K787" s="536">
        <f t="shared" si="547"/>
        <v>0</v>
      </c>
    </row>
    <row r="788" spans="1:11" x14ac:dyDescent="0.25">
      <c r="A788" s="27" t="s">
        <v>409</v>
      </c>
      <c r="B788" s="4" t="s">
        <v>156</v>
      </c>
      <c r="C788" s="21">
        <f>C789</f>
        <v>90000</v>
      </c>
      <c r="D788" s="21">
        <f t="shared" ref="D788:J788" si="570">D789</f>
        <v>0</v>
      </c>
      <c r="E788" s="21">
        <f t="shared" si="570"/>
        <v>0</v>
      </c>
      <c r="F788" s="103">
        <f t="shared" si="570"/>
        <v>0</v>
      </c>
      <c r="G788" s="547">
        <f t="shared" si="570"/>
        <v>0</v>
      </c>
      <c r="H788" s="499">
        <f t="shared" si="570"/>
        <v>0</v>
      </c>
      <c r="I788" s="581">
        <f t="shared" si="570"/>
        <v>0</v>
      </c>
      <c r="J788" s="514">
        <f t="shared" si="570"/>
        <v>0</v>
      </c>
      <c r="K788" s="536">
        <f t="shared" si="547"/>
        <v>0</v>
      </c>
    </row>
    <row r="789" spans="1:11" x14ac:dyDescent="0.25">
      <c r="A789" s="27" t="s">
        <v>410</v>
      </c>
      <c r="B789" s="4" t="s">
        <v>157</v>
      </c>
      <c r="C789" s="21">
        <v>90000</v>
      </c>
      <c r="D789" s="16"/>
      <c r="E789" s="16"/>
      <c r="F789" s="102"/>
      <c r="G789" s="754"/>
      <c r="H789" s="716"/>
      <c r="I789" s="791"/>
      <c r="J789" s="507"/>
      <c r="K789" s="536">
        <f t="shared" si="547"/>
        <v>0</v>
      </c>
    </row>
    <row r="790" spans="1:11" x14ac:dyDescent="0.25">
      <c r="A790" s="27" t="s">
        <v>411</v>
      </c>
      <c r="B790" s="4" t="s">
        <v>158</v>
      </c>
      <c r="C790" s="21">
        <f>C791</f>
        <v>1440000</v>
      </c>
      <c r="D790" s="21">
        <f t="shared" ref="D790:J790" si="571">D791</f>
        <v>0</v>
      </c>
      <c r="E790" s="21">
        <f t="shared" si="571"/>
        <v>0</v>
      </c>
      <c r="F790" s="103">
        <f t="shared" si="571"/>
        <v>0</v>
      </c>
      <c r="G790" s="547">
        <f t="shared" si="571"/>
        <v>0</v>
      </c>
      <c r="H790" s="499">
        <f t="shared" si="571"/>
        <v>0</v>
      </c>
      <c r="I790" s="581">
        <f t="shared" si="571"/>
        <v>0</v>
      </c>
      <c r="J790" s="514">
        <f t="shared" si="571"/>
        <v>0</v>
      </c>
      <c r="K790" s="536">
        <f t="shared" si="547"/>
        <v>0</v>
      </c>
    </row>
    <row r="791" spans="1:11" x14ac:dyDescent="0.25">
      <c r="A791" s="135" t="s">
        <v>412</v>
      </c>
      <c r="B791" s="48" t="s">
        <v>159</v>
      </c>
      <c r="C791" s="49">
        <v>1440000</v>
      </c>
      <c r="D791" s="29"/>
      <c r="E791" s="29"/>
      <c r="F791" s="89"/>
      <c r="G791" s="755"/>
      <c r="H791" s="1088"/>
      <c r="I791" s="792"/>
      <c r="J791" s="508"/>
      <c r="K791" s="538">
        <f t="shared" si="547"/>
        <v>0</v>
      </c>
    </row>
    <row r="792" spans="1:11" x14ac:dyDescent="0.25">
      <c r="A792" s="139"/>
      <c r="B792" s="124"/>
      <c r="C792" s="125"/>
      <c r="D792" s="126"/>
      <c r="E792" s="126"/>
      <c r="F792" s="126"/>
      <c r="G792" s="610"/>
      <c r="H792" s="516"/>
      <c r="I792" s="610"/>
      <c r="J792" s="515"/>
      <c r="K792" s="545"/>
    </row>
    <row r="793" spans="1:11" x14ac:dyDescent="0.25">
      <c r="A793" s="140"/>
      <c r="B793" s="7"/>
      <c r="C793" s="8"/>
      <c r="D793" s="130"/>
      <c r="E793" s="130"/>
      <c r="F793" s="130"/>
      <c r="G793" s="613"/>
      <c r="H793" s="520"/>
      <c r="I793" s="613"/>
      <c r="J793" s="519"/>
      <c r="K793" s="550">
        <v>8</v>
      </c>
    </row>
    <row r="794" spans="1:11" x14ac:dyDescent="0.25">
      <c r="A794" s="144" t="s">
        <v>533</v>
      </c>
      <c r="B794" s="141">
        <v>2</v>
      </c>
      <c r="C794" s="142" t="s">
        <v>534</v>
      </c>
      <c r="D794" s="142" t="s">
        <v>535</v>
      </c>
      <c r="E794" s="142" t="s">
        <v>536</v>
      </c>
      <c r="F794" s="143" t="s">
        <v>537</v>
      </c>
      <c r="G794" s="776">
        <v>7</v>
      </c>
      <c r="H794" s="1108">
        <v>8</v>
      </c>
      <c r="I794" s="813">
        <v>9</v>
      </c>
      <c r="J794" s="525">
        <v>10</v>
      </c>
      <c r="K794" s="503">
        <v>11</v>
      </c>
    </row>
    <row r="795" spans="1:11" ht="15.75" thickBot="1" x14ac:dyDescent="0.3">
      <c r="A795" s="136" t="s">
        <v>68</v>
      </c>
      <c r="B795" s="136" t="s">
        <v>69</v>
      </c>
      <c r="C795" s="137">
        <f>C796</f>
        <v>1060000</v>
      </c>
      <c r="D795" s="137">
        <f t="shared" ref="D795:J795" si="572">D796</f>
        <v>0</v>
      </c>
      <c r="E795" s="137">
        <f t="shared" si="572"/>
        <v>0</v>
      </c>
      <c r="F795" s="138">
        <f t="shared" si="572"/>
        <v>0</v>
      </c>
      <c r="G795" s="777">
        <f t="shared" si="572"/>
        <v>0</v>
      </c>
      <c r="H795" s="1109">
        <f t="shared" si="572"/>
        <v>0</v>
      </c>
      <c r="I795" s="814">
        <f t="shared" si="572"/>
        <v>0</v>
      </c>
      <c r="J795" s="559">
        <f t="shared" si="572"/>
        <v>0</v>
      </c>
      <c r="K795" s="560">
        <f t="shared" ref="K795:K836" si="573">I795/C795*100</f>
        <v>0</v>
      </c>
    </row>
    <row r="796" spans="1:11" ht="15.75" thickBot="1" x14ac:dyDescent="0.3">
      <c r="A796" s="79" t="s">
        <v>413</v>
      </c>
      <c r="B796" s="3" t="s">
        <v>151</v>
      </c>
      <c r="C796" s="65">
        <f>C797+C799+C801</f>
        <v>1060000</v>
      </c>
      <c r="D796" s="65">
        <f t="shared" ref="D796:J796" si="574">D797+D799+D801</f>
        <v>0</v>
      </c>
      <c r="E796" s="65">
        <f t="shared" si="574"/>
        <v>0</v>
      </c>
      <c r="F796" s="100">
        <f t="shared" si="574"/>
        <v>0</v>
      </c>
      <c r="G796" s="764">
        <f t="shared" si="574"/>
        <v>0</v>
      </c>
      <c r="H796" s="511">
        <f t="shared" si="574"/>
        <v>0</v>
      </c>
      <c r="I796" s="801">
        <f t="shared" si="574"/>
        <v>0</v>
      </c>
      <c r="J796" s="512">
        <f t="shared" si="574"/>
        <v>0</v>
      </c>
      <c r="K796" s="535">
        <f t="shared" si="573"/>
        <v>0</v>
      </c>
    </row>
    <row r="797" spans="1:11" x14ac:dyDescent="0.25">
      <c r="A797" s="78" t="s">
        <v>414</v>
      </c>
      <c r="B797" s="63" t="s">
        <v>154</v>
      </c>
      <c r="C797" s="64">
        <f>C798</f>
        <v>70000</v>
      </c>
      <c r="D797" s="64">
        <f t="shared" ref="D797:J797" si="575">D798</f>
        <v>0</v>
      </c>
      <c r="E797" s="64">
        <f t="shared" si="575"/>
        <v>0</v>
      </c>
      <c r="F797" s="101">
        <f t="shared" si="575"/>
        <v>0</v>
      </c>
      <c r="G797" s="540">
        <f t="shared" si="575"/>
        <v>0</v>
      </c>
      <c r="H797" s="369">
        <f t="shared" si="575"/>
        <v>0</v>
      </c>
      <c r="I797" s="580">
        <f t="shared" si="575"/>
        <v>0</v>
      </c>
      <c r="J797" s="513">
        <f t="shared" si="575"/>
        <v>0</v>
      </c>
      <c r="K797" s="536">
        <f t="shared" si="573"/>
        <v>0</v>
      </c>
    </row>
    <row r="798" spans="1:11" x14ac:dyDescent="0.25">
      <c r="A798" s="27" t="s">
        <v>415</v>
      </c>
      <c r="B798" s="4" t="s">
        <v>155</v>
      </c>
      <c r="C798" s="21">
        <v>70000</v>
      </c>
      <c r="D798" s="16"/>
      <c r="E798" s="16"/>
      <c r="F798" s="102"/>
      <c r="G798" s="754"/>
      <c r="H798" s="716"/>
      <c r="I798" s="791"/>
      <c r="J798" s="507"/>
      <c r="K798" s="536">
        <f t="shared" si="573"/>
        <v>0</v>
      </c>
    </row>
    <row r="799" spans="1:11" x14ac:dyDescent="0.25">
      <c r="A799" s="27" t="s">
        <v>416</v>
      </c>
      <c r="B799" s="4" t="s">
        <v>156</v>
      </c>
      <c r="C799" s="21">
        <f>C800</f>
        <v>30000</v>
      </c>
      <c r="D799" s="21">
        <f t="shared" ref="D799:J799" si="576">D800</f>
        <v>0</v>
      </c>
      <c r="E799" s="21">
        <f t="shared" si="576"/>
        <v>0</v>
      </c>
      <c r="F799" s="103">
        <f t="shared" si="576"/>
        <v>0</v>
      </c>
      <c r="G799" s="547">
        <f t="shared" si="576"/>
        <v>0</v>
      </c>
      <c r="H799" s="499">
        <f t="shared" si="576"/>
        <v>0</v>
      </c>
      <c r="I799" s="581">
        <f t="shared" si="576"/>
        <v>0</v>
      </c>
      <c r="J799" s="514">
        <f t="shared" si="576"/>
        <v>0</v>
      </c>
      <c r="K799" s="536">
        <f t="shared" si="573"/>
        <v>0</v>
      </c>
    </row>
    <row r="800" spans="1:11" x14ac:dyDescent="0.25">
      <c r="A800" s="27" t="s">
        <v>417</v>
      </c>
      <c r="B800" s="4" t="s">
        <v>157</v>
      </c>
      <c r="C800" s="21">
        <v>30000</v>
      </c>
      <c r="D800" s="16"/>
      <c r="E800" s="16"/>
      <c r="F800" s="102"/>
      <c r="G800" s="754"/>
      <c r="H800" s="716"/>
      <c r="I800" s="791"/>
      <c r="J800" s="507"/>
      <c r="K800" s="536">
        <f t="shared" si="573"/>
        <v>0</v>
      </c>
    </row>
    <row r="801" spans="1:11" x14ac:dyDescent="0.25">
      <c r="A801" s="27" t="s">
        <v>418</v>
      </c>
      <c r="B801" s="4" t="s">
        <v>158</v>
      </c>
      <c r="C801" s="21">
        <f>C802</f>
        <v>960000</v>
      </c>
      <c r="D801" s="21">
        <f t="shared" ref="D801:J801" si="577">D802</f>
        <v>0</v>
      </c>
      <c r="E801" s="21">
        <f t="shared" si="577"/>
        <v>0</v>
      </c>
      <c r="F801" s="103">
        <f t="shared" si="577"/>
        <v>0</v>
      </c>
      <c r="G801" s="547">
        <f t="shared" si="577"/>
        <v>0</v>
      </c>
      <c r="H801" s="499">
        <f t="shared" si="577"/>
        <v>0</v>
      </c>
      <c r="I801" s="581">
        <f t="shared" si="577"/>
        <v>0</v>
      </c>
      <c r="J801" s="514">
        <f t="shared" si="577"/>
        <v>0</v>
      </c>
      <c r="K801" s="536">
        <f t="shared" si="573"/>
        <v>0</v>
      </c>
    </row>
    <row r="802" spans="1:11" x14ac:dyDescent="0.25">
      <c r="A802" s="27" t="s">
        <v>419</v>
      </c>
      <c r="B802" s="4" t="s">
        <v>159</v>
      </c>
      <c r="C802" s="21">
        <v>960000</v>
      </c>
      <c r="D802" s="16"/>
      <c r="E802" s="16"/>
      <c r="F802" s="102"/>
      <c r="G802" s="754"/>
      <c r="H802" s="716"/>
      <c r="I802" s="791"/>
      <c r="J802" s="507"/>
      <c r="K802" s="536">
        <f t="shared" si="573"/>
        <v>0</v>
      </c>
    </row>
    <row r="803" spans="1:11" ht="15.75" thickBot="1" x14ac:dyDescent="0.3">
      <c r="A803" s="70" t="s">
        <v>70</v>
      </c>
      <c r="B803" s="70" t="s">
        <v>71</v>
      </c>
      <c r="C803" s="71">
        <f>C804</f>
        <v>2040000</v>
      </c>
      <c r="D803" s="71">
        <f t="shared" ref="D803:J803" si="578">D804</f>
        <v>0</v>
      </c>
      <c r="E803" s="71">
        <f t="shared" si="578"/>
        <v>0</v>
      </c>
      <c r="F803" s="111">
        <f t="shared" si="578"/>
        <v>0</v>
      </c>
      <c r="G803" s="765">
        <f t="shared" si="578"/>
        <v>0</v>
      </c>
      <c r="H803" s="1100">
        <f t="shared" si="578"/>
        <v>0</v>
      </c>
      <c r="I803" s="802">
        <f t="shared" si="578"/>
        <v>0</v>
      </c>
      <c r="J803" s="558">
        <f t="shared" si="578"/>
        <v>0</v>
      </c>
      <c r="K803" s="538">
        <f t="shared" si="573"/>
        <v>0</v>
      </c>
    </row>
    <row r="804" spans="1:11" ht="15.75" thickBot="1" x14ac:dyDescent="0.3">
      <c r="A804" s="79" t="s">
        <v>420</v>
      </c>
      <c r="B804" s="3" t="s">
        <v>151</v>
      </c>
      <c r="C804" s="65">
        <f>C805+C807+C809</f>
        <v>2040000</v>
      </c>
      <c r="D804" s="65">
        <f t="shared" ref="D804:J804" si="579">D805+D807+D809</f>
        <v>0</v>
      </c>
      <c r="E804" s="65">
        <f t="shared" si="579"/>
        <v>0</v>
      </c>
      <c r="F804" s="100">
        <f t="shared" si="579"/>
        <v>0</v>
      </c>
      <c r="G804" s="764">
        <f t="shared" si="579"/>
        <v>0</v>
      </c>
      <c r="H804" s="511">
        <f t="shared" si="579"/>
        <v>0</v>
      </c>
      <c r="I804" s="801">
        <f t="shared" si="579"/>
        <v>0</v>
      </c>
      <c r="J804" s="512">
        <f t="shared" si="579"/>
        <v>0</v>
      </c>
      <c r="K804" s="544">
        <f t="shared" si="573"/>
        <v>0</v>
      </c>
    </row>
    <row r="805" spans="1:11" x14ac:dyDescent="0.25">
      <c r="A805" s="78" t="s">
        <v>421</v>
      </c>
      <c r="B805" s="63" t="s">
        <v>154</v>
      </c>
      <c r="C805" s="64">
        <f>C806</f>
        <v>75000</v>
      </c>
      <c r="D805" s="64">
        <f t="shared" ref="D805:J805" si="580">D806</f>
        <v>0</v>
      </c>
      <c r="E805" s="64">
        <f t="shared" si="580"/>
        <v>0</v>
      </c>
      <c r="F805" s="101">
        <f t="shared" si="580"/>
        <v>0</v>
      </c>
      <c r="G805" s="540">
        <f t="shared" si="580"/>
        <v>0</v>
      </c>
      <c r="H805" s="369">
        <f t="shared" si="580"/>
        <v>0</v>
      </c>
      <c r="I805" s="580">
        <f t="shared" si="580"/>
        <v>0</v>
      </c>
      <c r="J805" s="513">
        <f t="shared" si="580"/>
        <v>0</v>
      </c>
      <c r="K805" s="535">
        <f t="shared" si="573"/>
        <v>0</v>
      </c>
    </row>
    <row r="806" spans="1:11" x14ac:dyDescent="0.25">
      <c r="A806" s="27" t="s">
        <v>422</v>
      </c>
      <c r="B806" s="4" t="s">
        <v>155</v>
      </c>
      <c r="C806" s="21">
        <v>75000</v>
      </c>
      <c r="D806" s="16"/>
      <c r="E806" s="16"/>
      <c r="F806" s="102"/>
      <c r="G806" s="754"/>
      <c r="H806" s="716"/>
      <c r="I806" s="791"/>
      <c r="J806" s="507"/>
      <c r="K806" s="536">
        <f t="shared" si="573"/>
        <v>0</v>
      </c>
    </row>
    <row r="807" spans="1:11" x14ac:dyDescent="0.25">
      <c r="A807" s="27" t="s">
        <v>423</v>
      </c>
      <c r="B807" s="4" t="s">
        <v>156</v>
      </c>
      <c r="C807" s="21">
        <f>C808</f>
        <v>45000</v>
      </c>
      <c r="D807" s="21">
        <f t="shared" ref="D807:J807" si="581">D808</f>
        <v>0</v>
      </c>
      <c r="E807" s="21">
        <f t="shared" si="581"/>
        <v>0</v>
      </c>
      <c r="F807" s="103">
        <f t="shared" si="581"/>
        <v>0</v>
      </c>
      <c r="G807" s="547">
        <f t="shared" si="581"/>
        <v>0</v>
      </c>
      <c r="H807" s="499">
        <f t="shared" si="581"/>
        <v>0</v>
      </c>
      <c r="I807" s="581">
        <f t="shared" si="581"/>
        <v>0</v>
      </c>
      <c r="J807" s="514">
        <f t="shared" si="581"/>
        <v>0</v>
      </c>
      <c r="K807" s="536">
        <f t="shared" si="573"/>
        <v>0</v>
      </c>
    </row>
    <row r="808" spans="1:11" x14ac:dyDescent="0.25">
      <c r="A808" s="27" t="s">
        <v>424</v>
      </c>
      <c r="B808" s="4" t="s">
        <v>157</v>
      </c>
      <c r="C808" s="21">
        <v>45000</v>
      </c>
      <c r="D808" s="16"/>
      <c r="E808" s="16"/>
      <c r="F808" s="102"/>
      <c r="G808" s="754"/>
      <c r="H808" s="716"/>
      <c r="I808" s="791"/>
      <c r="J808" s="507"/>
      <c r="K808" s="536">
        <f t="shared" si="573"/>
        <v>0</v>
      </c>
    </row>
    <row r="809" spans="1:11" x14ac:dyDescent="0.25">
      <c r="A809" s="27" t="s">
        <v>425</v>
      </c>
      <c r="B809" s="4" t="s">
        <v>158</v>
      </c>
      <c r="C809" s="21">
        <f>C810</f>
        <v>1920000</v>
      </c>
      <c r="D809" s="21">
        <f t="shared" ref="D809:J809" si="582">D810</f>
        <v>0</v>
      </c>
      <c r="E809" s="21">
        <f t="shared" si="582"/>
        <v>0</v>
      </c>
      <c r="F809" s="103">
        <f t="shared" si="582"/>
        <v>0</v>
      </c>
      <c r="G809" s="547">
        <f t="shared" si="582"/>
        <v>0</v>
      </c>
      <c r="H809" s="499">
        <f t="shared" si="582"/>
        <v>0</v>
      </c>
      <c r="I809" s="581">
        <f t="shared" si="582"/>
        <v>0</v>
      </c>
      <c r="J809" s="514">
        <f t="shared" si="582"/>
        <v>0</v>
      </c>
      <c r="K809" s="536">
        <f t="shared" si="573"/>
        <v>0</v>
      </c>
    </row>
    <row r="810" spans="1:11" x14ac:dyDescent="0.25">
      <c r="A810" s="27" t="s">
        <v>426</v>
      </c>
      <c r="B810" s="4" t="s">
        <v>159</v>
      </c>
      <c r="C810" s="21">
        <v>1920000</v>
      </c>
      <c r="D810" s="16"/>
      <c r="E810" s="16"/>
      <c r="F810" s="102"/>
      <c r="G810" s="754"/>
      <c r="H810" s="716"/>
      <c r="I810" s="791"/>
      <c r="J810" s="507"/>
      <c r="K810" s="536">
        <f t="shared" si="573"/>
        <v>0</v>
      </c>
    </row>
    <row r="811" spans="1:11" ht="15.75" thickBot="1" x14ac:dyDescent="0.3">
      <c r="A811" s="70" t="s">
        <v>72</v>
      </c>
      <c r="B811" s="70" t="s">
        <v>73</v>
      </c>
      <c r="C811" s="71">
        <f>C812</f>
        <v>520000</v>
      </c>
      <c r="D811" s="71">
        <f t="shared" ref="D811:J811" si="583">D812</f>
        <v>0</v>
      </c>
      <c r="E811" s="71">
        <f t="shared" si="583"/>
        <v>0</v>
      </c>
      <c r="F811" s="111">
        <f t="shared" si="583"/>
        <v>0</v>
      </c>
      <c r="G811" s="765">
        <f t="shared" si="583"/>
        <v>0</v>
      </c>
      <c r="H811" s="1100">
        <f t="shared" si="583"/>
        <v>0</v>
      </c>
      <c r="I811" s="802">
        <f t="shared" si="583"/>
        <v>0</v>
      </c>
      <c r="J811" s="558">
        <f t="shared" si="583"/>
        <v>0</v>
      </c>
      <c r="K811" s="538">
        <f t="shared" si="573"/>
        <v>0</v>
      </c>
    </row>
    <row r="812" spans="1:11" ht="15.75" thickBot="1" x14ac:dyDescent="0.3">
      <c r="A812" s="79" t="s">
        <v>427</v>
      </c>
      <c r="B812" s="3" t="s">
        <v>151</v>
      </c>
      <c r="C812" s="65">
        <f>C813+C815+C817</f>
        <v>520000</v>
      </c>
      <c r="D812" s="65">
        <f t="shared" ref="D812:J812" si="584">D813+D815+D817</f>
        <v>0</v>
      </c>
      <c r="E812" s="65">
        <f t="shared" si="584"/>
        <v>0</v>
      </c>
      <c r="F812" s="100">
        <f t="shared" si="584"/>
        <v>0</v>
      </c>
      <c r="G812" s="764">
        <f t="shared" si="584"/>
        <v>0</v>
      </c>
      <c r="H812" s="511">
        <f t="shared" si="584"/>
        <v>0</v>
      </c>
      <c r="I812" s="801">
        <f t="shared" si="584"/>
        <v>0</v>
      </c>
      <c r="J812" s="512">
        <f t="shared" si="584"/>
        <v>0</v>
      </c>
      <c r="K812" s="544">
        <f t="shared" si="573"/>
        <v>0</v>
      </c>
    </row>
    <row r="813" spans="1:11" x14ac:dyDescent="0.25">
      <c r="A813" s="78" t="s">
        <v>428</v>
      </c>
      <c r="B813" s="63" t="s">
        <v>154</v>
      </c>
      <c r="C813" s="64">
        <f>C814</f>
        <v>65000</v>
      </c>
      <c r="D813" s="64">
        <f t="shared" ref="D813:J813" si="585">D814</f>
        <v>0</v>
      </c>
      <c r="E813" s="64">
        <f t="shared" si="585"/>
        <v>0</v>
      </c>
      <c r="F813" s="101">
        <f t="shared" si="585"/>
        <v>0</v>
      </c>
      <c r="G813" s="540">
        <f t="shared" si="585"/>
        <v>0</v>
      </c>
      <c r="H813" s="369">
        <f t="shared" si="585"/>
        <v>0</v>
      </c>
      <c r="I813" s="580">
        <f t="shared" si="585"/>
        <v>0</v>
      </c>
      <c r="J813" s="513">
        <f t="shared" si="585"/>
        <v>0</v>
      </c>
      <c r="K813" s="535">
        <f t="shared" si="573"/>
        <v>0</v>
      </c>
    </row>
    <row r="814" spans="1:11" x14ac:dyDescent="0.25">
      <c r="A814" s="27" t="s">
        <v>429</v>
      </c>
      <c r="B814" s="4" t="s">
        <v>155</v>
      </c>
      <c r="C814" s="21">
        <v>65000</v>
      </c>
      <c r="D814" s="57"/>
      <c r="E814" s="57"/>
      <c r="F814" s="106"/>
      <c r="G814" s="754"/>
      <c r="H814" s="716"/>
      <c r="I814" s="791"/>
      <c r="J814" s="507"/>
      <c r="K814" s="536">
        <f t="shared" si="573"/>
        <v>0</v>
      </c>
    </row>
    <row r="815" spans="1:11" x14ac:dyDescent="0.25">
      <c r="A815" s="27" t="s">
        <v>430</v>
      </c>
      <c r="B815" s="4" t="s">
        <v>156</v>
      </c>
      <c r="C815" s="21">
        <f>C816</f>
        <v>15000</v>
      </c>
      <c r="D815" s="21">
        <f t="shared" ref="D815:J815" si="586">D816</f>
        <v>0</v>
      </c>
      <c r="E815" s="21">
        <f t="shared" si="586"/>
        <v>0</v>
      </c>
      <c r="F815" s="103">
        <f t="shared" si="586"/>
        <v>0</v>
      </c>
      <c r="G815" s="547">
        <f t="shared" si="586"/>
        <v>0</v>
      </c>
      <c r="H815" s="499">
        <f t="shared" si="586"/>
        <v>0</v>
      </c>
      <c r="I815" s="581">
        <f t="shared" si="586"/>
        <v>0</v>
      </c>
      <c r="J815" s="514">
        <f t="shared" si="586"/>
        <v>0</v>
      </c>
      <c r="K815" s="536">
        <f t="shared" si="573"/>
        <v>0</v>
      </c>
    </row>
    <row r="816" spans="1:11" x14ac:dyDescent="0.25">
      <c r="A816" s="27" t="s">
        <v>431</v>
      </c>
      <c r="B816" s="4" t="s">
        <v>157</v>
      </c>
      <c r="C816" s="21">
        <v>15000</v>
      </c>
      <c r="D816" s="16"/>
      <c r="E816" s="16"/>
      <c r="F816" s="102"/>
      <c r="G816" s="754"/>
      <c r="H816" s="716"/>
      <c r="I816" s="791"/>
      <c r="J816" s="507"/>
      <c r="K816" s="536">
        <f t="shared" si="573"/>
        <v>0</v>
      </c>
    </row>
    <row r="817" spans="1:11" x14ac:dyDescent="0.25">
      <c r="A817" s="27" t="s">
        <v>432</v>
      </c>
      <c r="B817" s="4" t="s">
        <v>158</v>
      </c>
      <c r="C817" s="21">
        <f>C818</f>
        <v>440000</v>
      </c>
      <c r="D817" s="21">
        <f t="shared" ref="D817:J817" si="587">D818</f>
        <v>0</v>
      </c>
      <c r="E817" s="21">
        <f t="shared" si="587"/>
        <v>0</v>
      </c>
      <c r="F817" s="103">
        <f t="shared" si="587"/>
        <v>0</v>
      </c>
      <c r="G817" s="547">
        <f t="shared" si="587"/>
        <v>0</v>
      </c>
      <c r="H817" s="499">
        <f t="shared" si="587"/>
        <v>0</v>
      </c>
      <c r="I817" s="581">
        <f t="shared" si="587"/>
        <v>0</v>
      </c>
      <c r="J817" s="514">
        <f t="shared" si="587"/>
        <v>0</v>
      </c>
      <c r="K817" s="536">
        <f t="shared" si="573"/>
        <v>0</v>
      </c>
    </row>
    <row r="818" spans="1:11" x14ac:dyDescent="0.25">
      <c r="A818" s="27" t="s">
        <v>433</v>
      </c>
      <c r="B818" s="4" t="s">
        <v>159</v>
      </c>
      <c r="C818" s="21">
        <v>440000</v>
      </c>
      <c r="D818" s="16"/>
      <c r="E818" s="16"/>
      <c r="F818" s="102"/>
      <c r="G818" s="754"/>
      <c r="H818" s="716"/>
      <c r="I818" s="791"/>
      <c r="J818" s="507"/>
      <c r="K818" s="536">
        <f t="shared" si="573"/>
        <v>0</v>
      </c>
    </row>
    <row r="819" spans="1:11" x14ac:dyDescent="0.25">
      <c r="A819" s="54" t="s">
        <v>115</v>
      </c>
      <c r="B819" s="54" t="s">
        <v>109</v>
      </c>
      <c r="C819" s="55">
        <f>C820</f>
        <v>1340000</v>
      </c>
      <c r="D819" s="55">
        <f t="shared" ref="D819:J820" si="588">D820</f>
        <v>0</v>
      </c>
      <c r="E819" s="55">
        <f t="shared" si="588"/>
        <v>0</v>
      </c>
      <c r="F819" s="104">
        <f t="shared" si="588"/>
        <v>0</v>
      </c>
      <c r="G819" s="547">
        <f t="shared" si="588"/>
        <v>0</v>
      </c>
      <c r="H819" s="499">
        <f t="shared" si="588"/>
        <v>0</v>
      </c>
      <c r="I819" s="548">
        <f t="shared" si="588"/>
        <v>0</v>
      </c>
      <c r="J819" s="548">
        <f t="shared" si="588"/>
        <v>0</v>
      </c>
      <c r="K819" s="536">
        <f t="shared" si="573"/>
        <v>0</v>
      </c>
    </row>
    <row r="820" spans="1:11" ht="15.75" thickBot="1" x14ac:dyDescent="0.3">
      <c r="A820" s="70" t="s">
        <v>434</v>
      </c>
      <c r="B820" s="70" t="s">
        <v>74</v>
      </c>
      <c r="C820" s="71">
        <f>C821</f>
        <v>1340000</v>
      </c>
      <c r="D820" s="71">
        <f t="shared" si="588"/>
        <v>0</v>
      </c>
      <c r="E820" s="71">
        <f t="shared" si="588"/>
        <v>0</v>
      </c>
      <c r="F820" s="111">
        <f t="shared" si="588"/>
        <v>0</v>
      </c>
      <c r="G820" s="765">
        <f t="shared" si="588"/>
        <v>0</v>
      </c>
      <c r="H820" s="1100">
        <f t="shared" si="588"/>
        <v>0</v>
      </c>
      <c r="I820" s="612">
        <f t="shared" si="588"/>
        <v>0</v>
      </c>
      <c r="J820" s="557">
        <f t="shared" si="588"/>
        <v>0</v>
      </c>
      <c r="K820" s="538">
        <f t="shared" si="573"/>
        <v>0</v>
      </c>
    </row>
    <row r="821" spans="1:11" ht="15.75" thickBot="1" x14ac:dyDescent="0.3">
      <c r="A821" s="79" t="s">
        <v>435</v>
      </c>
      <c r="B821" s="3" t="s">
        <v>151</v>
      </c>
      <c r="C821" s="65">
        <f>C822+C824+C826</f>
        <v>1340000</v>
      </c>
      <c r="D821" s="65">
        <f t="shared" ref="D821:J821" si="589">D822+D824+D826</f>
        <v>0</v>
      </c>
      <c r="E821" s="65">
        <f t="shared" si="589"/>
        <v>0</v>
      </c>
      <c r="F821" s="100">
        <f t="shared" si="589"/>
        <v>0</v>
      </c>
      <c r="G821" s="764">
        <f t="shared" si="589"/>
        <v>0</v>
      </c>
      <c r="H821" s="511">
        <f t="shared" si="589"/>
        <v>0</v>
      </c>
      <c r="I821" s="609">
        <f t="shared" si="589"/>
        <v>0</v>
      </c>
      <c r="J821" s="511">
        <f t="shared" si="589"/>
        <v>0</v>
      </c>
      <c r="K821" s="544">
        <f t="shared" si="573"/>
        <v>0</v>
      </c>
    </row>
    <row r="822" spans="1:11" x14ac:dyDescent="0.25">
      <c r="A822" s="78" t="s">
        <v>436</v>
      </c>
      <c r="B822" s="63" t="s">
        <v>154</v>
      </c>
      <c r="C822" s="64">
        <f>C823</f>
        <v>50000</v>
      </c>
      <c r="D822" s="30"/>
      <c r="E822" s="30"/>
      <c r="F822" s="105"/>
      <c r="G822" s="753"/>
      <c r="H822" s="1087"/>
      <c r="I822" s="790"/>
      <c r="J822" s="506"/>
      <c r="K822" s="535">
        <f t="shared" si="573"/>
        <v>0</v>
      </c>
    </row>
    <row r="823" spans="1:11" x14ac:dyDescent="0.25">
      <c r="A823" s="27" t="s">
        <v>437</v>
      </c>
      <c r="B823" s="4" t="s">
        <v>155</v>
      </c>
      <c r="C823" s="21">
        <v>50000</v>
      </c>
      <c r="D823" s="16"/>
      <c r="E823" s="16"/>
      <c r="F823" s="102"/>
      <c r="G823" s="754"/>
      <c r="H823" s="716"/>
      <c r="I823" s="791"/>
      <c r="J823" s="507"/>
      <c r="K823" s="536">
        <f t="shared" si="573"/>
        <v>0</v>
      </c>
    </row>
    <row r="824" spans="1:11" x14ac:dyDescent="0.25">
      <c r="A824" s="27" t="s">
        <v>438</v>
      </c>
      <c r="B824" s="4" t="s">
        <v>156</v>
      </c>
      <c r="C824" s="21">
        <f>C825</f>
        <v>15000</v>
      </c>
      <c r="D824" s="16"/>
      <c r="E824" s="16"/>
      <c r="F824" s="102"/>
      <c r="G824" s="754"/>
      <c r="H824" s="716"/>
      <c r="I824" s="791"/>
      <c r="J824" s="507"/>
      <c r="K824" s="536">
        <f t="shared" si="573"/>
        <v>0</v>
      </c>
    </row>
    <row r="825" spans="1:11" x14ac:dyDescent="0.25">
      <c r="A825" s="27" t="s">
        <v>439</v>
      </c>
      <c r="B825" s="4" t="s">
        <v>157</v>
      </c>
      <c r="C825" s="21">
        <v>15000</v>
      </c>
      <c r="D825" s="16"/>
      <c r="E825" s="16"/>
      <c r="F825" s="102"/>
      <c r="G825" s="754"/>
      <c r="H825" s="716"/>
      <c r="I825" s="791"/>
      <c r="J825" s="507"/>
      <c r="K825" s="536">
        <f t="shared" si="573"/>
        <v>0</v>
      </c>
    </row>
    <row r="826" spans="1:11" x14ac:dyDescent="0.25">
      <c r="A826" s="27" t="s">
        <v>440</v>
      </c>
      <c r="B826" s="4" t="s">
        <v>158</v>
      </c>
      <c r="C826" s="21">
        <f>C827</f>
        <v>1275000</v>
      </c>
      <c r="D826" s="16"/>
      <c r="E826" s="16"/>
      <c r="F826" s="102"/>
      <c r="G826" s="754"/>
      <c r="H826" s="716"/>
      <c r="I826" s="791"/>
      <c r="J826" s="507"/>
      <c r="K826" s="536">
        <f t="shared" si="573"/>
        <v>0</v>
      </c>
    </row>
    <row r="827" spans="1:11" x14ac:dyDescent="0.25">
      <c r="A827" s="27" t="s">
        <v>441</v>
      </c>
      <c r="B827" s="4" t="s">
        <v>159</v>
      </c>
      <c r="C827" s="21">
        <v>1275000</v>
      </c>
      <c r="D827" s="16"/>
      <c r="E827" s="16"/>
      <c r="F827" s="102"/>
      <c r="G827" s="754"/>
      <c r="H827" s="716"/>
      <c r="I827" s="791"/>
      <c r="J827" s="507"/>
      <c r="K827" s="536">
        <f t="shared" si="573"/>
        <v>0</v>
      </c>
    </row>
    <row r="828" spans="1:11" x14ac:dyDescent="0.25">
      <c r="A828" s="54" t="s">
        <v>114</v>
      </c>
      <c r="B828" s="54" t="s">
        <v>110</v>
      </c>
      <c r="C828" s="55">
        <f t="shared" ref="C828:J828" si="590">C829+C840+C851+C859</f>
        <v>8874500</v>
      </c>
      <c r="D828" s="55">
        <f t="shared" si="590"/>
        <v>0</v>
      </c>
      <c r="E828" s="55">
        <f t="shared" si="590"/>
        <v>0</v>
      </c>
      <c r="F828" s="104">
        <f t="shared" si="590"/>
        <v>0</v>
      </c>
      <c r="G828" s="547">
        <f t="shared" si="590"/>
        <v>0</v>
      </c>
      <c r="H828" s="499">
        <f t="shared" si="590"/>
        <v>0</v>
      </c>
      <c r="I828" s="581">
        <f t="shared" si="590"/>
        <v>0</v>
      </c>
      <c r="J828" s="549">
        <f t="shared" si="590"/>
        <v>0</v>
      </c>
      <c r="K828" s="536">
        <f t="shared" si="573"/>
        <v>0</v>
      </c>
    </row>
    <row r="829" spans="1:11" ht="15.75" thickBot="1" x14ac:dyDescent="0.3">
      <c r="A829" s="70" t="s">
        <v>75</v>
      </c>
      <c r="B829" s="70" t="s">
        <v>76</v>
      </c>
      <c r="C829" s="71">
        <f>C830</f>
        <v>1439500</v>
      </c>
      <c r="D829" s="71">
        <f t="shared" ref="D829:J829" si="591">D830</f>
        <v>0</v>
      </c>
      <c r="E829" s="71">
        <f t="shared" si="591"/>
        <v>0</v>
      </c>
      <c r="F829" s="111">
        <f t="shared" si="591"/>
        <v>0</v>
      </c>
      <c r="G829" s="765">
        <f t="shared" si="591"/>
        <v>0</v>
      </c>
      <c r="H829" s="1100">
        <f t="shared" si="591"/>
        <v>0</v>
      </c>
      <c r="I829" s="802">
        <f t="shared" si="591"/>
        <v>0</v>
      </c>
      <c r="J829" s="558">
        <f t="shared" si="591"/>
        <v>0</v>
      </c>
      <c r="K829" s="538">
        <f t="shared" si="573"/>
        <v>0</v>
      </c>
    </row>
    <row r="830" spans="1:11" ht="15.75" thickBot="1" x14ac:dyDescent="0.3">
      <c r="A830" s="79" t="s">
        <v>442</v>
      </c>
      <c r="B830" s="3" t="s">
        <v>151</v>
      </c>
      <c r="C830" s="65">
        <f>C831+C833+C835</f>
        <v>1439500</v>
      </c>
      <c r="D830" s="65">
        <f t="shared" ref="D830:J830" si="592">D831+D833+D835</f>
        <v>0</v>
      </c>
      <c r="E830" s="65">
        <f t="shared" si="592"/>
        <v>0</v>
      </c>
      <c r="F830" s="100">
        <f t="shared" si="592"/>
        <v>0</v>
      </c>
      <c r="G830" s="764">
        <f t="shared" si="592"/>
        <v>0</v>
      </c>
      <c r="H830" s="511">
        <f t="shared" si="592"/>
        <v>0</v>
      </c>
      <c r="I830" s="801">
        <f t="shared" si="592"/>
        <v>0</v>
      </c>
      <c r="J830" s="512">
        <f t="shared" si="592"/>
        <v>0</v>
      </c>
      <c r="K830" s="544">
        <f t="shared" si="573"/>
        <v>0</v>
      </c>
    </row>
    <row r="831" spans="1:11" x14ac:dyDescent="0.25">
      <c r="A831" s="78" t="s">
        <v>443</v>
      </c>
      <c r="B831" s="63" t="s">
        <v>154</v>
      </c>
      <c r="C831" s="64">
        <f>C832</f>
        <v>89500</v>
      </c>
      <c r="D831" s="64">
        <f t="shared" ref="D831:J831" si="593">D832</f>
        <v>0</v>
      </c>
      <c r="E831" s="64">
        <f t="shared" si="593"/>
        <v>0</v>
      </c>
      <c r="F831" s="101">
        <f t="shared" si="593"/>
        <v>0</v>
      </c>
      <c r="G831" s="540">
        <f t="shared" si="593"/>
        <v>0</v>
      </c>
      <c r="H831" s="369">
        <f t="shared" si="593"/>
        <v>0</v>
      </c>
      <c r="I831" s="580">
        <f t="shared" si="593"/>
        <v>0</v>
      </c>
      <c r="J831" s="513">
        <f t="shared" si="593"/>
        <v>0</v>
      </c>
      <c r="K831" s="535">
        <f t="shared" si="573"/>
        <v>0</v>
      </c>
    </row>
    <row r="832" spans="1:11" x14ac:dyDescent="0.25">
      <c r="A832" s="27" t="s">
        <v>444</v>
      </c>
      <c r="B832" s="4" t="s">
        <v>155</v>
      </c>
      <c r="C832" s="21">
        <v>89500</v>
      </c>
      <c r="D832" s="16"/>
      <c r="E832" s="16"/>
      <c r="F832" s="102"/>
      <c r="G832" s="754"/>
      <c r="H832" s="716"/>
      <c r="I832" s="791"/>
      <c r="J832" s="507"/>
      <c r="K832" s="536">
        <f t="shared" si="573"/>
        <v>0</v>
      </c>
    </row>
    <row r="833" spans="1:11" x14ac:dyDescent="0.25">
      <c r="A833" s="27" t="s">
        <v>445</v>
      </c>
      <c r="B833" s="4" t="s">
        <v>156</v>
      </c>
      <c r="C833" s="21">
        <f>C834</f>
        <v>30000</v>
      </c>
      <c r="D833" s="21">
        <f t="shared" ref="D833:J833" si="594">D834</f>
        <v>0</v>
      </c>
      <c r="E833" s="21">
        <f t="shared" si="594"/>
        <v>0</v>
      </c>
      <c r="F833" s="103">
        <f t="shared" si="594"/>
        <v>0</v>
      </c>
      <c r="G833" s="547">
        <f t="shared" si="594"/>
        <v>0</v>
      </c>
      <c r="H833" s="499">
        <f t="shared" si="594"/>
        <v>0</v>
      </c>
      <c r="I833" s="581">
        <f t="shared" si="594"/>
        <v>0</v>
      </c>
      <c r="J833" s="514">
        <f t="shared" si="594"/>
        <v>0</v>
      </c>
      <c r="K833" s="536">
        <f t="shared" si="573"/>
        <v>0</v>
      </c>
    </row>
    <row r="834" spans="1:11" x14ac:dyDescent="0.25">
      <c r="A834" s="27" t="s">
        <v>446</v>
      </c>
      <c r="B834" s="4" t="s">
        <v>157</v>
      </c>
      <c r="C834" s="21">
        <v>30000</v>
      </c>
      <c r="D834" s="16"/>
      <c r="E834" s="16"/>
      <c r="F834" s="102"/>
      <c r="G834" s="754"/>
      <c r="H834" s="716"/>
      <c r="I834" s="791"/>
      <c r="J834" s="507"/>
      <c r="K834" s="536">
        <f t="shared" si="573"/>
        <v>0</v>
      </c>
    </row>
    <row r="835" spans="1:11" x14ac:dyDescent="0.25">
      <c r="A835" s="27" t="s">
        <v>447</v>
      </c>
      <c r="B835" s="4" t="s">
        <v>158</v>
      </c>
      <c r="C835" s="21">
        <f>C836</f>
        <v>1320000</v>
      </c>
      <c r="D835" s="21">
        <f t="shared" ref="D835:J835" si="595">D836</f>
        <v>0</v>
      </c>
      <c r="E835" s="21">
        <f t="shared" si="595"/>
        <v>0</v>
      </c>
      <c r="F835" s="103">
        <f t="shared" si="595"/>
        <v>0</v>
      </c>
      <c r="G835" s="547">
        <f t="shared" si="595"/>
        <v>0</v>
      </c>
      <c r="H835" s="499">
        <f t="shared" si="595"/>
        <v>0</v>
      </c>
      <c r="I835" s="581">
        <f t="shared" si="595"/>
        <v>0</v>
      </c>
      <c r="J835" s="514">
        <f t="shared" si="595"/>
        <v>0</v>
      </c>
      <c r="K835" s="536">
        <f t="shared" si="573"/>
        <v>0</v>
      </c>
    </row>
    <row r="836" spans="1:11" x14ac:dyDescent="0.25">
      <c r="A836" s="27" t="s">
        <v>448</v>
      </c>
      <c r="B836" s="4" t="s">
        <v>159</v>
      </c>
      <c r="C836" s="21">
        <v>1320000</v>
      </c>
      <c r="D836" s="16"/>
      <c r="E836" s="16"/>
      <c r="F836" s="102"/>
      <c r="G836" s="754"/>
      <c r="H836" s="716"/>
      <c r="I836" s="791"/>
      <c r="J836" s="507"/>
      <c r="K836" s="536">
        <f t="shared" si="573"/>
        <v>0</v>
      </c>
    </row>
    <row r="837" spans="1:11" x14ac:dyDescent="0.25">
      <c r="A837" s="139"/>
      <c r="B837" s="124"/>
      <c r="C837" s="125"/>
      <c r="D837" s="126"/>
      <c r="E837" s="126"/>
      <c r="F837" s="126"/>
      <c r="G837" s="610"/>
      <c r="H837" s="516"/>
      <c r="I837" s="610"/>
      <c r="J837" s="515"/>
      <c r="K837" s="545"/>
    </row>
    <row r="838" spans="1:11" x14ac:dyDescent="0.25">
      <c r="A838" s="140"/>
      <c r="B838" s="7"/>
      <c r="C838" s="8"/>
      <c r="D838" s="130"/>
      <c r="E838" s="130"/>
      <c r="F838" s="130"/>
      <c r="G838" s="613"/>
      <c r="H838" s="520"/>
      <c r="I838" s="613"/>
      <c r="J838" s="519"/>
      <c r="K838" s="550">
        <v>9</v>
      </c>
    </row>
    <row r="839" spans="1:11" x14ac:dyDescent="0.25">
      <c r="A839" s="144" t="s">
        <v>533</v>
      </c>
      <c r="B839" s="141">
        <v>2</v>
      </c>
      <c r="C839" s="142" t="s">
        <v>534</v>
      </c>
      <c r="D839" s="142" t="s">
        <v>535</v>
      </c>
      <c r="E839" s="142" t="s">
        <v>536</v>
      </c>
      <c r="F839" s="143" t="s">
        <v>537</v>
      </c>
      <c r="G839" s="776">
        <v>7</v>
      </c>
      <c r="H839" s="1108">
        <v>8</v>
      </c>
      <c r="I839" s="813">
        <v>9</v>
      </c>
      <c r="J839" s="525">
        <v>10</v>
      </c>
      <c r="K839" s="503">
        <v>11</v>
      </c>
    </row>
    <row r="840" spans="1:11" ht="15.75" thickBot="1" x14ac:dyDescent="0.3">
      <c r="A840" s="70" t="s">
        <v>77</v>
      </c>
      <c r="B840" s="70" t="s">
        <v>78</v>
      </c>
      <c r="C840" s="71">
        <f>C841+C844</f>
        <v>3095000</v>
      </c>
      <c r="D840" s="71">
        <f t="shared" ref="D840:J840" si="596">D841+D844</f>
        <v>0</v>
      </c>
      <c r="E840" s="71">
        <f t="shared" si="596"/>
        <v>0</v>
      </c>
      <c r="F840" s="111">
        <f t="shared" si="596"/>
        <v>0</v>
      </c>
      <c r="G840" s="765">
        <f t="shared" si="596"/>
        <v>0</v>
      </c>
      <c r="H840" s="1100">
        <f t="shared" si="596"/>
        <v>0</v>
      </c>
      <c r="I840" s="802">
        <f t="shared" si="596"/>
        <v>0</v>
      </c>
      <c r="J840" s="558">
        <f t="shared" si="596"/>
        <v>0</v>
      </c>
      <c r="K840" s="538">
        <f t="shared" ref="K840:K878" si="597">I840/C840*100</f>
        <v>0</v>
      </c>
    </row>
    <row r="841" spans="1:11" ht="15.75" thickBot="1" x14ac:dyDescent="0.3">
      <c r="A841" s="3" t="s">
        <v>456</v>
      </c>
      <c r="B841" s="3" t="s">
        <v>92</v>
      </c>
      <c r="C841" s="65">
        <f>C842</f>
        <v>1825000</v>
      </c>
      <c r="D841" s="65">
        <f t="shared" ref="D841:J842" si="598">D842</f>
        <v>0</v>
      </c>
      <c r="E841" s="65">
        <f t="shared" si="598"/>
        <v>0</v>
      </c>
      <c r="F841" s="100">
        <f t="shared" si="598"/>
        <v>0</v>
      </c>
      <c r="G841" s="764">
        <f t="shared" si="598"/>
        <v>0</v>
      </c>
      <c r="H841" s="511">
        <f t="shared" si="598"/>
        <v>0</v>
      </c>
      <c r="I841" s="801">
        <f t="shared" si="598"/>
        <v>0</v>
      </c>
      <c r="J841" s="512">
        <f t="shared" si="598"/>
        <v>0</v>
      </c>
      <c r="K841" s="544">
        <f t="shared" si="597"/>
        <v>0</v>
      </c>
    </row>
    <row r="842" spans="1:11" x14ac:dyDescent="0.25">
      <c r="A842" s="63" t="s">
        <v>457</v>
      </c>
      <c r="B842" s="63" t="s">
        <v>152</v>
      </c>
      <c r="C842" s="64">
        <f>C843</f>
        <v>1825000</v>
      </c>
      <c r="D842" s="64">
        <f t="shared" si="598"/>
        <v>0</v>
      </c>
      <c r="E842" s="64">
        <f t="shared" si="598"/>
        <v>0</v>
      </c>
      <c r="F842" s="101">
        <f t="shared" si="598"/>
        <v>0</v>
      </c>
      <c r="G842" s="540">
        <f t="shared" si="598"/>
        <v>0</v>
      </c>
      <c r="H842" s="369">
        <f t="shared" si="598"/>
        <v>0</v>
      </c>
      <c r="I842" s="580">
        <f t="shared" si="598"/>
        <v>0</v>
      </c>
      <c r="J842" s="513">
        <f t="shared" si="598"/>
        <v>0</v>
      </c>
      <c r="K842" s="535">
        <f t="shared" si="597"/>
        <v>0</v>
      </c>
    </row>
    <row r="843" spans="1:11" ht="15.75" thickBot="1" x14ac:dyDescent="0.3">
      <c r="A843" s="48" t="s">
        <v>458</v>
      </c>
      <c r="B843" s="48" t="s">
        <v>153</v>
      </c>
      <c r="C843" s="49">
        <v>1825000</v>
      </c>
      <c r="D843" s="147"/>
      <c r="E843" s="147"/>
      <c r="F843" s="148"/>
      <c r="G843" s="755"/>
      <c r="H843" s="1088"/>
      <c r="I843" s="792"/>
      <c r="J843" s="508"/>
      <c r="K843" s="538">
        <f t="shared" si="597"/>
        <v>0</v>
      </c>
    </row>
    <row r="844" spans="1:11" ht="15.75" thickBot="1" x14ac:dyDescent="0.3">
      <c r="A844" s="79" t="s">
        <v>449</v>
      </c>
      <c r="B844" s="3" t="s">
        <v>151</v>
      </c>
      <c r="C844" s="65">
        <f>C845+C847+C849</f>
        <v>1270000</v>
      </c>
      <c r="D844" s="65">
        <f t="shared" ref="D844:J844" si="599">D845+D847+D849</f>
        <v>0</v>
      </c>
      <c r="E844" s="65">
        <f t="shared" si="599"/>
        <v>0</v>
      </c>
      <c r="F844" s="100">
        <f t="shared" si="599"/>
        <v>0</v>
      </c>
      <c r="G844" s="764">
        <f t="shared" si="599"/>
        <v>0</v>
      </c>
      <c r="H844" s="511">
        <f t="shared" si="599"/>
        <v>0</v>
      </c>
      <c r="I844" s="801">
        <f t="shared" si="599"/>
        <v>0</v>
      </c>
      <c r="J844" s="512">
        <f t="shared" si="599"/>
        <v>0</v>
      </c>
      <c r="K844" s="544">
        <f t="shared" si="597"/>
        <v>0</v>
      </c>
    </row>
    <row r="845" spans="1:11" x14ac:dyDescent="0.25">
      <c r="A845" s="78" t="s">
        <v>450</v>
      </c>
      <c r="B845" s="63" t="s">
        <v>154</v>
      </c>
      <c r="C845" s="64">
        <f>C846</f>
        <v>195000</v>
      </c>
      <c r="D845" s="64">
        <f t="shared" ref="D845:J845" si="600">D846</f>
        <v>0</v>
      </c>
      <c r="E845" s="64">
        <f t="shared" si="600"/>
        <v>0</v>
      </c>
      <c r="F845" s="101">
        <f t="shared" si="600"/>
        <v>0</v>
      </c>
      <c r="G845" s="540">
        <f t="shared" si="600"/>
        <v>0</v>
      </c>
      <c r="H845" s="369">
        <f t="shared" si="600"/>
        <v>0</v>
      </c>
      <c r="I845" s="580">
        <f t="shared" si="600"/>
        <v>0</v>
      </c>
      <c r="J845" s="513">
        <f t="shared" si="600"/>
        <v>0</v>
      </c>
      <c r="K845" s="535">
        <f t="shared" si="597"/>
        <v>0</v>
      </c>
    </row>
    <row r="846" spans="1:11" x14ac:dyDescent="0.25">
      <c r="A846" s="27" t="s">
        <v>451</v>
      </c>
      <c r="B846" s="4" t="s">
        <v>155</v>
      </c>
      <c r="C846" s="21">
        <v>195000</v>
      </c>
      <c r="D846" s="16"/>
      <c r="E846" s="16"/>
      <c r="F846" s="102"/>
      <c r="G846" s="754"/>
      <c r="H846" s="716"/>
      <c r="I846" s="791"/>
      <c r="J846" s="507"/>
      <c r="K846" s="536">
        <f t="shared" si="597"/>
        <v>0</v>
      </c>
    </row>
    <row r="847" spans="1:11" x14ac:dyDescent="0.25">
      <c r="A847" s="27" t="s">
        <v>452</v>
      </c>
      <c r="B847" s="4" t="s">
        <v>156</v>
      </c>
      <c r="C847" s="21">
        <f>C848</f>
        <v>75000</v>
      </c>
      <c r="D847" s="21">
        <f t="shared" ref="D847:J847" si="601">D848</f>
        <v>0</v>
      </c>
      <c r="E847" s="21">
        <f t="shared" si="601"/>
        <v>0</v>
      </c>
      <c r="F847" s="103">
        <f t="shared" si="601"/>
        <v>0</v>
      </c>
      <c r="G847" s="547">
        <f t="shared" si="601"/>
        <v>0</v>
      </c>
      <c r="H847" s="499">
        <f t="shared" si="601"/>
        <v>0</v>
      </c>
      <c r="I847" s="581">
        <f t="shared" si="601"/>
        <v>0</v>
      </c>
      <c r="J847" s="514">
        <f t="shared" si="601"/>
        <v>0</v>
      </c>
      <c r="K847" s="536">
        <f t="shared" si="597"/>
        <v>0</v>
      </c>
    </row>
    <row r="848" spans="1:11" x14ac:dyDescent="0.25">
      <c r="A848" s="27" t="s">
        <v>453</v>
      </c>
      <c r="B848" s="4" t="s">
        <v>157</v>
      </c>
      <c r="C848" s="21">
        <v>75000</v>
      </c>
      <c r="D848" s="16"/>
      <c r="E848" s="16"/>
      <c r="F848" s="102"/>
      <c r="G848" s="754"/>
      <c r="H848" s="716"/>
      <c r="I848" s="791"/>
      <c r="J848" s="507"/>
      <c r="K848" s="536">
        <f t="shared" si="597"/>
        <v>0</v>
      </c>
    </row>
    <row r="849" spans="1:11" x14ac:dyDescent="0.25">
      <c r="A849" s="27" t="s">
        <v>454</v>
      </c>
      <c r="B849" s="4" t="s">
        <v>158</v>
      </c>
      <c r="C849" s="21">
        <f>C850</f>
        <v>1000000</v>
      </c>
      <c r="D849" s="21">
        <f t="shared" ref="D849:J849" si="602">D850</f>
        <v>0</v>
      </c>
      <c r="E849" s="21">
        <f t="shared" si="602"/>
        <v>0</v>
      </c>
      <c r="F849" s="103">
        <f t="shared" si="602"/>
        <v>0</v>
      </c>
      <c r="G849" s="547">
        <f t="shared" si="602"/>
        <v>0</v>
      </c>
      <c r="H849" s="499">
        <f t="shared" si="602"/>
        <v>0</v>
      </c>
      <c r="I849" s="581">
        <f t="shared" si="602"/>
        <v>0</v>
      </c>
      <c r="J849" s="514">
        <f t="shared" si="602"/>
        <v>0</v>
      </c>
      <c r="K849" s="536">
        <f t="shared" si="597"/>
        <v>0</v>
      </c>
    </row>
    <row r="850" spans="1:11" x14ac:dyDescent="0.25">
      <c r="A850" s="27" t="s">
        <v>455</v>
      </c>
      <c r="B850" s="4" t="s">
        <v>175</v>
      </c>
      <c r="C850" s="21">
        <v>1000000</v>
      </c>
      <c r="D850" s="16"/>
      <c r="E850" s="16"/>
      <c r="F850" s="102"/>
      <c r="G850" s="754"/>
      <c r="H850" s="716"/>
      <c r="I850" s="791"/>
      <c r="J850" s="507"/>
      <c r="K850" s="536">
        <f t="shared" si="597"/>
        <v>0</v>
      </c>
    </row>
    <row r="851" spans="1:11" ht="15.75" thickBot="1" x14ac:dyDescent="0.3">
      <c r="A851" s="70" t="s">
        <v>79</v>
      </c>
      <c r="B851" s="70" t="s">
        <v>80</v>
      </c>
      <c r="C851" s="71">
        <f>C852</f>
        <v>640000</v>
      </c>
      <c r="D851" s="71">
        <f t="shared" ref="D851:J851" si="603">D852</f>
        <v>0</v>
      </c>
      <c r="E851" s="71">
        <f t="shared" si="603"/>
        <v>0</v>
      </c>
      <c r="F851" s="111">
        <f t="shared" si="603"/>
        <v>0</v>
      </c>
      <c r="G851" s="765">
        <f t="shared" si="603"/>
        <v>0</v>
      </c>
      <c r="H851" s="1100">
        <f t="shared" si="603"/>
        <v>0</v>
      </c>
      <c r="I851" s="802">
        <f t="shared" si="603"/>
        <v>0</v>
      </c>
      <c r="J851" s="558">
        <f t="shared" si="603"/>
        <v>0</v>
      </c>
      <c r="K851" s="538">
        <f t="shared" si="597"/>
        <v>0</v>
      </c>
    </row>
    <row r="852" spans="1:11" ht="15.75" thickBot="1" x14ac:dyDescent="0.3">
      <c r="A852" s="79" t="s">
        <v>459</v>
      </c>
      <c r="B852" s="3" t="s">
        <v>151</v>
      </c>
      <c r="C852" s="65">
        <f>C853+C855+C857</f>
        <v>640000</v>
      </c>
      <c r="D852" s="65">
        <f t="shared" ref="D852:J852" si="604">D853+D855+D857</f>
        <v>0</v>
      </c>
      <c r="E852" s="65">
        <f t="shared" si="604"/>
        <v>0</v>
      </c>
      <c r="F852" s="100">
        <f t="shared" si="604"/>
        <v>0</v>
      </c>
      <c r="G852" s="764">
        <f t="shared" si="604"/>
        <v>0</v>
      </c>
      <c r="H852" s="511">
        <f t="shared" si="604"/>
        <v>0</v>
      </c>
      <c r="I852" s="801">
        <f t="shared" si="604"/>
        <v>0</v>
      </c>
      <c r="J852" s="512">
        <f t="shared" si="604"/>
        <v>0</v>
      </c>
      <c r="K852" s="544">
        <f t="shared" si="597"/>
        <v>0</v>
      </c>
    </row>
    <row r="853" spans="1:11" x14ac:dyDescent="0.25">
      <c r="A853" s="78" t="s">
        <v>460</v>
      </c>
      <c r="B853" s="63" t="s">
        <v>154</v>
      </c>
      <c r="C853" s="64">
        <f>C854</f>
        <v>205000</v>
      </c>
      <c r="D853" s="64">
        <f t="shared" ref="D853:J853" si="605">D854</f>
        <v>0</v>
      </c>
      <c r="E853" s="64">
        <f t="shared" si="605"/>
        <v>0</v>
      </c>
      <c r="F853" s="101">
        <f t="shared" si="605"/>
        <v>0</v>
      </c>
      <c r="G853" s="540">
        <f t="shared" si="605"/>
        <v>0</v>
      </c>
      <c r="H853" s="369">
        <f t="shared" si="605"/>
        <v>0</v>
      </c>
      <c r="I853" s="580">
        <f t="shared" si="605"/>
        <v>0</v>
      </c>
      <c r="J853" s="513">
        <f t="shared" si="605"/>
        <v>0</v>
      </c>
      <c r="K853" s="535">
        <f t="shared" si="597"/>
        <v>0</v>
      </c>
    </row>
    <row r="854" spans="1:11" x14ac:dyDescent="0.25">
      <c r="A854" s="27" t="s">
        <v>461</v>
      </c>
      <c r="B854" s="4" t="s">
        <v>155</v>
      </c>
      <c r="C854" s="21">
        <v>205000</v>
      </c>
      <c r="D854" s="16"/>
      <c r="E854" s="16"/>
      <c r="F854" s="102"/>
      <c r="G854" s="754"/>
      <c r="H854" s="716"/>
      <c r="I854" s="791"/>
      <c r="J854" s="507"/>
      <c r="K854" s="536">
        <f t="shared" si="597"/>
        <v>0</v>
      </c>
    </row>
    <row r="855" spans="1:11" x14ac:dyDescent="0.25">
      <c r="A855" s="27" t="s">
        <v>462</v>
      </c>
      <c r="B855" s="4" t="s">
        <v>156</v>
      </c>
      <c r="C855" s="21">
        <f>C856</f>
        <v>60000</v>
      </c>
      <c r="D855" s="21">
        <f t="shared" ref="D855:J855" si="606">D856</f>
        <v>0</v>
      </c>
      <c r="E855" s="21">
        <f t="shared" si="606"/>
        <v>0</v>
      </c>
      <c r="F855" s="103">
        <f t="shared" si="606"/>
        <v>0</v>
      </c>
      <c r="G855" s="547">
        <f t="shared" si="606"/>
        <v>0</v>
      </c>
      <c r="H855" s="499">
        <f t="shared" si="606"/>
        <v>0</v>
      </c>
      <c r="I855" s="581">
        <f t="shared" si="606"/>
        <v>0</v>
      </c>
      <c r="J855" s="514">
        <f t="shared" si="606"/>
        <v>0</v>
      </c>
      <c r="K855" s="536">
        <f t="shared" si="597"/>
        <v>0</v>
      </c>
    </row>
    <row r="856" spans="1:11" x14ac:dyDescent="0.25">
      <c r="A856" s="27" t="s">
        <v>463</v>
      </c>
      <c r="B856" s="4" t="s">
        <v>157</v>
      </c>
      <c r="C856" s="21">
        <v>60000</v>
      </c>
      <c r="D856" s="16"/>
      <c r="E856" s="16"/>
      <c r="F856" s="102"/>
      <c r="G856" s="754"/>
      <c r="H856" s="716"/>
      <c r="I856" s="791"/>
      <c r="J856" s="507"/>
      <c r="K856" s="536">
        <f t="shared" si="597"/>
        <v>0</v>
      </c>
    </row>
    <row r="857" spans="1:11" x14ac:dyDescent="0.25">
      <c r="A857" s="27" t="s">
        <v>464</v>
      </c>
      <c r="B857" s="4" t="s">
        <v>158</v>
      </c>
      <c r="C857" s="21">
        <f>C858</f>
        <v>375000</v>
      </c>
      <c r="D857" s="21">
        <f t="shared" ref="D857:J857" si="607">D858</f>
        <v>0</v>
      </c>
      <c r="E857" s="21">
        <f t="shared" si="607"/>
        <v>0</v>
      </c>
      <c r="F857" s="103">
        <f t="shared" si="607"/>
        <v>0</v>
      </c>
      <c r="G857" s="547">
        <f t="shared" si="607"/>
        <v>0</v>
      </c>
      <c r="H857" s="499">
        <f t="shared" si="607"/>
        <v>0</v>
      </c>
      <c r="I857" s="581">
        <f t="shared" si="607"/>
        <v>0</v>
      </c>
      <c r="J857" s="514">
        <f t="shared" si="607"/>
        <v>0</v>
      </c>
      <c r="K857" s="536">
        <f t="shared" si="597"/>
        <v>0</v>
      </c>
    </row>
    <row r="858" spans="1:11" x14ac:dyDescent="0.25">
      <c r="A858" s="27" t="s">
        <v>465</v>
      </c>
      <c r="B858" s="4" t="s">
        <v>175</v>
      </c>
      <c r="C858" s="21">
        <v>375000</v>
      </c>
      <c r="D858" s="16"/>
      <c r="E858" s="16"/>
      <c r="F858" s="102"/>
      <c r="G858" s="754"/>
      <c r="H858" s="716"/>
      <c r="I858" s="791"/>
      <c r="J858" s="507"/>
      <c r="K858" s="536">
        <f t="shared" si="597"/>
        <v>0</v>
      </c>
    </row>
    <row r="859" spans="1:11" ht="15.75" thickBot="1" x14ac:dyDescent="0.3">
      <c r="A859" s="70" t="s">
        <v>81</v>
      </c>
      <c r="B859" s="70" t="s">
        <v>82</v>
      </c>
      <c r="C859" s="71">
        <f>C860+C863</f>
        <v>3700000</v>
      </c>
      <c r="D859" s="71">
        <f t="shared" ref="D859:J859" si="608">D860+D863</f>
        <v>0</v>
      </c>
      <c r="E859" s="71">
        <f t="shared" si="608"/>
        <v>0</v>
      </c>
      <c r="F859" s="111">
        <f t="shared" si="608"/>
        <v>0</v>
      </c>
      <c r="G859" s="765">
        <f t="shared" si="608"/>
        <v>0</v>
      </c>
      <c r="H859" s="1100">
        <f t="shared" si="608"/>
        <v>0</v>
      </c>
      <c r="I859" s="802">
        <f t="shared" si="608"/>
        <v>0</v>
      </c>
      <c r="J859" s="558">
        <f t="shared" si="608"/>
        <v>0</v>
      </c>
      <c r="K859" s="538">
        <f t="shared" si="597"/>
        <v>0</v>
      </c>
    </row>
    <row r="860" spans="1:11" ht="15.75" thickBot="1" x14ac:dyDescent="0.3">
      <c r="A860" s="3" t="s">
        <v>473</v>
      </c>
      <c r="B860" s="3" t="s">
        <v>92</v>
      </c>
      <c r="C860" s="65">
        <f>C861</f>
        <v>780000</v>
      </c>
      <c r="D860" s="65">
        <f t="shared" ref="D860:J861" si="609">D861</f>
        <v>0</v>
      </c>
      <c r="E860" s="65">
        <f t="shared" si="609"/>
        <v>0</v>
      </c>
      <c r="F860" s="100">
        <f t="shared" si="609"/>
        <v>0</v>
      </c>
      <c r="G860" s="764">
        <f t="shared" si="609"/>
        <v>0</v>
      </c>
      <c r="H860" s="511">
        <f t="shared" si="609"/>
        <v>0</v>
      </c>
      <c r="I860" s="801">
        <f t="shared" si="609"/>
        <v>0</v>
      </c>
      <c r="J860" s="512">
        <f t="shared" si="609"/>
        <v>0</v>
      </c>
      <c r="K860" s="544">
        <f t="shared" si="597"/>
        <v>0</v>
      </c>
    </row>
    <row r="861" spans="1:11" x14ac:dyDescent="0.25">
      <c r="A861" s="63" t="s">
        <v>474</v>
      </c>
      <c r="B861" s="63" t="s">
        <v>152</v>
      </c>
      <c r="C861" s="64">
        <f>C862</f>
        <v>780000</v>
      </c>
      <c r="D861" s="64">
        <f t="shared" si="609"/>
        <v>0</v>
      </c>
      <c r="E861" s="64">
        <f t="shared" si="609"/>
        <v>0</v>
      </c>
      <c r="F861" s="101">
        <f t="shared" si="609"/>
        <v>0</v>
      </c>
      <c r="G861" s="540">
        <f t="shared" si="609"/>
        <v>0</v>
      </c>
      <c r="H861" s="369">
        <f t="shared" si="609"/>
        <v>0</v>
      </c>
      <c r="I861" s="580">
        <f t="shared" si="609"/>
        <v>0</v>
      </c>
      <c r="J861" s="513">
        <f t="shared" si="609"/>
        <v>0</v>
      </c>
      <c r="K861" s="535">
        <f t="shared" si="597"/>
        <v>0</v>
      </c>
    </row>
    <row r="862" spans="1:11" ht="15.75" thickBot="1" x14ac:dyDescent="0.3">
      <c r="A862" s="48" t="s">
        <v>475</v>
      </c>
      <c r="B862" s="48" t="s">
        <v>153</v>
      </c>
      <c r="C862" s="49">
        <v>780000</v>
      </c>
      <c r="D862" s="147"/>
      <c r="E862" s="147"/>
      <c r="F862" s="148"/>
      <c r="G862" s="755"/>
      <c r="H862" s="1088"/>
      <c r="I862" s="792"/>
      <c r="J862" s="508"/>
      <c r="K862" s="538">
        <f t="shared" si="597"/>
        <v>0</v>
      </c>
    </row>
    <row r="863" spans="1:11" ht="15.75" thickBot="1" x14ac:dyDescent="0.3">
      <c r="A863" s="79" t="s">
        <v>466</v>
      </c>
      <c r="B863" s="3" t="s">
        <v>151</v>
      </c>
      <c r="C863" s="65">
        <f>C864+C866+C868</f>
        <v>2920000</v>
      </c>
      <c r="D863" s="65">
        <f t="shared" ref="D863:J863" si="610">D864+D866+D868</f>
        <v>0</v>
      </c>
      <c r="E863" s="65">
        <f t="shared" si="610"/>
        <v>0</v>
      </c>
      <c r="F863" s="100">
        <f t="shared" si="610"/>
        <v>0</v>
      </c>
      <c r="G863" s="764">
        <f t="shared" si="610"/>
        <v>0</v>
      </c>
      <c r="H863" s="511">
        <f t="shared" si="610"/>
        <v>0</v>
      </c>
      <c r="I863" s="801">
        <f t="shared" si="610"/>
        <v>0</v>
      </c>
      <c r="J863" s="512">
        <f t="shared" si="610"/>
        <v>0</v>
      </c>
      <c r="K863" s="544">
        <f t="shared" si="597"/>
        <v>0</v>
      </c>
    </row>
    <row r="864" spans="1:11" x14ac:dyDescent="0.25">
      <c r="A864" s="78" t="s">
        <v>467</v>
      </c>
      <c r="B864" s="63" t="s">
        <v>154</v>
      </c>
      <c r="C864" s="64">
        <f>C865</f>
        <v>235000</v>
      </c>
      <c r="D864" s="64">
        <f t="shared" ref="D864:J864" si="611">D865</f>
        <v>0</v>
      </c>
      <c r="E864" s="64">
        <f t="shared" si="611"/>
        <v>0</v>
      </c>
      <c r="F864" s="101">
        <f t="shared" si="611"/>
        <v>0</v>
      </c>
      <c r="G864" s="540">
        <f t="shared" si="611"/>
        <v>0</v>
      </c>
      <c r="H864" s="369">
        <f t="shared" si="611"/>
        <v>0</v>
      </c>
      <c r="I864" s="580">
        <f t="shared" si="611"/>
        <v>0</v>
      </c>
      <c r="J864" s="513">
        <f t="shared" si="611"/>
        <v>0</v>
      </c>
      <c r="K864" s="535">
        <f t="shared" si="597"/>
        <v>0</v>
      </c>
    </row>
    <row r="865" spans="1:11" x14ac:dyDescent="0.25">
      <c r="A865" s="27" t="s">
        <v>468</v>
      </c>
      <c r="B865" s="4" t="s">
        <v>155</v>
      </c>
      <c r="C865" s="21">
        <v>235000</v>
      </c>
      <c r="D865" s="16"/>
      <c r="E865" s="16"/>
      <c r="F865" s="102"/>
      <c r="G865" s="754"/>
      <c r="H865" s="716"/>
      <c r="I865" s="791"/>
      <c r="J865" s="507"/>
      <c r="K865" s="536">
        <f t="shared" si="597"/>
        <v>0</v>
      </c>
    </row>
    <row r="866" spans="1:11" x14ac:dyDescent="0.25">
      <c r="A866" s="27" t="s">
        <v>469</v>
      </c>
      <c r="B866" s="4" t="s">
        <v>156</v>
      </c>
      <c r="C866" s="21">
        <f>C867</f>
        <v>45000</v>
      </c>
      <c r="D866" s="21">
        <f t="shared" ref="D866:J866" si="612">D867</f>
        <v>0</v>
      </c>
      <c r="E866" s="21">
        <f t="shared" si="612"/>
        <v>0</v>
      </c>
      <c r="F866" s="103">
        <f t="shared" si="612"/>
        <v>0</v>
      </c>
      <c r="G866" s="547">
        <f t="shared" si="612"/>
        <v>0</v>
      </c>
      <c r="H866" s="499">
        <f t="shared" si="612"/>
        <v>0</v>
      </c>
      <c r="I866" s="581">
        <f t="shared" si="612"/>
        <v>0</v>
      </c>
      <c r="J866" s="514">
        <f t="shared" si="612"/>
        <v>0</v>
      </c>
      <c r="K866" s="536">
        <f t="shared" si="597"/>
        <v>0</v>
      </c>
    </row>
    <row r="867" spans="1:11" x14ac:dyDescent="0.25">
      <c r="A867" s="27" t="s">
        <v>470</v>
      </c>
      <c r="B867" s="4" t="s">
        <v>157</v>
      </c>
      <c r="C867" s="21">
        <v>45000</v>
      </c>
      <c r="D867" s="16"/>
      <c r="E867" s="16"/>
      <c r="F867" s="102"/>
      <c r="G867" s="754"/>
      <c r="H867" s="716"/>
      <c r="I867" s="791"/>
      <c r="J867" s="507"/>
      <c r="K867" s="536">
        <f t="shared" si="597"/>
        <v>0</v>
      </c>
    </row>
    <row r="868" spans="1:11" x14ac:dyDescent="0.25">
      <c r="A868" s="27" t="s">
        <v>471</v>
      </c>
      <c r="B868" s="4" t="s">
        <v>158</v>
      </c>
      <c r="C868" s="21">
        <f>C869</f>
        <v>2640000</v>
      </c>
      <c r="D868" s="21">
        <f t="shared" ref="D868:J868" si="613">D869</f>
        <v>0</v>
      </c>
      <c r="E868" s="21">
        <f t="shared" si="613"/>
        <v>0</v>
      </c>
      <c r="F868" s="103">
        <f t="shared" si="613"/>
        <v>0</v>
      </c>
      <c r="G868" s="547">
        <f t="shared" si="613"/>
        <v>0</v>
      </c>
      <c r="H868" s="499">
        <f t="shared" si="613"/>
        <v>0</v>
      </c>
      <c r="I868" s="581">
        <f t="shared" si="613"/>
        <v>0</v>
      </c>
      <c r="J868" s="514">
        <f t="shared" si="613"/>
        <v>0</v>
      </c>
      <c r="K868" s="536">
        <f t="shared" si="597"/>
        <v>0</v>
      </c>
    </row>
    <row r="869" spans="1:11" x14ac:dyDescent="0.25">
      <c r="A869" s="27" t="s">
        <v>472</v>
      </c>
      <c r="B869" s="4" t="s">
        <v>175</v>
      </c>
      <c r="C869" s="21">
        <v>2640000</v>
      </c>
      <c r="D869" s="16"/>
      <c r="E869" s="16"/>
      <c r="F869" s="102"/>
      <c r="G869" s="754"/>
      <c r="H869" s="716"/>
      <c r="I869" s="791"/>
      <c r="J869" s="507"/>
      <c r="K869" s="536">
        <f t="shared" si="597"/>
        <v>0</v>
      </c>
    </row>
    <row r="870" spans="1:11" x14ac:dyDescent="0.25">
      <c r="A870" s="54" t="s">
        <v>113</v>
      </c>
      <c r="B870" s="54" t="s">
        <v>547</v>
      </c>
      <c r="C870" s="55">
        <f t="shared" ref="C870:J870" si="614">C871+C883</f>
        <v>5580000</v>
      </c>
      <c r="D870" s="55">
        <f t="shared" si="614"/>
        <v>0</v>
      </c>
      <c r="E870" s="55">
        <f t="shared" si="614"/>
        <v>0</v>
      </c>
      <c r="F870" s="104">
        <f t="shared" si="614"/>
        <v>0</v>
      </c>
      <c r="G870" s="547">
        <f t="shared" si="614"/>
        <v>0</v>
      </c>
      <c r="H870" s="499">
        <f t="shared" si="614"/>
        <v>0</v>
      </c>
      <c r="I870" s="581">
        <f t="shared" si="614"/>
        <v>0</v>
      </c>
      <c r="J870" s="549">
        <f t="shared" si="614"/>
        <v>0</v>
      </c>
      <c r="K870" s="536">
        <f t="shared" si="597"/>
        <v>0</v>
      </c>
    </row>
    <row r="871" spans="1:11" ht="15.75" thickBot="1" x14ac:dyDescent="0.3">
      <c r="A871" s="70" t="s">
        <v>83</v>
      </c>
      <c r="B871" s="70" t="s">
        <v>84</v>
      </c>
      <c r="C871" s="71">
        <f>C872</f>
        <v>850000</v>
      </c>
      <c r="D871" s="71">
        <f t="shared" ref="D871:J871" si="615">D872</f>
        <v>0</v>
      </c>
      <c r="E871" s="71">
        <f t="shared" si="615"/>
        <v>0</v>
      </c>
      <c r="F871" s="111">
        <f t="shared" si="615"/>
        <v>0</v>
      </c>
      <c r="G871" s="765">
        <f t="shared" si="615"/>
        <v>0</v>
      </c>
      <c r="H871" s="1100">
        <f t="shared" si="615"/>
        <v>0</v>
      </c>
      <c r="I871" s="802">
        <f t="shared" si="615"/>
        <v>0</v>
      </c>
      <c r="J871" s="558">
        <f t="shared" si="615"/>
        <v>0</v>
      </c>
      <c r="K871" s="538">
        <f t="shared" si="597"/>
        <v>0</v>
      </c>
    </row>
    <row r="872" spans="1:11" ht="15.75" thickBot="1" x14ac:dyDescent="0.3">
      <c r="A872" s="79" t="s">
        <v>476</v>
      </c>
      <c r="B872" s="3" t="s">
        <v>151</v>
      </c>
      <c r="C872" s="65">
        <f>C873+C875+C877</f>
        <v>850000</v>
      </c>
      <c r="D872" s="65">
        <f t="shared" ref="D872:J872" si="616">D873+D875+D877</f>
        <v>0</v>
      </c>
      <c r="E872" s="65">
        <f t="shared" si="616"/>
        <v>0</v>
      </c>
      <c r="F872" s="100">
        <f t="shared" si="616"/>
        <v>0</v>
      </c>
      <c r="G872" s="764">
        <f t="shared" si="616"/>
        <v>0</v>
      </c>
      <c r="H872" s="511">
        <f t="shared" si="616"/>
        <v>0</v>
      </c>
      <c r="I872" s="801">
        <f t="shared" si="616"/>
        <v>0</v>
      </c>
      <c r="J872" s="512">
        <f t="shared" si="616"/>
        <v>0</v>
      </c>
      <c r="K872" s="544">
        <f t="shared" si="597"/>
        <v>0</v>
      </c>
    </row>
    <row r="873" spans="1:11" x14ac:dyDescent="0.25">
      <c r="A873" s="78" t="s">
        <v>477</v>
      </c>
      <c r="B873" s="63" t="s">
        <v>154</v>
      </c>
      <c r="C873" s="64">
        <f>C874</f>
        <v>75000</v>
      </c>
      <c r="D873" s="64">
        <f t="shared" ref="D873:J873" si="617">D874</f>
        <v>0</v>
      </c>
      <c r="E873" s="64">
        <f t="shared" si="617"/>
        <v>0</v>
      </c>
      <c r="F873" s="101">
        <f t="shared" si="617"/>
        <v>0</v>
      </c>
      <c r="G873" s="540">
        <f t="shared" si="617"/>
        <v>0</v>
      </c>
      <c r="H873" s="369">
        <f t="shared" si="617"/>
        <v>0</v>
      </c>
      <c r="I873" s="580">
        <f t="shared" si="617"/>
        <v>0</v>
      </c>
      <c r="J873" s="513">
        <f t="shared" si="617"/>
        <v>0</v>
      </c>
      <c r="K873" s="535">
        <f t="shared" si="597"/>
        <v>0</v>
      </c>
    </row>
    <row r="874" spans="1:11" x14ac:dyDescent="0.25">
      <c r="A874" s="27" t="s">
        <v>478</v>
      </c>
      <c r="B874" s="4" t="s">
        <v>155</v>
      </c>
      <c r="C874" s="21">
        <v>75000</v>
      </c>
      <c r="D874" s="57"/>
      <c r="E874" s="57"/>
      <c r="F874" s="106"/>
      <c r="G874" s="754"/>
      <c r="H874" s="716"/>
      <c r="I874" s="791"/>
      <c r="J874" s="507"/>
      <c r="K874" s="536">
        <f t="shared" si="597"/>
        <v>0</v>
      </c>
    </row>
    <row r="875" spans="1:11" x14ac:dyDescent="0.25">
      <c r="A875" s="27" t="s">
        <v>479</v>
      </c>
      <c r="B875" s="4" t="s">
        <v>156</v>
      </c>
      <c r="C875" s="21">
        <f>C876</f>
        <v>15000</v>
      </c>
      <c r="D875" s="21">
        <f t="shared" ref="D875:J875" si="618">D876</f>
        <v>0</v>
      </c>
      <c r="E875" s="21">
        <f t="shared" si="618"/>
        <v>0</v>
      </c>
      <c r="F875" s="103">
        <f t="shared" si="618"/>
        <v>0</v>
      </c>
      <c r="G875" s="547">
        <f t="shared" si="618"/>
        <v>0</v>
      </c>
      <c r="H875" s="499">
        <f t="shared" si="618"/>
        <v>0</v>
      </c>
      <c r="I875" s="581">
        <f t="shared" si="618"/>
        <v>0</v>
      </c>
      <c r="J875" s="514">
        <f t="shared" si="618"/>
        <v>0</v>
      </c>
      <c r="K875" s="536">
        <f t="shared" si="597"/>
        <v>0</v>
      </c>
    </row>
    <row r="876" spans="1:11" x14ac:dyDescent="0.25">
      <c r="A876" s="27" t="s">
        <v>480</v>
      </c>
      <c r="B876" s="4" t="s">
        <v>157</v>
      </c>
      <c r="C876" s="21">
        <v>15000</v>
      </c>
      <c r="D876" s="16"/>
      <c r="E876" s="16"/>
      <c r="F876" s="102"/>
      <c r="G876" s="754"/>
      <c r="H876" s="716"/>
      <c r="I876" s="791"/>
      <c r="J876" s="507"/>
      <c r="K876" s="536">
        <f t="shared" si="597"/>
        <v>0</v>
      </c>
    </row>
    <row r="877" spans="1:11" x14ac:dyDescent="0.25">
      <c r="A877" s="27" t="s">
        <v>481</v>
      </c>
      <c r="B877" s="4" t="s">
        <v>158</v>
      </c>
      <c r="C877" s="21">
        <f>C878</f>
        <v>760000</v>
      </c>
      <c r="D877" s="21">
        <f t="shared" ref="D877:J877" si="619">D878</f>
        <v>0</v>
      </c>
      <c r="E877" s="21">
        <f t="shared" si="619"/>
        <v>0</v>
      </c>
      <c r="F877" s="103">
        <f t="shared" si="619"/>
        <v>0</v>
      </c>
      <c r="G877" s="547">
        <f t="shared" si="619"/>
        <v>0</v>
      </c>
      <c r="H877" s="499">
        <f t="shared" si="619"/>
        <v>0</v>
      </c>
      <c r="I877" s="581">
        <f t="shared" si="619"/>
        <v>0</v>
      </c>
      <c r="J877" s="514">
        <f t="shared" si="619"/>
        <v>0</v>
      </c>
      <c r="K877" s="536">
        <f t="shared" si="597"/>
        <v>0</v>
      </c>
    </row>
    <row r="878" spans="1:11" x14ac:dyDescent="0.25">
      <c r="A878" s="27" t="s">
        <v>482</v>
      </c>
      <c r="B878" s="4" t="s">
        <v>175</v>
      </c>
      <c r="C878" s="21">
        <v>760000</v>
      </c>
      <c r="D878" s="16"/>
      <c r="E878" s="16"/>
      <c r="F878" s="102"/>
      <c r="G878" s="754"/>
      <c r="H878" s="716"/>
      <c r="I878" s="791"/>
      <c r="J878" s="507"/>
      <c r="K878" s="536">
        <f t="shared" si="597"/>
        <v>0</v>
      </c>
    </row>
    <row r="879" spans="1:11" x14ac:dyDescent="0.25">
      <c r="A879" s="135"/>
      <c r="B879" s="48"/>
      <c r="C879" s="49"/>
      <c r="D879" s="29"/>
      <c r="E879" s="29"/>
      <c r="F879" s="89"/>
      <c r="G879" s="755"/>
      <c r="H879" s="1088"/>
      <c r="I879" s="792"/>
      <c r="J879" s="508"/>
      <c r="K879" s="538"/>
    </row>
    <row r="880" spans="1:11" x14ac:dyDescent="0.25">
      <c r="A880" s="139"/>
      <c r="B880" s="124"/>
      <c r="C880" s="125"/>
      <c r="D880" s="126"/>
      <c r="E880" s="126"/>
      <c r="F880" s="126"/>
      <c r="G880" s="610"/>
      <c r="H880" s="516"/>
      <c r="I880" s="610"/>
      <c r="J880" s="515"/>
      <c r="K880" s="545"/>
    </row>
    <row r="881" spans="1:11" x14ac:dyDescent="0.25">
      <c r="A881" s="140"/>
      <c r="B881" s="7"/>
      <c r="C881" s="8"/>
      <c r="D881" s="130"/>
      <c r="E881" s="130"/>
      <c r="F881" s="130"/>
      <c r="G881" s="613"/>
      <c r="H881" s="520"/>
      <c r="I881" s="613"/>
      <c r="J881" s="519"/>
      <c r="K881" s="550">
        <v>10</v>
      </c>
    </row>
    <row r="882" spans="1:11" x14ac:dyDescent="0.25">
      <c r="A882" s="144" t="s">
        <v>533</v>
      </c>
      <c r="B882" s="141">
        <v>2</v>
      </c>
      <c r="C882" s="142" t="s">
        <v>534</v>
      </c>
      <c r="D882" s="142" t="s">
        <v>535</v>
      </c>
      <c r="E882" s="142" t="s">
        <v>536</v>
      </c>
      <c r="F882" s="143" t="s">
        <v>537</v>
      </c>
      <c r="G882" s="776">
        <v>7</v>
      </c>
      <c r="H882" s="1108">
        <v>8</v>
      </c>
      <c r="I882" s="813">
        <v>9</v>
      </c>
      <c r="J882" s="525">
        <v>10</v>
      </c>
      <c r="K882" s="503">
        <v>11</v>
      </c>
    </row>
    <row r="883" spans="1:11" ht="15.75" thickBot="1" x14ac:dyDescent="0.3">
      <c r="A883" s="70" t="s">
        <v>85</v>
      </c>
      <c r="B883" s="70" t="s">
        <v>548</v>
      </c>
      <c r="C883" s="71">
        <f>C884+C887</f>
        <v>4730000</v>
      </c>
      <c r="D883" s="71">
        <f t="shared" ref="D883:J883" si="620">D884+D887</f>
        <v>0</v>
      </c>
      <c r="E883" s="71">
        <f t="shared" si="620"/>
        <v>0</v>
      </c>
      <c r="F883" s="111">
        <f t="shared" si="620"/>
        <v>0</v>
      </c>
      <c r="G883" s="765">
        <f t="shared" si="620"/>
        <v>0</v>
      </c>
      <c r="H883" s="1100">
        <f t="shared" si="620"/>
        <v>0</v>
      </c>
      <c r="I883" s="802">
        <f t="shared" si="620"/>
        <v>0</v>
      </c>
      <c r="J883" s="558">
        <f t="shared" si="620"/>
        <v>0</v>
      </c>
      <c r="K883" s="538">
        <f t="shared" ref="K883:K916" si="621">I883/C883*100</f>
        <v>0</v>
      </c>
    </row>
    <row r="884" spans="1:11" ht="15.75" thickBot="1" x14ac:dyDescent="0.3">
      <c r="A884" s="3" t="s">
        <v>489</v>
      </c>
      <c r="B884" s="3" t="s">
        <v>92</v>
      </c>
      <c r="C884" s="65">
        <f>C885</f>
        <v>675000</v>
      </c>
      <c r="D884" s="65">
        <f t="shared" ref="D884:J885" si="622">D885</f>
        <v>0</v>
      </c>
      <c r="E884" s="65">
        <f t="shared" si="622"/>
        <v>0</v>
      </c>
      <c r="F884" s="100">
        <f t="shared" si="622"/>
        <v>0</v>
      </c>
      <c r="G884" s="764">
        <f t="shared" si="622"/>
        <v>0</v>
      </c>
      <c r="H884" s="511">
        <f t="shared" si="622"/>
        <v>0</v>
      </c>
      <c r="I884" s="801">
        <f t="shared" si="622"/>
        <v>0</v>
      </c>
      <c r="J884" s="512">
        <f t="shared" si="622"/>
        <v>0</v>
      </c>
      <c r="K884" s="544">
        <f t="shared" si="621"/>
        <v>0</v>
      </c>
    </row>
    <row r="885" spans="1:11" x14ac:dyDescent="0.25">
      <c r="A885" s="63" t="s">
        <v>490</v>
      </c>
      <c r="B885" s="63" t="s">
        <v>152</v>
      </c>
      <c r="C885" s="64">
        <f>C886</f>
        <v>675000</v>
      </c>
      <c r="D885" s="64">
        <f t="shared" si="622"/>
        <v>0</v>
      </c>
      <c r="E885" s="64">
        <f t="shared" si="622"/>
        <v>0</v>
      </c>
      <c r="F885" s="101">
        <f t="shared" si="622"/>
        <v>0</v>
      </c>
      <c r="G885" s="540">
        <f t="shared" si="622"/>
        <v>0</v>
      </c>
      <c r="H885" s="369">
        <f t="shared" si="622"/>
        <v>0</v>
      </c>
      <c r="I885" s="580">
        <f t="shared" si="622"/>
        <v>0</v>
      </c>
      <c r="J885" s="513">
        <f t="shared" si="622"/>
        <v>0</v>
      </c>
      <c r="K885" s="535">
        <f t="shared" si="621"/>
        <v>0</v>
      </c>
    </row>
    <row r="886" spans="1:11" ht="15.75" thickBot="1" x14ac:dyDescent="0.3">
      <c r="A886" s="48" t="s">
        <v>491</v>
      </c>
      <c r="B886" s="48" t="s">
        <v>153</v>
      </c>
      <c r="C886" s="49">
        <v>675000</v>
      </c>
      <c r="D886" s="147"/>
      <c r="E886" s="147"/>
      <c r="F886" s="148"/>
      <c r="G886" s="755"/>
      <c r="H886" s="1088"/>
      <c r="I886" s="792"/>
      <c r="J886" s="508"/>
      <c r="K886" s="538">
        <f t="shared" si="621"/>
        <v>0</v>
      </c>
    </row>
    <row r="887" spans="1:11" ht="15.75" thickBot="1" x14ac:dyDescent="0.3">
      <c r="A887" s="3" t="s">
        <v>492</v>
      </c>
      <c r="B887" s="3" t="s">
        <v>151</v>
      </c>
      <c r="C887" s="65">
        <f>C888+C890+C892+C895+C898</f>
        <v>4055000</v>
      </c>
      <c r="D887" s="65">
        <f t="shared" ref="D887:J887" si="623">D888+D890+D892+D895+D898</f>
        <v>0</v>
      </c>
      <c r="E887" s="65">
        <f t="shared" si="623"/>
        <v>0</v>
      </c>
      <c r="F887" s="100">
        <f t="shared" si="623"/>
        <v>0</v>
      </c>
      <c r="G887" s="764">
        <f t="shared" si="623"/>
        <v>0</v>
      </c>
      <c r="H887" s="511">
        <f t="shared" si="623"/>
        <v>0</v>
      </c>
      <c r="I887" s="801">
        <f t="shared" si="623"/>
        <v>0</v>
      </c>
      <c r="J887" s="512">
        <f t="shared" si="623"/>
        <v>0</v>
      </c>
      <c r="K887" s="544">
        <f t="shared" si="621"/>
        <v>0</v>
      </c>
    </row>
    <row r="888" spans="1:11" x14ac:dyDescent="0.25">
      <c r="A888" s="63" t="s">
        <v>493</v>
      </c>
      <c r="B888" s="63" t="s">
        <v>154</v>
      </c>
      <c r="C888" s="64">
        <f>C889</f>
        <v>335000</v>
      </c>
      <c r="D888" s="64">
        <f t="shared" ref="D888:J888" si="624">D889</f>
        <v>0</v>
      </c>
      <c r="E888" s="64">
        <f t="shared" si="624"/>
        <v>0</v>
      </c>
      <c r="F888" s="101">
        <f t="shared" si="624"/>
        <v>0</v>
      </c>
      <c r="G888" s="540">
        <f t="shared" si="624"/>
        <v>0</v>
      </c>
      <c r="H888" s="369">
        <f t="shared" si="624"/>
        <v>0</v>
      </c>
      <c r="I888" s="580">
        <f t="shared" si="624"/>
        <v>0</v>
      </c>
      <c r="J888" s="513">
        <f t="shared" si="624"/>
        <v>0</v>
      </c>
      <c r="K888" s="535">
        <f t="shared" si="621"/>
        <v>0</v>
      </c>
    </row>
    <row r="889" spans="1:11" x14ac:dyDescent="0.25">
      <c r="A889" s="4" t="s">
        <v>494</v>
      </c>
      <c r="B889" s="4" t="s">
        <v>155</v>
      </c>
      <c r="C889" s="21">
        <v>335000</v>
      </c>
      <c r="D889" s="57"/>
      <c r="E889" s="57"/>
      <c r="F889" s="106"/>
      <c r="G889" s="754"/>
      <c r="H889" s="716"/>
      <c r="I889" s="791"/>
      <c r="J889" s="521"/>
      <c r="K889" s="536">
        <f t="shared" si="621"/>
        <v>0</v>
      </c>
    </row>
    <row r="890" spans="1:11" x14ac:dyDescent="0.25">
      <c r="A890" s="4" t="s">
        <v>495</v>
      </c>
      <c r="B890" s="4" t="s">
        <v>483</v>
      </c>
      <c r="C890" s="21">
        <f>C891</f>
        <v>250000</v>
      </c>
      <c r="D890" s="21">
        <f t="shared" ref="D890:J890" si="625">D891</f>
        <v>0</v>
      </c>
      <c r="E890" s="21">
        <f t="shared" si="625"/>
        <v>0</v>
      </c>
      <c r="F890" s="103">
        <f t="shared" si="625"/>
        <v>0</v>
      </c>
      <c r="G890" s="547">
        <f t="shared" si="625"/>
        <v>0</v>
      </c>
      <c r="H890" s="499">
        <f t="shared" si="625"/>
        <v>0</v>
      </c>
      <c r="I890" s="581">
        <f t="shared" si="625"/>
        <v>0</v>
      </c>
      <c r="J890" s="514">
        <f t="shared" si="625"/>
        <v>0</v>
      </c>
      <c r="K890" s="536">
        <f t="shared" si="621"/>
        <v>0</v>
      </c>
    </row>
    <row r="891" spans="1:11" x14ac:dyDescent="0.25">
      <c r="A891" s="4" t="s">
        <v>496</v>
      </c>
      <c r="B891" s="4" t="s">
        <v>484</v>
      </c>
      <c r="C891" s="21">
        <v>250000</v>
      </c>
      <c r="D891" s="57"/>
      <c r="E891" s="57"/>
      <c r="F891" s="106"/>
      <c r="G891" s="754"/>
      <c r="H891" s="716"/>
      <c r="I891" s="791"/>
      <c r="J891" s="521"/>
      <c r="K891" s="536">
        <f t="shared" si="621"/>
        <v>0</v>
      </c>
    </row>
    <row r="892" spans="1:11" x14ac:dyDescent="0.25">
      <c r="A892" s="4" t="s">
        <v>497</v>
      </c>
      <c r="B892" s="4" t="s">
        <v>156</v>
      </c>
      <c r="C892" s="21">
        <f>C893+C894</f>
        <v>600000</v>
      </c>
      <c r="D892" s="21">
        <f t="shared" ref="D892:J892" si="626">D893+D894</f>
        <v>0</v>
      </c>
      <c r="E892" s="21">
        <f t="shared" si="626"/>
        <v>0</v>
      </c>
      <c r="F892" s="103">
        <f t="shared" si="626"/>
        <v>0</v>
      </c>
      <c r="G892" s="547">
        <f t="shared" si="626"/>
        <v>0</v>
      </c>
      <c r="H892" s="499">
        <f t="shared" si="626"/>
        <v>0</v>
      </c>
      <c r="I892" s="581">
        <f t="shared" si="626"/>
        <v>0</v>
      </c>
      <c r="J892" s="514">
        <f t="shared" si="626"/>
        <v>0</v>
      </c>
      <c r="K892" s="536">
        <f t="shared" si="621"/>
        <v>0</v>
      </c>
    </row>
    <row r="893" spans="1:11" x14ac:dyDescent="0.25">
      <c r="A893" s="4" t="s">
        <v>499</v>
      </c>
      <c r="B893" s="4" t="s">
        <v>157</v>
      </c>
      <c r="C893" s="21">
        <v>300000</v>
      </c>
      <c r="D893" s="57"/>
      <c r="E893" s="57"/>
      <c r="F893" s="106"/>
      <c r="G893" s="754"/>
      <c r="H893" s="716"/>
      <c r="I893" s="791"/>
      <c r="J893" s="521"/>
      <c r="K893" s="536">
        <f t="shared" si="621"/>
        <v>0</v>
      </c>
    </row>
    <row r="894" spans="1:11" x14ac:dyDescent="0.25">
      <c r="A894" s="4" t="s">
        <v>498</v>
      </c>
      <c r="B894" s="4" t="s">
        <v>485</v>
      </c>
      <c r="C894" s="21">
        <v>300000</v>
      </c>
      <c r="D894" s="57"/>
      <c r="E894" s="57"/>
      <c r="F894" s="106"/>
      <c r="G894" s="754"/>
      <c r="H894" s="716"/>
      <c r="I894" s="791"/>
      <c r="J894" s="521"/>
      <c r="K894" s="536">
        <f t="shared" si="621"/>
        <v>0</v>
      </c>
    </row>
    <row r="895" spans="1:11" x14ac:dyDescent="0.25">
      <c r="A895" s="4" t="s">
        <v>500</v>
      </c>
      <c r="B895" s="4" t="s">
        <v>486</v>
      </c>
      <c r="C895" s="21">
        <f>C896+C897</f>
        <v>800000</v>
      </c>
      <c r="D895" s="21">
        <f t="shared" ref="D895:J895" si="627">D896+D897</f>
        <v>0</v>
      </c>
      <c r="E895" s="21">
        <f t="shared" si="627"/>
        <v>0</v>
      </c>
      <c r="F895" s="103">
        <f t="shared" si="627"/>
        <v>0</v>
      </c>
      <c r="G895" s="547">
        <f t="shared" si="627"/>
        <v>0</v>
      </c>
      <c r="H895" s="499">
        <f t="shared" si="627"/>
        <v>0</v>
      </c>
      <c r="I895" s="581">
        <f t="shared" si="627"/>
        <v>0</v>
      </c>
      <c r="J895" s="514">
        <f t="shared" si="627"/>
        <v>0</v>
      </c>
      <c r="K895" s="536">
        <f t="shared" si="621"/>
        <v>0</v>
      </c>
    </row>
    <row r="896" spans="1:11" x14ac:dyDescent="0.25">
      <c r="A896" s="4" t="s">
        <v>502</v>
      </c>
      <c r="B896" s="4" t="s">
        <v>487</v>
      </c>
      <c r="C896" s="21">
        <v>500000</v>
      </c>
      <c r="D896" s="57"/>
      <c r="E896" s="57"/>
      <c r="F896" s="106"/>
      <c r="G896" s="754"/>
      <c r="H896" s="716"/>
      <c r="I896" s="791"/>
      <c r="J896" s="521"/>
      <c r="K896" s="536">
        <f t="shared" si="621"/>
        <v>0</v>
      </c>
    </row>
    <row r="897" spans="1:11" x14ac:dyDescent="0.25">
      <c r="A897" s="4" t="s">
        <v>501</v>
      </c>
      <c r="B897" s="4" t="s">
        <v>488</v>
      </c>
      <c r="C897" s="21">
        <v>300000</v>
      </c>
      <c r="D897" s="57"/>
      <c r="E897" s="57"/>
      <c r="F897" s="106"/>
      <c r="G897" s="754"/>
      <c r="H897" s="716"/>
      <c r="I897" s="791"/>
      <c r="J897" s="521"/>
      <c r="K897" s="536">
        <f t="shared" si="621"/>
        <v>0</v>
      </c>
    </row>
    <row r="898" spans="1:11" x14ac:dyDescent="0.25">
      <c r="A898" s="4" t="s">
        <v>503</v>
      </c>
      <c r="B898" s="4" t="s">
        <v>158</v>
      </c>
      <c r="C898" s="21">
        <f>C899</f>
        <v>2070000</v>
      </c>
      <c r="D898" s="21">
        <f t="shared" ref="D898:J898" si="628">D899</f>
        <v>0</v>
      </c>
      <c r="E898" s="21">
        <f t="shared" si="628"/>
        <v>0</v>
      </c>
      <c r="F898" s="103">
        <f t="shared" si="628"/>
        <v>0</v>
      </c>
      <c r="G898" s="547">
        <f t="shared" si="628"/>
        <v>0</v>
      </c>
      <c r="H898" s="499">
        <f t="shared" si="628"/>
        <v>0</v>
      </c>
      <c r="I898" s="581">
        <f t="shared" si="628"/>
        <v>0</v>
      </c>
      <c r="J898" s="514">
        <f t="shared" si="628"/>
        <v>0</v>
      </c>
      <c r="K898" s="536">
        <f t="shared" si="621"/>
        <v>0</v>
      </c>
    </row>
    <row r="899" spans="1:11" x14ac:dyDescent="0.25">
      <c r="A899" s="4" t="s">
        <v>504</v>
      </c>
      <c r="B899" s="4" t="s">
        <v>175</v>
      </c>
      <c r="C899" s="21">
        <v>2070000</v>
      </c>
      <c r="D899" s="16"/>
      <c r="E899" s="16"/>
      <c r="F899" s="102"/>
      <c r="G899" s="754"/>
      <c r="H899" s="716"/>
      <c r="I899" s="791"/>
      <c r="J899" s="507"/>
      <c r="K899" s="536">
        <f t="shared" si="621"/>
        <v>0</v>
      </c>
    </row>
    <row r="900" spans="1:11" x14ac:dyDescent="0.25">
      <c r="A900" s="54" t="s">
        <v>112</v>
      </c>
      <c r="B900" s="54" t="s">
        <v>111</v>
      </c>
      <c r="C900" s="55">
        <f t="shared" ref="C900:J900" si="629">C901+C909</f>
        <v>2050000</v>
      </c>
      <c r="D900" s="55">
        <f t="shared" si="629"/>
        <v>0</v>
      </c>
      <c r="E900" s="55">
        <f t="shared" si="629"/>
        <v>0</v>
      </c>
      <c r="F900" s="104">
        <f t="shared" si="629"/>
        <v>0</v>
      </c>
      <c r="G900" s="547">
        <f t="shared" si="629"/>
        <v>0</v>
      </c>
      <c r="H900" s="499">
        <f t="shared" si="629"/>
        <v>0</v>
      </c>
      <c r="I900" s="581">
        <f t="shared" si="629"/>
        <v>0</v>
      </c>
      <c r="J900" s="549">
        <f t="shared" si="629"/>
        <v>0</v>
      </c>
      <c r="K900" s="536">
        <f t="shared" si="621"/>
        <v>0</v>
      </c>
    </row>
    <row r="901" spans="1:11" ht="15.75" thickBot="1" x14ac:dyDescent="0.3">
      <c r="A901" s="70" t="s">
        <v>86</v>
      </c>
      <c r="B901" s="70" t="s">
        <v>87</v>
      </c>
      <c r="C901" s="71">
        <f>C902</f>
        <v>1190000</v>
      </c>
      <c r="D901" s="71">
        <f t="shared" ref="D901:J901" si="630">D902</f>
        <v>0</v>
      </c>
      <c r="E901" s="71">
        <f t="shared" si="630"/>
        <v>0</v>
      </c>
      <c r="F901" s="111">
        <f t="shared" si="630"/>
        <v>0</v>
      </c>
      <c r="G901" s="765">
        <f t="shared" si="630"/>
        <v>0</v>
      </c>
      <c r="H901" s="1100">
        <f t="shared" si="630"/>
        <v>0</v>
      </c>
      <c r="I901" s="802">
        <f t="shared" si="630"/>
        <v>0</v>
      </c>
      <c r="J901" s="558">
        <f t="shared" si="630"/>
        <v>0</v>
      </c>
      <c r="K901" s="538">
        <f t="shared" si="621"/>
        <v>0</v>
      </c>
    </row>
    <row r="902" spans="1:11" ht="15.75" thickBot="1" x14ac:dyDescent="0.3">
      <c r="A902" s="79" t="s">
        <v>505</v>
      </c>
      <c r="B902" s="3" t="s">
        <v>151</v>
      </c>
      <c r="C902" s="65">
        <f>C903+C905+C907</f>
        <v>1190000</v>
      </c>
      <c r="D902" s="65">
        <f t="shared" ref="D902:J902" si="631">D903+D905+D907</f>
        <v>0</v>
      </c>
      <c r="E902" s="65">
        <f t="shared" si="631"/>
        <v>0</v>
      </c>
      <c r="F902" s="100">
        <f t="shared" si="631"/>
        <v>0</v>
      </c>
      <c r="G902" s="764">
        <f t="shared" si="631"/>
        <v>0</v>
      </c>
      <c r="H902" s="511">
        <f t="shared" si="631"/>
        <v>0</v>
      </c>
      <c r="I902" s="801">
        <f t="shared" si="631"/>
        <v>0</v>
      </c>
      <c r="J902" s="512">
        <f t="shared" si="631"/>
        <v>0</v>
      </c>
      <c r="K902" s="544">
        <f t="shared" si="621"/>
        <v>0</v>
      </c>
    </row>
    <row r="903" spans="1:11" x14ac:dyDescent="0.25">
      <c r="A903" s="78" t="s">
        <v>506</v>
      </c>
      <c r="B903" s="63" t="s">
        <v>154</v>
      </c>
      <c r="C903" s="64">
        <f>C904</f>
        <v>180000</v>
      </c>
      <c r="D903" s="64">
        <f t="shared" ref="D903:J903" si="632">D904</f>
        <v>0</v>
      </c>
      <c r="E903" s="64">
        <f t="shared" si="632"/>
        <v>0</v>
      </c>
      <c r="F903" s="101">
        <f t="shared" si="632"/>
        <v>0</v>
      </c>
      <c r="G903" s="540">
        <f t="shared" si="632"/>
        <v>0</v>
      </c>
      <c r="H903" s="369">
        <f t="shared" si="632"/>
        <v>0</v>
      </c>
      <c r="I903" s="580">
        <f t="shared" si="632"/>
        <v>0</v>
      </c>
      <c r="J903" s="513">
        <f t="shared" si="632"/>
        <v>0</v>
      </c>
      <c r="K903" s="535">
        <f t="shared" si="621"/>
        <v>0</v>
      </c>
    </row>
    <row r="904" spans="1:11" x14ac:dyDescent="0.25">
      <c r="A904" s="27" t="s">
        <v>507</v>
      </c>
      <c r="B904" s="4" t="s">
        <v>155</v>
      </c>
      <c r="C904" s="21">
        <v>180000</v>
      </c>
      <c r="D904" s="57"/>
      <c r="E904" s="57"/>
      <c r="F904" s="106"/>
      <c r="G904" s="754"/>
      <c r="H904" s="716"/>
      <c r="I904" s="791"/>
      <c r="J904" s="507"/>
      <c r="K904" s="536">
        <f t="shared" si="621"/>
        <v>0</v>
      </c>
    </row>
    <row r="905" spans="1:11" x14ac:dyDescent="0.25">
      <c r="A905" s="27" t="s">
        <v>508</v>
      </c>
      <c r="B905" s="4" t="s">
        <v>156</v>
      </c>
      <c r="C905" s="21">
        <f>C906</f>
        <v>210000</v>
      </c>
      <c r="D905" s="21">
        <f t="shared" ref="D905:J905" si="633">D906</f>
        <v>0</v>
      </c>
      <c r="E905" s="21">
        <f t="shared" si="633"/>
        <v>0</v>
      </c>
      <c r="F905" s="103">
        <f t="shared" si="633"/>
        <v>0</v>
      </c>
      <c r="G905" s="547">
        <f t="shared" si="633"/>
        <v>0</v>
      </c>
      <c r="H905" s="499">
        <f t="shared" si="633"/>
        <v>0</v>
      </c>
      <c r="I905" s="581">
        <f t="shared" si="633"/>
        <v>0</v>
      </c>
      <c r="J905" s="514">
        <f t="shared" si="633"/>
        <v>0</v>
      </c>
      <c r="K905" s="536">
        <f t="shared" si="621"/>
        <v>0</v>
      </c>
    </row>
    <row r="906" spans="1:11" x14ac:dyDescent="0.25">
      <c r="A906" s="27" t="s">
        <v>509</v>
      </c>
      <c r="B906" s="4" t="s">
        <v>157</v>
      </c>
      <c r="C906" s="21">
        <v>210000</v>
      </c>
      <c r="D906" s="57"/>
      <c r="E906" s="57"/>
      <c r="F906" s="106"/>
      <c r="G906" s="754"/>
      <c r="H906" s="716"/>
      <c r="I906" s="791"/>
      <c r="J906" s="507"/>
      <c r="K906" s="536">
        <f t="shared" si="621"/>
        <v>0</v>
      </c>
    </row>
    <row r="907" spans="1:11" x14ac:dyDescent="0.25">
      <c r="A907" s="27" t="s">
        <v>510</v>
      </c>
      <c r="B907" s="4" t="s">
        <v>158</v>
      </c>
      <c r="C907" s="21">
        <f>C908</f>
        <v>800000</v>
      </c>
      <c r="D907" s="21">
        <f t="shared" ref="D907:J907" si="634">D908</f>
        <v>0</v>
      </c>
      <c r="E907" s="21">
        <f t="shared" si="634"/>
        <v>0</v>
      </c>
      <c r="F907" s="103">
        <f t="shared" si="634"/>
        <v>0</v>
      </c>
      <c r="G907" s="547">
        <f t="shared" si="634"/>
        <v>0</v>
      </c>
      <c r="H907" s="499">
        <f t="shared" si="634"/>
        <v>0</v>
      </c>
      <c r="I907" s="581">
        <f t="shared" si="634"/>
        <v>0</v>
      </c>
      <c r="J907" s="514">
        <f t="shared" si="634"/>
        <v>0</v>
      </c>
      <c r="K907" s="536">
        <f t="shared" si="621"/>
        <v>0</v>
      </c>
    </row>
    <row r="908" spans="1:11" x14ac:dyDescent="0.25">
      <c r="A908" s="27" t="s">
        <v>511</v>
      </c>
      <c r="B908" s="4" t="s">
        <v>175</v>
      </c>
      <c r="C908" s="21">
        <v>800000</v>
      </c>
      <c r="D908" s="16"/>
      <c r="E908" s="16"/>
      <c r="F908" s="102"/>
      <c r="G908" s="754"/>
      <c r="H908" s="716"/>
      <c r="I908" s="791"/>
      <c r="J908" s="507"/>
      <c r="K908" s="536">
        <f t="shared" si="621"/>
        <v>0</v>
      </c>
    </row>
    <row r="909" spans="1:11" ht="15.75" thickBot="1" x14ac:dyDescent="0.3">
      <c r="A909" s="70" t="s">
        <v>88</v>
      </c>
      <c r="B909" s="70" t="s">
        <v>89</v>
      </c>
      <c r="C909" s="71">
        <f>C910</f>
        <v>860000</v>
      </c>
      <c r="D909" s="71">
        <f t="shared" ref="D909:J909" si="635">D910</f>
        <v>0</v>
      </c>
      <c r="E909" s="71">
        <f t="shared" si="635"/>
        <v>0</v>
      </c>
      <c r="F909" s="111">
        <f t="shared" si="635"/>
        <v>0</v>
      </c>
      <c r="G909" s="765">
        <f t="shared" si="635"/>
        <v>0</v>
      </c>
      <c r="H909" s="1100">
        <f t="shared" si="635"/>
        <v>0</v>
      </c>
      <c r="I909" s="802">
        <f t="shared" si="635"/>
        <v>0</v>
      </c>
      <c r="J909" s="558">
        <f t="shared" si="635"/>
        <v>0</v>
      </c>
      <c r="K909" s="538">
        <f t="shared" si="621"/>
        <v>0</v>
      </c>
    </row>
    <row r="910" spans="1:11" ht="15.75" thickBot="1" x14ac:dyDescent="0.3">
      <c r="A910" s="79" t="s">
        <v>512</v>
      </c>
      <c r="B910" s="3" t="s">
        <v>151</v>
      </c>
      <c r="C910" s="65">
        <f>C911+C913+C915</f>
        <v>860000</v>
      </c>
      <c r="D910" s="65">
        <f t="shared" ref="D910:J910" si="636">D911+D913+D915</f>
        <v>0</v>
      </c>
      <c r="E910" s="65">
        <f t="shared" si="636"/>
        <v>0</v>
      </c>
      <c r="F910" s="100">
        <f t="shared" si="636"/>
        <v>0</v>
      </c>
      <c r="G910" s="764">
        <f t="shared" si="636"/>
        <v>0</v>
      </c>
      <c r="H910" s="511">
        <f t="shared" si="636"/>
        <v>0</v>
      </c>
      <c r="I910" s="801">
        <f t="shared" si="636"/>
        <v>0</v>
      </c>
      <c r="J910" s="512">
        <f t="shared" si="636"/>
        <v>0</v>
      </c>
      <c r="K910" s="544">
        <f t="shared" si="621"/>
        <v>0</v>
      </c>
    </row>
    <row r="911" spans="1:11" x14ac:dyDescent="0.25">
      <c r="A911" s="78" t="s">
        <v>513</v>
      </c>
      <c r="B911" s="63" t="s">
        <v>154</v>
      </c>
      <c r="C911" s="64">
        <f>C912</f>
        <v>45000</v>
      </c>
      <c r="D911" s="64">
        <f t="shared" ref="D911:J911" si="637">D912</f>
        <v>0</v>
      </c>
      <c r="E911" s="64">
        <f t="shared" si="637"/>
        <v>0</v>
      </c>
      <c r="F911" s="101">
        <f t="shared" si="637"/>
        <v>0</v>
      </c>
      <c r="G911" s="540">
        <f t="shared" si="637"/>
        <v>0</v>
      </c>
      <c r="H911" s="369">
        <f t="shared" si="637"/>
        <v>0</v>
      </c>
      <c r="I911" s="580">
        <f t="shared" si="637"/>
        <v>0</v>
      </c>
      <c r="J911" s="513">
        <f t="shared" si="637"/>
        <v>0</v>
      </c>
      <c r="K911" s="535">
        <f t="shared" si="621"/>
        <v>0</v>
      </c>
    </row>
    <row r="912" spans="1:11" x14ac:dyDescent="0.25">
      <c r="A912" s="27" t="s">
        <v>514</v>
      </c>
      <c r="B912" s="4" t="s">
        <v>155</v>
      </c>
      <c r="C912" s="21">
        <v>45000</v>
      </c>
      <c r="D912" s="57"/>
      <c r="E912" s="57"/>
      <c r="F912" s="106"/>
      <c r="G912" s="754"/>
      <c r="H912" s="716"/>
      <c r="I912" s="791"/>
      <c r="J912" s="507"/>
      <c r="K912" s="536">
        <f t="shared" si="621"/>
        <v>0</v>
      </c>
    </row>
    <row r="913" spans="1:11" x14ac:dyDescent="0.25">
      <c r="A913" s="27" t="s">
        <v>515</v>
      </c>
      <c r="B913" s="4" t="s">
        <v>156</v>
      </c>
      <c r="C913" s="21">
        <f>C914</f>
        <v>15000</v>
      </c>
      <c r="D913" s="21">
        <f t="shared" ref="D913:J913" si="638">D914</f>
        <v>0</v>
      </c>
      <c r="E913" s="21">
        <f t="shared" si="638"/>
        <v>0</v>
      </c>
      <c r="F913" s="103">
        <f t="shared" si="638"/>
        <v>0</v>
      </c>
      <c r="G913" s="547">
        <f t="shared" si="638"/>
        <v>0</v>
      </c>
      <c r="H913" s="499">
        <f t="shared" si="638"/>
        <v>0</v>
      </c>
      <c r="I913" s="581">
        <f t="shared" si="638"/>
        <v>0</v>
      </c>
      <c r="J913" s="514">
        <f t="shared" si="638"/>
        <v>0</v>
      </c>
      <c r="K913" s="536">
        <f t="shared" si="621"/>
        <v>0</v>
      </c>
    </row>
    <row r="914" spans="1:11" x14ac:dyDescent="0.25">
      <c r="A914" s="27" t="s">
        <v>516</v>
      </c>
      <c r="B914" s="4" t="s">
        <v>157</v>
      </c>
      <c r="C914" s="21">
        <v>15000</v>
      </c>
      <c r="D914" s="16"/>
      <c r="E914" s="16"/>
      <c r="F914" s="102"/>
      <c r="G914" s="754"/>
      <c r="H914" s="716"/>
      <c r="I914" s="791"/>
      <c r="J914" s="507"/>
      <c r="K914" s="536">
        <f t="shared" si="621"/>
        <v>0</v>
      </c>
    </row>
    <row r="915" spans="1:11" x14ac:dyDescent="0.25">
      <c r="A915" s="27" t="s">
        <v>517</v>
      </c>
      <c r="B915" s="4" t="s">
        <v>158</v>
      </c>
      <c r="C915" s="21">
        <f>C916</f>
        <v>800000</v>
      </c>
      <c r="D915" s="21">
        <f t="shared" ref="D915:J915" si="639">D916</f>
        <v>0</v>
      </c>
      <c r="E915" s="21">
        <f t="shared" si="639"/>
        <v>0</v>
      </c>
      <c r="F915" s="103">
        <f t="shared" si="639"/>
        <v>0</v>
      </c>
      <c r="G915" s="547">
        <f t="shared" si="639"/>
        <v>0</v>
      </c>
      <c r="H915" s="499">
        <f t="shared" si="639"/>
        <v>0</v>
      </c>
      <c r="I915" s="581">
        <f t="shared" si="639"/>
        <v>0</v>
      </c>
      <c r="J915" s="514">
        <f t="shared" si="639"/>
        <v>0</v>
      </c>
      <c r="K915" s="536">
        <f t="shared" si="621"/>
        <v>0</v>
      </c>
    </row>
    <row r="916" spans="1:11" ht="15.75" thickBot="1" x14ac:dyDescent="0.3">
      <c r="A916" s="27" t="s">
        <v>518</v>
      </c>
      <c r="B916" s="4" t="s">
        <v>175</v>
      </c>
      <c r="C916" s="21">
        <v>800000</v>
      </c>
      <c r="D916" s="16"/>
      <c r="E916" s="16"/>
      <c r="F916" s="102"/>
      <c r="G916" s="754"/>
      <c r="H916" s="716"/>
      <c r="I916" s="791"/>
      <c r="J916" s="507"/>
      <c r="K916" s="538">
        <f t="shared" si="621"/>
        <v>0</v>
      </c>
    </row>
    <row r="917" spans="1:11" ht="15.75" thickBot="1" x14ac:dyDescent="0.3">
      <c r="A917" s="1311" t="s">
        <v>127</v>
      </c>
      <c r="B917" s="1312"/>
      <c r="C917" s="80">
        <f>C503</f>
        <v>1846041154</v>
      </c>
      <c r="D917" s="80">
        <f>D499</f>
        <v>0</v>
      </c>
      <c r="E917" s="80">
        <f t="shared" ref="E917:F917" si="640">E499</f>
        <v>184440810</v>
      </c>
      <c r="F917" s="80">
        <f t="shared" si="640"/>
        <v>184440810</v>
      </c>
      <c r="G917" s="779">
        <f t="shared" ref="G917:K917" si="641">G503</f>
        <v>0</v>
      </c>
      <c r="H917" s="717">
        <f t="shared" si="641"/>
        <v>92220405</v>
      </c>
      <c r="I917" s="818">
        <f t="shared" si="641"/>
        <v>92220405</v>
      </c>
      <c r="J917" s="526">
        <f t="shared" si="641"/>
        <v>1177917249</v>
      </c>
      <c r="K917" s="527">
        <f t="shared" si="641"/>
        <v>4.995576875422139</v>
      </c>
    </row>
    <row r="918" spans="1:11" ht="16.5" thickTop="1" thickBot="1" x14ac:dyDescent="0.3">
      <c r="A918" s="1313" t="s">
        <v>810</v>
      </c>
      <c r="B918" s="1314"/>
      <c r="C918" s="563"/>
      <c r="D918" s="563"/>
      <c r="E918" s="563"/>
      <c r="F918" s="563"/>
      <c r="G918" s="616"/>
      <c r="H918" s="1111"/>
      <c r="I918" s="616"/>
      <c r="J918" s="565">
        <f>E917-I917</f>
        <v>92220405</v>
      </c>
      <c r="K918" s="564"/>
    </row>
    <row r="919" spans="1:11" x14ac:dyDescent="0.25">
      <c r="D919" t="s">
        <v>555</v>
      </c>
      <c r="E919" s="599">
        <f>J918</f>
        <v>92220405</v>
      </c>
    </row>
    <row r="920" spans="1:11" x14ac:dyDescent="0.25">
      <c r="D920" s="189" t="s">
        <v>680</v>
      </c>
      <c r="E920" s="599">
        <v>92220405</v>
      </c>
    </row>
    <row r="921" spans="1:11" x14ac:dyDescent="0.25">
      <c r="D921" s="400" t="s">
        <v>681</v>
      </c>
      <c r="E921" s="600">
        <v>0</v>
      </c>
    </row>
    <row r="922" spans="1:11" x14ac:dyDescent="0.25">
      <c r="E922" s="562">
        <f>E919-E920</f>
        <v>0</v>
      </c>
    </row>
    <row r="959" spans="1:11" ht="14.1" customHeight="1" x14ac:dyDescent="0.25">
      <c r="A959" s="1319" t="s">
        <v>519</v>
      </c>
      <c r="B959" s="1319"/>
      <c r="C959" s="1319"/>
      <c r="D959" s="1319"/>
      <c r="E959" s="1319"/>
      <c r="F959" s="1319"/>
      <c r="G959" s="1319"/>
      <c r="H959" s="1319"/>
      <c r="I959" s="1319"/>
      <c r="J959" s="1319"/>
      <c r="K959" s="1319"/>
    </row>
    <row r="960" spans="1:11" ht="14.1" customHeight="1" x14ac:dyDescent="0.25">
      <c r="A960" s="1320" t="s">
        <v>520</v>
      </c>
      <c r="B960" s="1320"/>
      <c r="C960" s="1320"/>
      <c r="D960" s="1320"/>
      <c r="E960" s="1320"/>
      <c r="F960" s="1320"/>
      <c r="G960" s="1320"/>
      <c r="H960" s="1320"/>
      <c r="I960" s="1320"/>
      <c r="J960" s="1320"/>
      <c r="K960" s="1320"/>
    </row>
    <row r="961" spans="1:15" ht="14.1" customHeight="1" x14ac:dyDescent="0.25">
      <c r="A961" s="1319" t="s">
        <v>539</v>
      </c>
      <c r="B961" s="1319"/>
      <c r="C961" s="1319"/>
      <c r="D961" s="1319"/>
      <c r="E961" s="1319"/>
      <c r="F961" s="1319"/>
      <c r="G961" s="1319"/>
      <c r="H961" s="1319"/>
      <c r="I961" s="1319"/>
      <c r="J961" s="1319"/>
      <c r="K961" s="1319"/>
    </row>
    <row r="962" spans="1:15" ht="14.1" customHeight="1" x14ac:dyDescent="0.25">
      <c r="A962" s="28" t="s">
        <v>830</v>
      </c>
      <c r="B962" s="113"/>
      <c r="C962" s="9"/>
      <c r="D962" s="10"/>
      <c r="E962" s="1321"/>
      <c r="F962" s="1321"/>
      <c r="G962" s="1322"/>
      <c r="H962" s="1322"/>
      <c r="I962" s="784"/>
      <c r="J962" s="530"/>
      <c r="K962" s="531">
        <v>1</v>
      </c>
    </row>
    <row r="963" spans="1:15" ht="14.1" customHeight="1" x14ac:dyDescent="0.25">
      <c r="A963" s="1323" t="s">
        <v>521</v>
      </c>
      <c r="B963" s="1326" t="s">
        <v>522</v>
      </c>
      <c r="C963" s="1329" t="s">
        <v>546</v>
      </c>
      <c r="D963" s="1332" t="s">
        <v>523</v>
      </c>
      <c r="E963" s="1332"/>
      <c r="F963" s="1333"/>
      <c r="G963" s="1334" t="s">
        <v>524</v>
      </c>
      <c r="H963" s="1335"/>
      <c r="I963" s="1336"/>
      <c r="J963" s="500"/>
      <c r="K963" s="1337" t="s">
        <v>525</v>
      </c>
    </row>
    <row r="964" spans="1:15" ht="14.1" customHeight="1" x14ac:dyDescent="0.25">
      <c r="A964" s="1324"/>
      <c r="B964" s="1327"/>
      <c r="C964" s="1330"/>
      <c r="D964" s="709" t="s">
        <v>526</v>
      </c>
      <c r="E964" s="709" t="s">
        <v>526</v>
      </c>
      <c r="F964" s="115" t="s">
        <v>526</v>
      </c>
      <c r="G964" s="748" t="s">
        <v>526</v>
      </c>
      <c r="H964" s="712" t="s">
        <v>526</v>
      </c>
      <c r="I964" s="785" t="s">
        <v>526</v>
      </c>
      <c r="J964" s="1338" t="s">
        <v>527</v>
      </c>
      <c r="K964" s="1337"/>
    </row>
    <row r="965" spans="1:15" ht="14.1" customHeight="1" x14ac:dyDescent="0.25">
      <c r="A965" s="1324"/>
      <c r="B965" s="1327"/>
      <c r="C965" s="1330"/>
      <c r="D965" s="710" t="s">
        <v>528</v>
      </c>
      <c r="E965" s="710" t="s">
        <v>528</v>
      </c>
      <c r="F965" s="117" t="s">
        <v>529</v>
      </c>
      <c r="G965" s="749" t="s">
        <v>528</v>
      </c>
      <c r="H965" s="713" t="s">
        <v>528</v>
      </c>
      <c r="I965" s="786" t="s">
        <v>529</v>
      </c>
      <c r="J965" s="1339"/>
      <c r="K965" s="1337"/>
    </row>
    <row r="966" spans="1:15" ht="14.1" customHeight="1" x14ac:dyDescent="0.25">
      <c r="A966" s="1325"/>
      <c r="B966" s="1328"/>
      <c r="C966" s="1331"/>
      <c r="D966" s="711" t="s">
        <v>530</v>
      </c>
      <c r="E966" s="711" t="s">
        <v>531</v>
      </c>
      <c r="F966" s="119" t="s">
        <v>531</v>
      </c>
      <c r="G966" s="750" t="s">
        <v>530</v>
      </c>
      <c r="H966" s="714" t="s">
        <v>531</v>
      </c>
      <c r="I966" s="787" t="s">
        <v>531</v>
      </c>
      <c r="J966" s="501" t="s">
        <v>532</v>
      </c>
      <c r="K966" s="1337"/>
    </row>
    <row r="967" spans="1:15" ht="14.1" customHeight="1" thickBot="1" x14ac:dyDescent="0.3">
      <c r="A967" s="120" t="s">
        <v>533</v>
      </c>
      <c r="B967" s="121">
        <v>2</v>
      </c>
      <c r="C967" s="122" t="s">
        <v>534</v>
      </c>
      <c r="D967" s="122" t="s">
        <v>535</v>
      </c>
      <c r="E967" s="122" t="s">
        <v>536</v>
      </c>
      <c r="F967" s="123" t="s">
        <v>537</v>
      </c>
      <c r="G967" s="751">
        <v>7</v>
      </c>
      <c r="H967" s="715">
        <v>8</v>
      </c>
      <c r="I967" s="788">
        <v>9</v>
      </c>
      <c r="J967" s="502">
        <v>10</v>
      </c>
      <c r="K967" s="503">
        <v>11</v>
      </c>
    </row>
    <row r="968" spans="1:15" ht="14.1" customHeight="1" thickBot="1" x14ac:dyDescent="0.3">
      <c r="A968" s="34"/>
      <c r="B968" s="35" t="s">
        <v>538</v>
      </c>
      <c r="C968" s="36"/>
      <c r="D968" s="37">
        <f>D969+D970</f>
        <v>184440810</v>
      </c>
      <c r="E968" s="37">
        <f>E969+E970</f>
        <v>154530288</v>
      </c>
      <c r="F968" s="90">
        <f>E968+D968</f>
        <v>338971098</v>
      </c>
      <c r="G968" s="752"/>
      <c r="H968" s="1086"/>
      <c r="I968" s="789"/>
      <c r="J968" s="504"/>
      <c r="K968" s="505"/>
    </row>
    <row r="969" spans="1:15" ht="14.1" customHeight="1" x14ac:dyDescent="0.25">
      <c r="A969" s="30"/>
      <c r="B969" s="31" t="s">
        <v>553</v>
      </c>
      <c r="C969" s="32"/>
      <c r="D969" s="33">
        <v>184440810</v>
      </c>
      <c r="E969" s="33">
        <v>92630288</v>
      </c>
      <c r="F969" s="91">
        <f>E969+D969</f>
        <v>277071098</v>
      </c>
      <c r="G969" s="753"/>
      <c r="H969" s="1087"/>
      <c r="I969" s="790"/>
      <c r="J969" s="506"/>
      <c r="K969" s="505"/>
    </row>
    <row r="970" spans="1:15" ht="14.1" customHeight="1" x14ac:dyDescent="0.25">
      <c r="A970" s="16"/>
      <c r="B970" s="11" t="s">
        <v>552</v>
      </c>
      <c r="C970" s="12"/>
      <c r="D970" s="15">
        <f>F5267</f>
        <v>0</v>
      </c>
      <c r="E970" s="17">
        <v>61900000</v>
      </c>
      <c r="F970" s="14">
        <f>E970+D970</f>
        <v>61900000</v>
      </c>
      <c r="G970" s="754"/>
      <c r="H970" s="716"/>
      <c r="I970" s="791"/>
      <c r="J970" s="507"/>
      <c r="K970" s="505"/>
    </row>
    <row r="971" spans="1:15" ht="14.1" customHeight="1" thickBot="1" x14ac:dyDescent="0.3">
      <c r="A971" s="38"/>
      <c r="B971" s="38"/>
      <c r="C971" s="38"/>
      <c r="D971" s="29"/>
      <c r="E971" s="29"/>
      <c r="F971" s="89"/>
      <c r="G971" s="755"/>
      <c r="H971" s="1088"/>
      <c r="I971" s="792"/>
      <c r="J971" s="508"/>
      <c r="K971" s="509"/>
    </row>
    <row r="972" spans="1:15" ht="14.1" customHeight="1" thickTop="1" thickBot="1" x14ac:dyDescent="0.3">
      <c r="A972" s="42" t="s">
        <v>93</v>
      </c>
      <c r="B972" s="43" t="s">
        <v>90</v>
      </c>
      <c r="C972" s="44">
        <f>C974+C987</f>
        <v>1846041154</v>
      </c>
      <c r="D972" s="44">
        <f t="shared" ref="D972:J972" si="642">D974+D987</f>
        <v>0</v>
      </c>
      <c r="E972" s="44">
        <f t="shared" si="642"/>
        <v>0</v>
      </c>
      <c r="F972" s="92">
        <f t="shared" si="642"/>
        <v>0</v>
      </c>
      <c r="G972" s="756">
        <f t="shared" si="642"/>
        <v>92220405</v>
      </c>
      <c r="H972" s="1089">
        <f t="shared" si="642"/>
        <v>137432540</v>
      </c>
      <c r="I972" s="793">
        <f t="shared" si="642"/>
        <v>229652945</v>
      </c>
      <c r="J972" s="532">
        <f t="shared" si="642"/>
        <v>1349988209</v>
      </c>
      <c r="K972" s="533">
        <f>I972/C972*100</f>
        <v>12.440293896069882</v>
      </c>
    </row>
    <row r="973" spans="1:15" ht="14.1" customHeight="1" thickTop="1" thickBot="1" x14ac:dyDescent="0.3">
      <c r="A973" s="45"/>
      <c r="B973" s="46"/>
      <c r="C973" s="47"/>
      <c r="D973" s="47"/>
      <c r="E973" s="47"/>
      <c r="F973" s="93"/>
      <c r="G973" s="757"/>
      <c r="H973" s="1090"/>
      <c r="I973" s="794"/>
      <c r="J973" s="534"/>
      <c r="K973" s="533"/>
    </row>
    <row r="974" spans="1:15" ht="14.1" customHeight="1" thickTop="1" thickBot="1" x14ac:dyDescent="0.3">
      <c r="A974" s="42" t="s">
        <v>131</v>
      </c>
      <c r="B974" s="43" t="s">
        <v>91</v>
      </c>
      <c r="C974" s="44">
        <f>C975</f>
        <v>1536537654</v>
      </c>
      <c r="D974" s="44">
        <f t="shared" ref="D974:J974" si="643">D975</f>
        <v>0</v>
      </c>
      <c r="E974" s="44">
        <f t="shared" si="643"/>
        <v>0</v>
      </c>
      <c r="F974" s="92">
        <f t="shared" si="643"/>
        <v>0</v>
      </c>
      <c r="G974" s="756">
        <f t="shared" si="643"/>
        <v>92220405</v>
      </c>
      <c r="H974" s="1089">
        <f t="shared" si="643"/>
        <v>92220405</v>
      </c>
      <c r="I974" s="793">
        <f t="shared" si="643"/>
        <v>184440810</v>
      </c>
      <c r="J974" s="532">
        <f t="shared" si="643"/>
        <v>1085696844</v>
      </c>
      <c r="K974" s="533">
        <f t="shared" ref="K974:K999" si="644">I974/C974*100</f>
        <v>12.003663530135658</v>
      </c>
    </row>
    <row r="975" spans="1:15" ht="14.1" customHeight="1" thickTop="1" x14ac:dyDescent="0.25">
      <c r="A975" s="52" t="s">
        <v>130</v>
      </c>
      <c r="B975" s="574" t="s">
        <v>92</v>
      </c>
      <c r="C975" s="623">
        <f>C976+C985</f>
        <v>1536537654</v>
      </c>
      <c r="D975" s="623">
        <f t="shared" ref="D975:J975" si="645">D976+D985</f>
        <v>0</v>
      </c>
      <c r="E975" s="623">
        <f t="shared" si="645"/>
        <v>0</v>
      </c>
      <c r="F975" s="625">
        <f t="shared" si="645"/>
        <v>0</v>
      </c>
      <c r="G975" s="627">
        <f t="shared" si="645"/>
        <v>92220405</v>
      </c>
      <c r="H975" s="1091">
        <f t="shared" si="645"/>
        <v>92220405</v>
      </c>
      <c r="I975" s="630">
        <f t="shared" si="645"/>
        <v>184440810</v>
      </c>
      <c r="J975" s="631">
        <f t="shared" si="645"/>
        <v>1085696844</v>
      </c>
      <c r="K975" s="535">
        <f t="shared" si="644"/>
        <v>12.003663530135658</v>
      </c>
    </row>
    <row r="976" spans="1:15" ht="14.1" customHeight="1" x14ac:dyDescent="0.25">
      <c r="A976" s="570" t="s">
        <v>128</v>
      </c>
      <c r="B976" s="570" t="s">
        <v>0</v>
      </c>
      <c r="C976" s="624">
        <f>SUM(C977:C984)</f>
        <v>1270137654</v>
      </c>
      <c r="D976" s="624">
        <f t="shared" ref="D976:J976" si="646">SUM(D977:D984)</f>
        <v>0</v>
      </c>
      <c r="E976" s="624">
        <f t="shared" si="646"/>
        <v>0</v>
      </c>
      <c r="F976" s="626">
        <f t="shared" si="646"/>
        <v>0</v>
      </c>
      <c r="G976" s="758">
        <f t="shared" si="646"/>
        <v>92220405</v>
      </c>
      <c r="H976" s="82">
        <f t="shared" si="646"/>
        <v>92220405</v>
      </c>
      <c r="I976" s="795">
        <f t="shared" si="646"/>
        <v>184440810</v>
      </c>
      <c r="J976" s="632">
        <f t="shared" si="646"/>
        <v>1085696844</v>
      </c>
      <c r="K976" s="536">
        <f t="shared" si="644"/>
        <v>14.521324473701494</v>
      </c>
      <c r="N976" s="599">
        <v>92220405</v>
      </c>
      <c r="O976" s="419">
        <f>N976-H976</f>
        <v>0</v>
      </c>
    </row>
    <row r="977" spans="1:18" ht="14.1" customHeight="1" x14ac:dyDescent="0.25">
      <c r="A977" s="4" t="s">
        <v>129</v>
      </c>
      <c r="B977" s="4" t="s">
        <v>141</v>
      </c>
      <c r="C977" s="21">
        <v>926780179</v>
      </c>
      <c r="D977" s="22"/>
      <c r="E977" s="22"/>
      <c r="F977" s="94"/>
      <c r="G977" s="759">
        <v>66933400</v>
      </c>
      <c r="H977" s="691">
        <v>66933400</v>
      </c>
      <c r="I977" s="796">
        <f>H977+G977</f>
        <v>133866800</v>
      </c>
      <c r="J977" s="561">
        <f>C977-I977</f>
        <v>792913379</v>
      </c>
      <c r="K977" s="536">
        <f t="shared" si="644"/>
        <v>14.444288196198032</v>
      </c>
    </row>
    <row r="978" spans="1:18" ht="14.1" customHeight="1" x14ac:dyDescent="0.25">
      <c r="A978" s="4" t="s">
        <v>132</v>
      </c>
      <c r="B978" s="4" t="s">
        <v>142</v>
      </c>
      <c r="C978" s="21">
        <v>115833884</v>
      </c>
      <c r="D978" s="22"/>
      <c r="E978" s="22"/>
      <c r="F978" s="94"/>
      <c r="G978" s="759">
        <v>8103388</v>
      </c>
      <c r="H978" s="691">
        <v>8103388</v>
      </c>
      <c r="I978" s="796">
        <f t="shared" ref="I978:I984" si="647">H978+G978</f>
        <v>16206776</v>
      </c>
      <c r="J978" s="561">
        <f t="shared" ref="J978:J984" si="648">C978-I978</f>
        <v>99627108</v>
      </c>
      <c r="K978" s="536">
        <f t="shared" si="644"/>
        <v>13.991394780477187</v>
      </c>
    </row>
    <row r="979" spans="1:18" ht="14.1" customHeight="1" x14ac:dyDescent="0.25">
      <c r="A979" s="4" t="s">
        <v>133</v>
      </c>
      <c r="B979" s="4" t="s">
        <v>143</v>
      </c>
      <c r="C979" s="21">
        <v>76310000</v>
      </c>
      <c r="D979" s="22"/>
      <c r="E979" s="22"/>
      <c r="F979" s="94"/>
      <c r="G979" s="759">
        <v>5870000</v>
      </c>
      <c r="H979" s="691">
        <v>5870000</v>
      </c>
      <c r="I979" s="796">
        <f t="shared" si="647"/>
        <v>11740000</v>
      </c>
      <c r="J979" s="561">
        <f t="shared" si="648"/>
        <v>64570000</v>
      </c>
      <c r="K979" s="536">
        <f t="shared" si="644"/>
        <v>15.384615384615385</v>
      </c>
    </row>
    <row r="980" spans="1:18" ht="14.1" customHeight="1" x14ac:dyDescent="0.25">
      <c r="A980" s="4" t="s">
        <v>134</v>
      </c>
      <c r="B980" s="4" t="s">
        <v>144</v>
      </c>
      <c r="C980" s="21">
        <v>30615000</v>
      </c>
      <c r="D980" s="22"/>
      <c r="E980" s="22"/>
      <c r="F980" s="94"/>
      <c r="G980" s="759">
        <v>2355000</v>
      </c>
      <c r="H980" s="691">
        <v>2355000</v>
      </c>
      <c r="I980" s="796">
        <f t="shared" si="647"/>
        <v>4710000</v>
      </c>
      <c r="J980" s="561">
        <f t="shared" si="648"/>
        <v>25905000</v>
      </c>
      <c r="K980" s="536">
        <f t="shared" si="644"/>
        <v>15.384615384615385</v>
      </c>
    </row>
    <row r="981" spans="1:18" ht="14.1" customHeight="1" x14ac:dyDescent="0.25">
      <c r="A981" s="4" t="s">
        <v>135</v>
      </c>
      <c r="B981" s="4" t="s">
        <v>145</v>
      </c>
      <c r="C981" s="21">
        <v>68922880</v>
      </c>
      <c r="D981" s="22"/>
      <c r="E981" s="22"/>
      <c r="F981" s="94"/>
      <c r="G981" s="759">
        <v>5232000</v>
      </c>
      <c r="H981" s="691">
        <v>5232000</v>
      </c>
      <c r="I981" s="796">
        <f t="shared" si="647"/>
        <v>10464000</v>
      </c>
      <c r="J981" s="561">
        <f t="shared" si="648"/>
        <v>58458880</v>
      </c>
      <c r="K981" s="536">
        <f t="shared" si="644"/>
        <v>15.182186234817813</v>
      </c>
    </row>
    <row r="982" spans="1:18" ht="14.1" customHeight="1" x14ac:dyDescent="0.25">
      <c r="A982" s="4" t="s">
        <v>136</v>
      </c>
      <c r="B982" s="4" t="s">
        <v>146</v>
      </c>
      <c r="C982" s="21">
        <v>20383394</v>
      </c>
      <c r="D982" s="22"/>
      <c r="E982" s="22"/>
      <c r="F982" s="94"/>
      <c r="G982" s="759">
        <v>1474339</v>
      </c>
      <c r="H982" s="691">
        <v>1474339</v>
      </c>
      <c r="I982" s="796">
        <f t="shared" si="647"/>
        <v>2948678</v>
      </c>
      <c r="J982" s="561">
        <f t="shared" si="648"/>
        <v>17434716</v>
      </c>
      <c r="K982" s="536">
        <f t="shared" si="644"/>
        <v>14.466079594006768</v>
      </c>
    </row>
    <row r="983" spans="1:18" ht="14.1" customHeight="1" x14ac:dyDescent="0.25">
      <c r="A983" s="4" t="s">
        <v>137</v>
      </c>
      <c r="B983" s="4" t="s">
        <v>147</v>
      </c>
      <c r="C983" s="21">
        <v>14027</v>
      </c>
      <c r="D983" s="22"/>
      <c r="E983" s="22"/>
      <c r="F983" s="94"/>
      <c r="G983" s="759">
        <v>1183</v>
      </c>
      <c r="H983" s="691">
        <v>1183</v>
      </c>
      <c r="I983" s="796">
        <f t="shared" si="647"/>
        <v>2366</v>
      </c>
      <c r="J983" s="561">
        <f t="shared" si="648"/>
        <v>11661</v>
      </c>
      <c r="K983" s="536">
        <f t="shared" si="644"/>
        <v>16.867469879518072</v>
      </c>
    </row>
    <row r="984" spans="1:18" ht="14.1" customHeight="1" x14ac:dyDescent="0.25">
      <c r="A984" s="4" t="s">
        <v>138</v>
      </c>
      <c r="B984" s="4" t="s">
        <v>148</v>
      </c>
      <c r="C984" s="21">
        <v>31278290</v>
      </c>
      <c r="D984" s="22"/>
      <c r="E984" s="22"/>
      <c r="F984" s="94"/>
      <c r="G984" s="759">
        <v>2251095</v>
      </c>
      <c r="H984" s="691">
        <v>2251095</v>
      </c>
      <c r="I984" s="796">
        <f t="shared" si="647"/>
        <v>4502190</v>
      </c>
      <c r="J984" s="561">
        <f t="shared" si="648"/>
        <v>26776100</v>
      </c>
      <c r="K984" s="536">
        <f t="shared" si="644"/>
        <v>14.393977420121113</v>
      </c>
    </row>
    <row r="985" spans="1:18" ht="14.1" customHeight="1" x14ac:dyDescent="0.25">
      <c r="A985" s="23" t="s">
        <v>139</v>
      </c>
      <c r="B985" s="23" t="s">
        <v>149</v>
      </c>
      <c r="C985" s="24">
        <f>C986</f>
        <v>266400000</v>
      </c>
      <c r="D985" s="24">
        <f t="shared" ref="D985:J985" si="649">D986</f>
        <v>0</v>
      </c>
      <c r="E985" s="24">
        <f t="shared" si="649"/>
        <v>0</v>
      </c>
      <c r="F985" s="95">
        <f t="shared" si="649"/>
        <v>0</v>
      </c>
      <c r="G985" s="760">
        <f t="shared" si="649"/>
        <v>0</v>
      </c>
      <c r="H985" s="1113">
        <f t="shared" si="649"/>
        <v>0</v>
      </c>
      <c r="I985" s="797">
        <f t="shared" si="649"/>
        <v>0</v>
      </c>
      <c r="J985" s="537">
        <f t="shared" si="649"/>
        <v>0</v>
      </c>
      <c r="K985" s="536">
        <f t="shared" si="644"/>
        <v>0</v>
      </c>
    </row>
    <row r="986" spans="1:18" ht="14.1" customHeight="1" thickBot="1" x14ac:dyDescent="0.3">
      <c r="A986" s="48" t="s">
        <v>140</v>
      </c>
      <c r="B986" s="48" t="s">
        <v>150</v>
      </c>
      <c r="C986" s="49">
        <v>266400000</v>
      </c>
      <c r="D986" s="50"/>
      <c r="E986" s="50"/>
      <c r="F986" s="96"/>
      <c r="G986" s="761"/>
      <c r="H986" s="1095"/>
      <c r="I986" s="798"/>
      <c r="J986" s="629"/>
      <c r="K986" s="538">
        <f t="shared" si="644"/>
        <v>0</v>
      </c>
    </row>
    <row r="987" spans="1:18" ht="14.1" customHeight="1" thickTop="1" thickBot="1" x14ac:dyDescent="0.3">
      <c r="A987" s="42" t="s">
        <v>95</v>
      </c>
      <c r="B987" s="42" t="s">
        <v>94</v>
      </c>
      <c r="C987" s="51">
        <f t="shared" ref="C987:J987" si="650">C988+C1003+C1010+C1015+C1022+C1031+C1046+C1063+C1092+C1147+C1208+C1222+C1254+C1290+C1299+C1341+C1371</f>
        <v>309503500</v>
      </c>
      <c r="D987" s="51">
        <f t="shared" si="650"/>
        <v>0</v>
      </c>
      <c r="E987" s="51">
        <f t="shared" si="650"/>
        <v>0</v>
      </c>
      <c r="F987" s="97">
        <f t="shared" si="650"/>
        <v>0</v>
      </c>
      <c r="G987" s="762">
        <f t="shared" si="650"/>
        <v>0</v>
      </c>
      <c r="H987" s="1114">
        <f t="shared" si="650"/>
        <v>45212135</v>
      </c>
      <c r="I987" s="799">
        <f t="shared" si="650"/>
        <v>45212135</v>
      </c>
      <c r="J987" s="539">
        <f t="shared" si="650"/>
        <v>264291365</v>
      </c>
      <c r="K987" s="533">
        <f t="shared" si="644"/>
        <v>14.607955968187758</v>
      </c>
      <c r="N987" s="599">
        <v>44352135</v>
      </c>
      <c r="R987" s="706">
        <f>H987-45212135</f>
        <v>0</v>
      </c>
    </row>
    <row r="988" spans="1:18" ht="14.1" customHeight="1" thickTop="1" x14ac:dyDescent="0.25">
      <c r="A988" s="52" t="s">
        <v>97</v>
      </c>
      <c r="B988" s="52" t="s">
        <v>96</v>
      </c>
      <c r="C988" s="53">
        <f>C989</f>
        <v>1900000</v>
      </c>
      <c r="D988" s="53">
        <f t="shared" ref="D988:J988" si="651">D989</f>
        <v>0</v>
      </c>
      <c r="E988" s="53">
        <f t="shared" si="651"/>
        <v>0</v>
      </c>
      <c r="F988" s="98">
        <f t="shared" si="651"/>
        <v>0</v>
      </c>
      <c r="G988" s="540">
        <f t="shared" si="651"/>
        <v>0</v>
      </c>
      <c r="H988" s="369">
        <f t="shared" si="651"/>
        <v>0</v>
      </c>
      <c r="I988" s="580">
        <f t="shared" si="651"/>
        <v>0</v>
      </c>
      <c r="J988" s="542">
        <f t="shared" si="651"/>
        <v>1900000</v>
      </c>
      <c r="K988" s="535">
        <f t="shared" si="644"/>
        <v>0</v>
      </c>
      <c r="N988" s="599">
        <f>N987-H987</f>
        <v>-860000</v>
      </c>
    </row>
    <row r="989" spans="1:18" ht="14.1" customHeight="1" thickBot="1" x14ac:dyDescent="0.3">
      <c r="A989" s="70" t="s">
        <v>1</v>
      </c>
      <c r="B989" s="70" t="s">
        <v>2</v>
      </c>
      <c r="C989" s="71">
        <f>C990+C993</f>
        <v>1900000</v>
      </c>
      <c r="D989" s="567"/>
      <c r="E989" s="567"/>
      <c r="F989" s="568"/>
      <c r="G989" s="773"/>
      <c r="H989" s="1103"/>
      <c r="I989" s="809"/>
      <c r="J989" s="732">
        <f>J990+J993</f>
        <v>1900000</v>
      </c>
      <c r="K989" s="538">
        <f t="shared" si="644"/>
        <v>0</v>
      </c>
    </row>
    <row r="990" spans="1:18" ht="14.1" customHeight="1" thickBot="1" x14ac:dyDescent="0.3">
      <c r="A990" s="3" t="s">
        <v>160</v>
      </c>
      <c r="B990" s="3" t="s">
        <v>92</v>
      </c>
      <c r="C990" s="65">
        <f>C991</f>
        <v>1170000</v>
      </c>
      <c r="D990" s="65">
        <f t="shared" ref="D990:J991" si="652">D991</f>
        <v>0</v>
      </c>
      <c r="E990" s="65">
        <f t="shared" si="652"/>
        <v>0</v>
      </c>
      <c r="F990" s="100">
        <f t="shared" si="652"/>
        <v>0</v>
      </c>
      <c r="G990" s="764">
        <f t="shared" si="652"/>
        <v>0</v>
      </c>
      <c r="H990" s="511">
        <f t="shared" si="652"/>
        <v>0</v>
      </c>
      <c r="I990" s="801">
        <f t="shared" si="652"/>
        <v>0</v>
      </c>
      <c r="J990" s="512">
        <f t="shared" si="652"/>
        <v>1170000</v>
      </c>
      <c r="K990" s="544">
        <f t="shared" si="644"/>
        <v>0</v>
      </c>
    </row>
    <row r="991" spans="1:18" ht="14.1" customHeight="1" x14ac:dyDescent="0.25">
      <c r="A991" s="63" t="s">
        <v>161</v>
      </c>
      <c r="B991" s="63" t="s">
        <v>152</v>
      </c>
      <c r="C991" s="64">
        <f>C992</f>
        <v>1170000</v>
      </c>
      <c r="D991" s="64">
        <f t="shared" si="652"/>
        <v>0</v>
      </c>
      <c r="E991" s="64">
        <f t="shared" si="652"/>
        <v>0</v>
      </c>
      <c r="F991" s="101">
        <f t="shared" si="652"/>
        <v>0</v>
      </c>
      <c r="G991" s="540">
        <f t="shared" si="652"/>
        <v>0</v>
      </c>
      <c r="H991" s="369">
        <f t="shared" si="652"/>
        <v>0</v>
      </c>
      <c r="I991" s="580">
        <f t="shared" si="652"/>
        <v>0</v>
      </c>
      <c r="J991" s="513">
        <f t="shared" si="652"/>
        <v>1170000</v>
      </c>
      <c r="K991" s="535">
        <f t="shared" si="644"/>
        <v>0</v>
      </c>
    </row>
    <row r="992" spans="1:18" ht="14.1" customHeight="1" thickBot="1" x14ac:dyDescent="0.3">
      <c r="A992" s="48" t="s">
        <v>165</v>
      </c>
      <c r="B992" s="48" t="s">
        <v>153</v>
      </c>
      <c r="C992" s="49">
        <v>1170000</v>
      </c>
      <c r="D992" s="147"/>
      <c r="E992" s="147"/>
      <c r="F992" s="148"/>
      <c r="G992" s="755"/>
      <c r="H992" s="1088"/>
      <c r="I992" s="792">
        <f>G992</f>
        <v>0</v>
      </c>
      <c r="J992" s="618">
        <f>C992-I992</f>
        <v>1170000</v>
      </c>
      <c r="K992" s="538">
        <f t="shared" si="644"/>
        <v>0</v>
      </c>
    </row>
    <row r="993" spans="1:11" ht="14.1" customHeight="1" thickBot="1" x14ac:dyDescent="0.3">
      <c r="A993" s="3" t="s">
        <v>162</v>
      </c>
      <c r="B993" s="3" t="s">
        <v>151</v>
      </c>
      <c r="C993" s="65">
        <f>C994+C996+C998</f>
        <v>730000</v>
      </c>
      <c r="D993" s="65">
        <f t="shared" ref="D993:J993" si="653">D994+D996+D998</f>
        <v>0</v>
      </c>
      <c r="E993" s="65">
        <f t="shared" si="653"/>
        <v>0</v>
      </c>
      <c r="F993" s="100">
        <f t="shared" si="653"/>
        <v>0</v>
      </c>
      <c r="G993" s="764">
        <f t="shared" si="653"/>
        <v>0</v>
      </c>
      <c r="H993" s="511">
        <f t="shared" si="653"/>
        <v>0</v>
      </c>
      <c r="I993" s="801">
        <f t="shared" si="653"/>
        <v>0</v>
      </c>
      <c r="J993" s="512">
        <f t="shared" si="653"/>
        <v>730000</v>
      </c>
      <c r="K993" s="544">
        <f t="shared" si="644"/>
        <v>0</v>
      </c>
    </row>
    <row r="994" spans="1:11" ht="14.1" customHeight="1" x14ac:dyDescent="0.25">
      <c r="A994" s="63" t="s">
        <v>164</v>
      </c>
      <c r="B994" s="63" t="s">
        <v>154</v>
      </c>
      <c r="C994" s="64">
        <f>C995</f>
        <v>103000</v>
      </c>
      <c r="D994" s="64">
        <f t="shared" ref="D994:J994" si="654">D995</f>
        <v>0</v>
      </c>
      <c r="E994" s="64">
        <f t="shared" si="654"/>
        <v>0</v>
      </c>
      <c r="F994" s="101">
        <f t="shared" si="654"/>
        <v>0</v>
      </c>
      <c r="G994" s="540">
        <f t="shared" si="654"/>
        <v>0</v>
      </c>
      <c r="H994" s="369">
        <f t="shared" si="654"/>
        <v>0</v>
      </c>
      <c r="I994" s="580">
        <f t="shared" si="654"/>
        <v>0</v>
      </c>
      <c r="J994" s="513">
        <f t="shared" si="654"/>
        <v>103000</v>
      </c>
      <c r="K994" s="535">
        <f t="shared" si="644"/>
        <v>0</v>
      </c>
    </row>
    <row r="995" spans="1:11" ht="14.1" customHeight="1" x14ac:dyDescent="0.25">
      <c r="A995" s="4" t="s">
        <v>163</v>
      </c>
      <c r="B995" s="4" t="s">
        <v>155</v>
      </c>
      <c r="C995" s="21">
        <v>103000</v>
      </c>
      <c r="D995" s="16"/>
      <c r="E995" s="16"/>
      <c r="F995" s="102"/>
      <c r="G995" s="754"/>
      <c r="H995" s="716"/>
      <c r="I995" s="791">
        <f>H995+G995</f>
        <v>0</v>
      </c>
      <c r="J995" s="561">
        <f>C995-I995</f>
        <v>103000</v>
      </c>
      <c r="K995" s="536">
        <f t="shared" si="644"/>
        <v>0</v>
      </c>
    </row>
    <row r="996" spans="1:11" ht="14.1" customHeight="1" x14ac:dyDescent="0.25">
      <c r="A996" s="4" t="s">
        <v>166</v>
      </c>
      <c r="B996" s="4" t="s">
        <v>156</v>
      </c>
      <c r="C996" s="21">
        <f>C997</f>
        <v>27000</v>
      </c>
      <c r="D996" s="21">
        <f t="shared" ref="D996:J996" si="655">D997</f>
        <v>0</v>
      </c>
      <c r="E996" s="21">
        <f t="shared" si="655"/>
        <v>0</v>
      </c>
      <c r="F996" s="103">
        <f t="shared" si="655"/>
        <v>0</v>
      </c>
      <c r="G996" s="547">
        <f t="shared" si="655"/>
        <v>0</v>
      </c>
      <c r="H996" s="499">
        <f t="shared" si="655"/>
        <v>0</v>
      </c>
      <c r="I996" s="581">
        <f t="shared" si="655"/>
        <v>0</v>
      </c>
      <c r="J996" s="514">
        <f t="shared" si="655"/>
        <v>27000</v>
      </c>
      <c r="K996" s="536">
        <f t="shared" si="644"/>
        <v>0</v>
      </c>
    </row>
    <row r="997" spans="1:11" ht="14.1" customHeight="1" x14ac:dyDescent="0.25">
      <c r="A997" s="4" t="s">
        <v>167</v>
      </c>
      <c r="B997" s="4" t="s">
        <v>157</v>
      </c>
      <c r="C997" s="21">
        <v>27000</v>
      </c>
      <c r="D997" s="16"/>
      <c r="E997" s="16"/>
      <c r="F997" s="102"/>
      <c r="G997" s="754"/>
      <c r="H997" s="716"/>
      <c r="I997" s="791">
        <f>H997+G997</f>
        <v>0</v>
      </c>
      <c r="J997" s="561">
        <f>C997-I997</f>
        <v>27000</v>
      </c>
      <c r="K997" s="536">
        <f t="shared" si="644"/>
        <v>0</v>
      </c>
    </row>
    <row r="998" spans="1:11" ht="14.1" customHeight="1" x14ac:dyDescent="0.25">
      <c r="A998" s="4" t="s">
        <v>168</v>
      </c>
      <c r="B998" s="4" t="s">
        <v>158</v>
      </c>
      <c r="C998" s="21">
        <f>C999</f>
        <v>600000</v>
      </c>
      <c r="D998" s="21">
        <f t="shared" ref="D998:J998" si="656">D999</f>
        <v>0</v>
      </c>
      <c r="E998" s="21">
        <f t="shared" si="656"/>
        <v>0</v>
      </c>
      <c r="F998" s="103">
        <f t="shared" si="656"/>
        <v>0</v>
      </c>
      <c r="G998" s="547">
        <f t="shared" si="656"/>
        <v>0</v>
      </c>
      <c r="H998" s="499">
        <f t="shared" si="656"/>
        <v>0</v>
      </c>
      <c r="I998" s="581">
        <f t="shared" si="656"/>
        <v>0</v>
      </c>
      <c r="J998" s="514">
        <f t="shared" si="656"/>
        <v>600000</v>
      </c>
      <c r="K998" s="536">
        <f t="shared" si="644"/>
        <v>0</v>
      </c>
    </row>
    <row r="999" spans="1:11" ht="14.1" customHeight="1" x14ac:dyDescent="0.25">
      <c r="A999" s="4" t="s">
        <v>169</v>
      </c>
      <c r="B999" s="4" t="s">
        <v>159</v>
      </c>
      <c r="C999" s="21">
        <v>600000</v>
      </c>
      <c r="D999" s="16"/>
      <c r="E999" s="16"/>
      <c r="F999" s="102"/>
      <c r="G999" s="754"/>
      <c r="H999" s="716"/>
      <c r="I999" s="791">
        <f>H999+G999</f>
        <v>0</v>
      </c>
      <c r="J999" s="561">
        <f>C999-I999</f>
        <v>600000</v>
      </c>
      <c r="K999" s="536">
        <f t="shared" si="644"/>
        <v>0</v>
      </c>
    </row>
    <row r="1000" spans="1:11" ht="14.1" customHeight="1" x14ac:dyDescent="0.25">
      <c r="A1000" s="124"/>
      <c r="B1000" s="124"/>
      <c r="C1000" s="125"/>
      <c r="D1000" s="126"/>
      <c r="E1000" s="126"/>
      <c r="F1000" s="126"/>
      <c r="G1000" s="610"/>
      <c r="H1000" s="516"/>
      <c r="I1000" s="610"/>
      <c r="J1000" s="515"/>
      <c r="K1000" s="545"/>
    </row>
    <row r="1001" spans="1:11" ht="14.1" customHeight="1" x14ac:dyDescent="0.25">
      <c r="A1001" s="127"/>
      <c r="B1001" s="127"/>
      <c r="C1001" s="128"/>
      <c r="D1001" s="129"/>
      <c r="E1001" s="129"/>
      <c r="F1001" s="129"/>
      <c r="G1001" s="611"/>
      <c r="H1001" s="518"/>
      <c r="I1001" s="611"/>
      <c r="J1001" s="517"/>
      <c r="K1001" s="546">
        <v>2</v>
      </c>
    </row>
    <row r="1002" spans="1:11" ht="14.1" customHeight="1" x14ac:dyDescent="0.25">
      <c r="A1002" s="120" t="s">
        <v>533</v>
      </c>
      <c r="B1002" s="121">
        <v>2</v>
      </c>
      <c r="C1002" s="122" t="s">
        <v>534</v>
      </c>
      <c r="D1002" s="122" t="s">
        <v>535</v>
      </c>
      <c r="E1002" s="122" t="s">
        <v>536</v>
      </c>
      <c r="F1002" s="123" t="s">
        <v>537</v>
      </c>
      <c r="G1002" s="751">
        <v>7</v>
      </c>
      <c r="H1002" s="715">
        <v>8</v>
      </c>
      <c r="I1002" s="788">
        <v>9</v>
      </c>
      <c r="J1002" s="502">
        <v>10</v>
      </c>
      <c r="K1002" s="503">
        <v>11</v>
      </c>
    </row>
    <row r="1003" spans="1:11" ht="14.1" customHeight="1" x14ac:dyDescent="0.25">
      <c r="A1003" s="54" t="s">
        <v>99</v>
      </c>
      <c r="B1003" s="54" t="s">
        <v>98</v>
      </c>
      <c r="C1003" s="55">
        <f>C1004</f>
        <v>750000</v>
      </c>
      <c r="D1003" s="55">
        <f t="shared" ref="D1003:J1004" si="657">D1004</f>
        <v>0</v>
      </c>
      <c r="E1003" s="55">
        <f t="shared" si="657"/>
        <v>0</v>
      </c>
      <c r="F1003" s="104">
        <f t="shared" si="657"/>
        <v>0</v>
      </c>
      <c r="G1003" s="547">
        <f t="shared" si="657"/>
        <v>0</v>
      </c>
      <c r="H1003" s="499">
        <f t="shared" si="657"/>
        <v>247000</v>
      </c>
      <c r="I1003" s="581">
        <f t="shared" si="657"/>
        <v>247000</v>
      </c>
      <c r="J1003" s="549">
        <f t="shared" si="657"/>
        <v>503000</v>
      </c>
      <c r="K1003" s="536">
        <f t="shared" ref="K1003:K1039" si="658">I1003/C1003*100</f>
        <v>32.93333333333333</v>
      </c>
    </row>
    <row r="1004" spans="1:11" ht="14.1" customHeight="1" thickBot="1" x14ac:dyDescent="0.3">
      <c r="A1004" s="70" t="s">
        <v>3</v>
      </c>
      <c r="B1004" s="70" t="s">
        <v>4</v>
      </c>
      <c r="C1004" s="71">
        <f>C1005</f>
        <v>750000</v>
      </c>
      <c r="D1004" s="71">
        <f t="shared" si="657"/>
        <v>0</v>
      </c>
      <c r="E1004" s="71">
        <f t="shared" si="657"/>
        <v>0</v>
      </c>
      <c r="F1004" s="111">
        <f t="shared" si="657"/>
        <v>0</v>
      </c>
      <c r="G1004" s="765">
        <f t="shared" si="657"/>
        <v>0</v>
      </c>
      <c r="H1004" s="1100">
        <f t="shared" si="657"/>
        <v>247000</v>
      </c>
      <c r="I1004" s="802">
        <f t="shared" si="657"/>
        <v>247000</v>
      </c>
      <c r="J1004" s="558">
        <f t="shared" si="657"/>
        <v>503000</v>
      </c>
      <c r="K1004" s="538">
        <f t="shared" si="658"/>
        <v>32.93333333333333</v>
      </c>
    </row>
    <row r="1005" spans="1:11" ht="14.1" customHeight="1" thickBot="1" x14ac:dyDescent="0.3">
      <c r="A1005" s="3" t="s">
        <v>170</v>
      </c>
      <c r="B1005" s="3" t="s">
        <v>151</v>
      </c>
      <c r="C1005" s="65">
        <f>C1006+C1008</f>
        <v>750000</v>
      </c>
      <c r="D1005" s="65">
        <f t="shared" ref="D1005:J1005" si="659">D1006+D1008</f>
        <v>0</v>
      </c>
      <c r="E1005" s="65">
        <f t="shared" si="659"/>
        <v>0</v>
      </c>
      <c r="F1005" s="100">
        <f t="shared" si="659"/>
        <v>0</v>
      </c>
      <c r="G1005" s="764">
        <f t="shared" si="659"/>
        <v>0</v>
      </c>
      <c r="H1005" s="511">
        <f t="shared" si="659"/>
        <v>247000</v>
      </c>
      <c r="I1005" s="801">
        <f t="shared" si="659"/>
        <v>247000</v>
      </c>
      <c r="J1005" s="512">
        <f t="shared" si="659"/>
        <v>503000</v>
      </c>
      <c r="K1005" s="544">
        <f t="shared" si="658"/>
        <v>32.93333333333333</v>
      </c>
    </row>
    <row r="1006" spans="1:11" ht="14.1" customHeight="1" x14ac:dyDescent="0.25">
      <c r="A1006" s="63" t="s">
        <v>171</v>
      </c>
      <c r="B1006" s="63" t="s">
        <v>154</v>
      </c>
      <c r="C1006" s="64">
        <f>C1007</f>
        <v>450000</v>
      </c>
      <c r="D1006" s="64">
        <f t="shared" ref="D1006:J1006" si="660">D1007</f>
        <v>0</v>
      </c>
      <c r="E1006" s="64">
        <f t="shared" si="660"/>
        <v>0</v>
      </c>
      <c r="F1006" s="101">
        <f t="shared" si="660"/>
        <v>0</v>
      </c>
      <c r="G1006" s="540">
        <f t="shared" si="660"/>
        <v>0</v>
      </c>
      <c r="H1006" s="369">
        <f t="shared" si="660"/>
        <v>168250</v>
      </c>
      <c r="I1006" s="580">
        <f t="shared" si="660"/>
        <v>168250</v>
      </c>
      <c r="J1006" s="513">
        <f t="shared" si="660"/>
        <v>281750</v>
      </c>
      <c r="K1006" s="535">
        <f t="shared" si="658"/>
        <v>37.388888888888886</v>
      </c>
    </row>
    <row r="1007" spans="1:11" ht="14.1" customHeight="1" x14ac:dyDescent="0.25">
      <c r="A1007" s="4" t="s">
        <v>172</v>
      </c>
      <c r="B1007" s="4" t="s">
        <v>155</v>
      </c>
      <c r="C1007" s="21">
        <v>450000</v>
      </c>
      <c r="D1007" s="16"/>
      <c r="E1007" s="16"/>
      <c r="F1007" s="102"/>
      <c r="G1007" s="754"/>
      <c r="H1007" s="691">
        <v>168250</v>
      </c>
      <c r="I1007" s="803">
        <f>H1007+G1007</f>
        <v>168250</v>
      </c>
      <c r="J1007" s="561">
        <f>C1007-I1007</f>
        <v>281750</v>
      </c>
      <c r="K1007" s="536">
        <f t="shared" si="658"/>
        <v>37.388888888888886</v>
      </c>
    </row>
    <row r="1008" spans="1:11" ht="14.1" customHeight="1" x14ac:dyDescent="0.25">
      <c r="A1008" s="4" t="s">
        <v>173</v>
      </c>
      <c r="B1008" s="4" t="s">
        <v>156</v>
      </c>
      <c r="C1008" s="21">
        <f>C1009</f>
        <v>300000</v>
      </c>
      <c r="D1008" s="21">
        <f t="shared" ref="D1008:J1008" si="661">D1009</f>
        <v>0</v>
      </c>
      <c r="E1008" s="21">
        <f t="shared" si="661"/>
        <v>0</v>
      </c>
      <c r="F1008" s="103">
        <f t="shared" si="661"/>
        <v>0</v>
      </c>
      <c r="G1008" s="547">
        <f t="shared" si="661"/>
        <v>0</v>
      </c>
      <c r="H1008" s="499">
        <f t="shared" si="661"/>
        <v>78750</v>
      </c>
      <c r="I1008" s="581">
        <f t="shared" si="661"/>
        <v>78750</v>
      </c>
      <c r="J1008" s="514">
        <f t="shared" si="661"/>
        <v>221250</v>
      </c>
      <c r="K1008" s="536">
        <f t="shared" si="658"/>
        <v>26.25</v>
      </c>
    </row>
    <row r="1009" spans="1:11" ht="14.1" customHeight="1" x14ac:dyDescent="0.25">
      <c r="A1009" s="4" t="s">
        <v>174</v>
      </c>
      <c r="B1009" s="4" t="s">
        <v>157</v>
      </c>
      <c r="C1009" s="21">
        <v>300000</v>
      </c>
      <c r="D1009" s="16"/>
      <c r="E1009" s="16"/>
      <c r="F1009" s="102"/>
      <c r="G1009" s="754"/>
      <c r="H1009" s="691">
        <v>78750</v>
      </c>
      <c r="I1009" s="803">
        <f>H1009+G1009</f>
        <v>78750</v>
      </c>
      <c r="J1009" s="561">
        <f>C1009-I1009</f>
        <v>221250</v>
      </c>
      <c r="K1009" s="536">
        <f t="shared" si="658"/>
        <v>26.25</v>
      </c>
    </row>
    <row r="1010" spans="1:11" ht="14.1" customHeight="1" x14ac:dyDescent="0.25">
      <c r="A1010" s="54" t="s">
        <v>126</v>
      </c>
      <c r="B1010" s="54" t="s">
        <v>551</v>
      </c>
      <c r="C1010" s="55">
        <f>C1011</f>
        <v>2000000</v>
      </c>
      <c r="D1010" s="55">
        <f t="shared" ref="D1010:J1013" si="662">D1011</f>
        <v>0</v>
      </c>
      <c r="E1010" s="55">
        <f t="shared" si="662"/>
        <v>0</v>
      </c>
      <c r="F1010" s="104">
        <f t="shared" si="662"/>
        <v>0</v>
      </c>
      <c r="G1010" s="547">
        <f t="shared" si="662"/>
        <v>0</v>
      </c>
      <c r="H1010" s="499">
        <f t="shared" si="662"/>
        <v>375000</v>
      </c>
      <c r="I1010" s="581">
        <f t="shared" si="662"/>
        <v>375000</v>
      </c>
      <c r="J1010" s="549">
        <f t="shared" si="662"/>
        <v>1625000</v>
      </c>
      <c r="K1010" s="536">
        <f t="shared" si="658"/>
        <v>18.75</v>
      </c>
    </row>
    <row r="1011" spans="1:11" ht="14.1" customHeight="1" thickBot="1" x14ac:dyDescent="0.3">
      <c r="A1011" s="70" t="s">
        <v>5</v>
      </c>
      <c r="B1011" s="70" t="s">
        <v>6</v>
      </c>
      <c r="C1011" s="71">
        <f>C1012</f>
        <v>2000000</v>
      </c>
      <c r="D1011" s="71">
        <f t="shared" si="662"/>
        <v>0</v>
      </c>
      <c r="E1011" s="71">
        <f t="shared" si="662"/>
        <v>0</v>
      </c>
      <c r="F1011" s="111">
        <f t="shared" si="662"/>
        <v>0</v>
      </c>
      <c r="G1011" s="765">
        <f t="shared" si="662"/>
        <v>0</v>
      </c>
      <c r="H1011" s="1100">
        <f t="shared" si="662"/>
        <v>375000</v>
      </c>
      <c r="I1011" s="802">
        <f t="shared" si="662"/>
        <v>375000</v>
      </c>
      <c r="J1011" s="558">
        <f t="shared" si="662"/>
        <v>1625000</v>
      </c>
      <c r="K1011" s="538">
        <f t="shared" si="658"/>
        <v>18.75</v>
      </c>
    </row>
    <row r="1012" spans="1:11" ht="14.1" customHeight="1" thickBot="1" x14ac:dyDescent="0.3">
      <c r="A1012" s="692" t="s">
        <v>181</v>
      </c>
      <c r="B1012" s="692" t="s">
        <v>151</v>
      </c>
      <c r="C1012" s="65">
        <f>C1013</f>
        <v>2000000</v>
      </c>
      <c r="D1012" s="65">
        <f t="shared" si="662"/>
        <v>0</v>
      </c>
      <c r="E1012" s="65">
        <f t="shared" si="662"/>
        <v>0</v>
      </c>
      <c r="F1012" s="100">
        <f t="shared" si="662"/>
        <v>0</v>
      </c>
      <c r="G1012" s="764">
        <f t="shared" si="662"/>
        <v>0</v>
      </c>
      <c r="H1012" s="511">
        <f t="shared" si="662"/>
        <v>375000</v>
      </c>
      <c r="I1012" s="801">
        <f t="shared" si="662"/>
        <v>375000</v>
      </c>
      <c r="J1012" s="512">
        <f t="shared" si="662"/>
        <v>1625000</v>
      </c>
      <c r="K1012" s="693">
        <f t="shared" si="658"/>
        <v>18.75</v>
      </c>
    </row>
    <row r="1013" spans="1:11" ht="14.1" customHeight="1" x14ac:dyDescent="0.25">
      <c r="A1013" s="63" t="s">
        <v>186</v>
      </c>
      <c r="B1013" s="63" t="s">
        <v>158</v>
      </c>
      <c r="C1013" s="64">
        <f>C1014</f>
        <v>2000000</v>
      </c>
      <c r="D1013" s="64">
        <f t="shared" si="662"/>
        <v>0</v>
      </c>
      <c r="E1013" s="64">
        <f t="shared" si="662"/>
        <v>0</v>
      </c>
      <c r="F1013" s="101">
        <f t="shared" si="662"/>
        <v>0</v>
      </c>
      <c r="G1013" s="540">
        <f t="shared" si="662"/>
        <v>0</v>
      </c>
      <c r="H1013" s="369">
        <f t="shared" si="662"/>
        <v>375000</v>
      </c>
      <c r="I1013" s="580">
        <f t="shared" si="662"/>
        <v>375000</v>
      </c>
      <c r="J1013" s="513">
        <f t="shared" si="662"/>
        <v>1625000</v>
      </c>
      <c r="K1013" s="535">
        <f t="shared" si="658"/>
        <v>18.75</v>
      </c>
    </row>
    <row r="1014" spans="1:11" ht="14.1" customHeight="1" x14ac:dyDescent="0.25">
      <c r="A1014" s="4" t="s">
        <v>187</v>
      </c>
      <c r="B1014" s="4" t="s">
        <v>175</v>
      </c>
      <c r="C1014" s="21">
        <v>2000000</v>
      </c>
      <c r="D1014" s="16"/>
      <c r="E1014" s="16"/>
      <c r="F1014" s="102"/>
      <c r="G1014" s="754"/>
      <c r="H1014" s="691">
        <v>375000</v>
      </c>
      <c r="I1014" s="796">
        <f>H1014+G1014</f>
        <v>375000</v>
      </c>
      <c r="J1014" s="561">
        <f>C1014-I1014</f>
        <v>1625000</v>
      </c>
      <c r="K1014" s="536">
        <f t="shared" si="658"/>
        <v>18.75</v>
      </c>
    </row>
    <row r="1015" spans="1:11" ht="14.1" customHeight="1" x14ac:dyDescent="0.25">
      <c r="A1015" s="54" t="s">
        <v>125</v>
      </c>
      <c r="B1015" s="54" t="s">
        <v>100</v>
      </c>
      <c r="C1015" s="55">
        <f>C1016</f>
        <v>2000000</v>
      </c>
      <c r="D1015" s="55">
        <f t="shared" ref="D1015:J1016" si="663">D1016</f>
        <v>0</v>
      </c>
      <c r="E1015" s="55">
        <f t="shared" si="663"/>
        <v>0</v>
      </c>
      <c r="F1015" s="104">
        <f t="shared" si="663"/>
        <v>0</v>
      </c>
      <c r="G1015" s="547">
        <f t="shared" si="663"/>
        <v>0</v>
      </c>
      <c r="H1015" s="499">
        <f t="shared" si="663"/>
        <v>512625</v>
      </c>
      <c r="I1015" s="581">
        <f t="shared" si="663"/>
        <v>512625</v>
      </c>
      <c r="J1015" s="549">
        <f t="shared" si="663"/>
        <v>1487375</v>
      </c>
      <c r="K1015" s="536">
        <f t="shared" si="658"/>
        <v>25.631250000000001</v>
      </c>
    </row>
    <row r="1016" spans="1:11" ht="14.1" customHeight="1" thickBot="1" x14ac:dyDescent="0.3">
      <c r="A1016" s="70" t="s">
        <v>7</v>
      </c>
      <c r="B1016" s="70" t="s">
        <v>8</v>
      </c>
      <c r="C1016" s="71">
        <f>C1017</f>
        <v>2000000</v>
      </c>
      <c r="D1016" s="71">
        <f t="shared" si="663"/>
        <v>0</v>
      </c>
      <c r="E1016" s="71">
        <f t="shared" si="663"/>
        <v>0</v>
      </c>
      <c r="F1016" s="111">
        <f t="shared" si="663"/>
        <v>0</v>
      </c>
      <c r="G1016" s="765">
        <f t="shared" si="663"/>
        <v>0</v>
      </c>
      <c r="H1016" s="1100">
        <f t="shared" si="663"/>
        <v>512625</v>
      </c>
      <c r="I1016" s="802">
        <f t="shared" si="663"/>
        <v>512625</v>
      </c>
      <c r="J1016" s="558">
        <f t="shared" si="663"/>
        <v>1487375</v>
      </c>
      <c r="K1016" s="538">
        <f t="shared" si="658"/>
        <v>25.631250000000001</v>
      </c>
    </row>
    <row r="1017" spans="1:11" ht="14.1" customHeight="1" thickBot="1" x14ac:dyDescent="0.3">
      <c r="A1017" s="692" t="s">
        <v>176</v>
      </c>
      <c r="B1017" s="692" t="s">
        <v>151</v>
      </c>
      <c r="C1017" s="65">
        <f>C1018+C1020</f>
        <v>2000000</v>
      </c>
      <c r="D1017" s="65">
        <f t="shared" ref="D1017:J1017" si="664">D1018+D1020</f>
        <v>0</v>
      </c>
      <c r="E1017" s="65">
        <f t="shared" si="664"/>
        <v>0</v>
      </c>
      <c r="F1017" s="100">
        <f t="shared" si="664"/>
        <v>0</v>
      </c>
      <c r="G1017" s="764">
        <f t="shared" si="664"/>
        <v>0</v>
      </c>
      <c r="H1017" s="511">
        <f t="shared" si="664"/>
        <v>512625</v>
      </c>
      <c r="I1017" s="801">
        <f t="shared" si="664"/>
        <v>512625</v>
      </c>
      <c r="J1017" s="512">
        <f t="shared" si="664"/>
        <v>1487375</v>
      </c>
      <c r="K1017" s="693">
        <f t="shared" si="658"/>
        <v>25.631250000000001</v>
      </c>
    </row>
    <row r="1018" spans="1:11" ht="14.1" customHeight="1" x14ac:dyDescent="0.25">
      <c r="A1018" s="63" t="s">
        <v>177</v>
      </c>
      <c r="B1018" s="63" t="s">
        <v>154</v>
      </c>
      <c r="C1018" s="64">
        <f>C1019</f>
        <v>1550000</v>
      </c>
      <c r="D1018" s="64">
        <f t="shared" ref="D1018:J1018" si="665">D1019</f>
        <v>0</v>
      </c>
      <c r="E1018" s="64">
        <f t="shared" si="665"/>
        <v>0</v>
      </c>
      <c r="F1018" s="101">
        <f t="shared" si="665"/>
        <v>0</v>
      </c>
      <c r="G1018" s="540">
        <f t="shared" si="665"/>
        <v>0</v>
      </c>
      <c r="H1018" s="369">
        <f t="shared" si="665"/>
        <v>436500</v>
      </c>
      <c r="I1018" s="580">
        <f t="shared" si="665"/>
        <v>436500</v>
      </c>
      <c r="J1018" s="513">
        <f t="shared" si="665"/>
        <v>1113500</v>
      </c>
      <c r="K1018" s="535">
        <f t="shared" si="658"/>
        <v>28.161290322580644</v>
      </c>
    </row>
    <row r="1019" spans="1:11" ht="14.1" customHeight="1" x14ac:dyDescent="0.25">
      <c r="A1019" s="4" t="s">
        <v>178</v>
      </c>
      <c r="B1019" s="4" t="s">
        <v>155</v>
      </c>
      <c r="C1019" s="21">
        <v>1550000</v>
      </c>
      <c r="D1019" s="57"/>
      <c r="E1019" s="57"/>
      <c r="F1019" s="106"/>
      <c r="G1019" s="754"/>
      <c r="H1019" s="691">
        <v>436500</v>
      </c>
      <c r="I1019" s="796">
        <f>H1019+G1019</f>
        <v>436500</v>
      </c>
      <c r="J1019" s="561">
        <f>C1019-I1019</f>
        <v>1113500</v>
      </c>
      <c r="K1019" s="536">
        <f t="shared" si="658"/>
        <v>28.161290322580644</v>
      </c>
    </row>
    <row r="1020" spans="1:11" ht="14.1" customHeight="1" x14ac:dyDescent="0.25">
      <c r="A1020" s="4" t="s">
        <v>179</v>
      </c>
      <c r="B1020" s="4" t="s">
        <v>156</v>
      </c>
      <c r="C1020" s="21">
        <f>C1021</f>
        <v>450000</v>
      </c>
      <c r="D1020" s="21">
        <f t="shared" ref="D1020:J1020" si="666">D1021</f>
        <v>0</v>
      </c>
      <c r="E1020" s="21">
        <f t="shared" si="666"/>
        <v>0</v>
      </c>
      <c r="F1020" s="103">
        <f t="shared" si="666"/>
        <v>0</v>
      </c>
      <c r="G1020" s="547">
        <f t="shared" si="666"/>
        <v>0</v>
      </c>
      <c r="H1020" s="499">
        <f t="shared" si="666"/>
        <v>76125</v>
      </c>
      <c r="I1020" s="581">
        <f t="shared" si="666"/>
        <v>76125</v>
      </c>
      <c r="J1020" s="514">
        <f t="shared" si="666"/>
        <v>373875</v>
      </c>
      <c r="K1020" s="536">
        <f t="shared" si="658"/>
        <v>16.916666666666664</v>
      </c>
    </row>
    <row r="1021" spans="1:11" ht="14.1" customHeight="1" x14ac:dyDescent="0.25">
      <c r="A1021" s="4" t="s">
        <v>180</v>
      </c>
      <c r="B1021" s="4" t="s">
        <v>157</v>
      </c>
      <c r="C1021" s="21">
        <v>450000</v>
      </c>
      <c r="D1021" s="16"/>
      <c r="E1021" s="16"/>
      <c r="F1021" s="102"/>
      <c r="G1021" s="759"/>
      <c r="H1021" s="691">
        <v>76125</v>
      </c>
      <c r="I1021" s="796">
        <f>H1021+G1021</f>
        <v>76125</v>
      </c>
      <c r="J1021" s="561">
        <f>C1021-I1021</f>
        <v>373875</v>
      </c>
      <c r="K1021" s="536">
        <f t="shared" si="658"/>
        <v>16.916666666666664</v>
      </c>
    </row>
    <row r="1022" spans="1:11" ht="14.1" customHeight="1" x14ac:dyDescent="0.25">
      <c r="A1022" s="54" t="s">
        <v>124</v>
      </c>
      <c r="B1022" s="54" t="s">
        <v>101</v>
      </c>
      <c r="C1022" s="55">
        <f>C1023</f>
        <v>3500000</v>
      </c>
      <c r="D1022" s="55">
        <f t="shared" ref="D1022:J1023" si="667">D1023</f>
        <v>0</v>
      </c>
      <c r="E1022" s="55">
        <f t="shared" si="667"/>
        <v>0</v>
      </c>
      <c r="F1022" s="104">
        <f t="shared" si="667"/>
        <v>0</v>
      </c>
      <c r="G1022" s="547">
        <f t="shared" si="667"/>
        <v>0</v>
      </c>
      <c r="H1022" s="499">
        <f t="shared" si="667"/>
        <v>120625</v>
      </c>
      <c r="I1022" s="581">
        <f t="shared" si="667"/>
        <v>120625</v>
      </c>
      <c r="J1022" s="549">
        <f t="shared" si="667"/>
        <v>3379375</v>
      </c>
      <c r="K1022" s="536">
        <f t="shared" si="658"/>
        <v>3.4464285714285712</v>
      </c>
    </row>
    <row r="1023" spans="1:11" ht="14.1" customHeight="1" thickBot="1" x14ac:dyDescent="0.3">
      <c r="A1023" s="70" t="s">
        <v>9</v>
      </c>
      <c r="B1023" s="70" t="s">
        <v>10</v>
      </c>
      <c r="C1023" s="71">
        <f>C1024</f>
        <v>3500000</v>
      </c>
      <c r="D1023" s="71">
        <f t="shared" si="667"/>
        <v>0</v>
      </c>
      <c r="E1023" s="71">
        <f t="shared" si="667"/>
        <v>0</v>
      </c>
      <c r="F1023" s="111">
        <f t="shared" si="667"/>
        <v>0</v>
      </c>
      <c r="G1023" s="765">
        <f t="shared" si="667"/>
        <v>0</v>
      </c>
      <c r="H1023" s="1100">
        <f t="shared" si="667"/>
        <v>120625</v>
      </c>
      <c r="I1023" s="802">
        <f t="shared" si="667"/>
        <v>120625</v>
      </c>
      <c r="J1023" s="558">
        <f t="shared" si="667"/>
        <v>3379375</v>
      </c>
      <c r="K1023" s="538">
        <f t="shared" si="658"/>
        <v>3.4464285714285712</v>
      </c>
    </row>
    <row r="1024" spans="1:11" ht="14.1" customHeight="1" thickBot="1" x14ac:dyDescent="0.3">
      <c r="A1024" s="3" t="s">
        <v>182</v>
      </c>
      <c r="B1024" s="3" t="s">
        <v>151</v>
      </c>
      <c r="C1024" s="65">
        <f>C1025+C1027+C1029</f>
        <v>3500000</v>
      </c>
      <c r="D1024" s="65">
        <f t="shared" ref="D1024:J1024" si="668">D1025+D1027+D1029</f>
        <v>0</v>
      </c>
      <c r="E1024" s="65">
        <f t="shared" si="668"/>
        <v>0</v>
      </c>
      <c r="F1024" s="100">
        <f t="shared" si="668"/>
        <v>0</v>
      </c>
      <c r="G1024" s="764">
        <f t="shared" si="668"/>
        <v>0</v>
      </c>
      <c r="H1024" s="511">
        <f t="shared" si="668"/>
        <v>120625</v>
      </c>
      <c r="I1024" s="801">
        <f t="shared" si="668"/>
        <v>120625</v>
      </c>
      <c r="J1024" s="512">
        <f t="shared" si="668"/>
        <v>3379375</v>
      </c>
      <c r="K1024" s="544">
        <f t="shared" si="658"/>
        <v>3.4464285714285712</v>
      </c>
    </row>
    <row r="1025" spans="1:11" ht="14.1" customHeight="1" x14ac:dyDescent="0.25">
      <c r="A1025" s="63" t="s">
        <v>183</v>
      </c>
      <c r="B1025" s="63" t="s">
        <v>154</v>
      </c>
      <c r="C1025" s="64">
        <f>C1026</f>
        <v>305000</v>
      </c>
      <c r="D1025" s="64">
        <f t="shared" ref="D1025:J1025" si="669">D1026</f>
        <v>0</v>
      </c>
      <c r="E1025" s="64">
        <f t="shared" si="669"/>
        <v>0</v>
      </c>
      <c r="F1025" s="101">
        <f t="shared" si="669"/>
        <v>0</v>
      </c>
      <c r="G1025" s="540">
        <f t="shared" si="669"/>
        <v>0</v>
      </c>
      <c r="H1025" s="369">
        <f t="shared" si="669"/>
        <v>98750</v>
      </c>
      <c r="I1025" s="580">
        <f t="shared" si="669"/>
        <v>98750</v>
      </c>
      <c r="J1025" s="513">
        <f t="shared" si="669"/>
        <v>206250</v>
      </c>
      <c r="K1025" s="535">
        <f t="shared" si="658"/>
        <v>32.377049180327873</v>
      </c>
    </row>
    <row r="1026" spans="1:11" ht="14.1" customHeight="1" x14ac:dyDescent="0.25">
      <c r="A1026" s="4" t="s">
        <v>184</v>
      </c>
      <c r="B1026" s="4" t="s">
        <v>155</v>
      </c>
      <c r="C1026" s="21">
        <v>305000</v>
      </c>
      <c r="D1026" s="16"/>
      <c r="E1026" s="16"/>
      <c r="F1026" s="102"/>
      <c r="G1026" s="759"/>
      <c r="H1026" s="691">
        <v>98750</v>
      </c>
      <c r="I1026" s="796">
        <f>H1026+G1026</f>
        <v>98750</v>
      </c>
      <c r="J1026" s="561">
        <f>C1026-I1026</f>
        <v>206250</v>
      </c>
      <c r="K1026" s="536">
        <f t="shared" si="658"/>
        <v>32.377049180327873</v>
      </c>
    </row>
    <row r="1027" spans="1:11" ht="14.1" customHeight="1" x14ac:dyDescent="0.25">
      <c r="A1027" s="4" t="s">
        <v>189</v>
      </c>
      <c r="B1027" s="4" t="s">
        <v>156</v>
      </c>
      <c r="C1027" s="21">
        <f>C1028</f>
        <v>195000</v>
      </c>
      <c r="D1027" s="21">
        <f t="shared" ref="D1027:J1027" si="670">D1028</f>
        <v>0</v>
      </c>
      <c r="E1027" s="21">
        <f t="shared" si="670"/>
        <v>0</v>
      </c>
      <c r="F1027" s="103">
        <f t="shared" si="670"/>
        <v>0</v>
      </c>
      <c r="G1027" s="547">
        <f t="shared" si="670"/>
        <v>0</v>
      </c>
      <c r="H1027" s="499">
        <f t="shared" si="670"/>
        <v>21875</v>
      </c>
      <c r="I1027" s="581">
        <f t="shared" si="670"/>
        <v>21875</v>
      </c>
      <c r="J1027" s="514">
        <f t="shared" si="670"/>
        <v>173125</v>
      </c>
      <c r="K1027" s="536">
        <f t="shared" si="658"/>
        <v>11.217948717948719</v>
      </c>
    </row>
    <row r="1028" spans="1:11" ht="14.1" customHeight="1" x14ac:dyDescent="0.25">
      <c r="A1028" s="4" t="s">
        <v>188</v>
      </c>
      <c r="B1028" s="4" t="s">
        <v>157</v>
      </c>
      <c r="C1028" s="21">
        <v>195000</v>
      </c>
      <c r="D1028" s="16"/>
      <c r="E1028" s="16"/>
      <c r="F1028" s="102"/>
      <c r="G1028" s="759"/>
      <c r="H1028" s="691">
        <v>21875</v>
      </c>
      <c r="I1028" s="796">
        <f>H1028+G1028</f>
        <v>21875</v>
      </c>
      <c r="J1028" s="561">
        <f>C1028-I1028</f>
        <v>173125</v>
      </c>
      <c r="K1028" s="536">
        <f t="shared" si="658"/>
        <v>11.217948717948719</v>
      </c>
    </row>
    <row r="1029" spans="1:11" ht="14.1" customHeight="1" x14ac:dyDescent="0.25">
      <c r="A1029" s="4" t="s">
        <v>185</v>
      </c>
      <c r="B1029" s="4" t="s">
        <v>158</v>
      </c>
      <c r="C1029" s="21">
        <f>C1030</f>
        <v>3000000</v>
      </c>
      <c r="D1029" s="21">
        <f t="shared" ref="D1029:J1029" si="671">D1030</f>
        <v>0</v>
      </c>
      <c r="E1029" s="21">
        <f t="shared" si="671"/>
        <v>0</v>
      </c>
      <c r="F1029" s="103">
        <f t="shared" si="671"/>
        <v>0</v>
      </c>
      <c r="G1029" s="547">
        <f t="shared" si="671"/>
        <v>0</v>
      </c>
      <c r="H1029" s="499">
        <f t="shared" si="671"/>
        <v>0</v>
      </c>
      <c r="I1029" s="581">
        <f t="shared" si="671"/>
        <v>0</v>
      </c>
      <c r="J1029" s="514">
        <f t="shared" si="671"/>
        <v>3000000</v>
      </c>
      <c r="K1029" s="536">
        <f t="shared" si="658"/>
        <v>0</v>
      </c>
    </row>
    <row r="1030" spans="1:11" ht="14.1" customHeight="1" x14ac:dyDescent="0.25">
      <c r="A1030" s="4" t="s">
        <v>190</v>
      </c>
      <c r="B1030" s="4" t="s">
        <v>159</v>
      </c>
      <c r="C1030" s="21">
        <v>3000000</v>
      </c>
      <c r="D1030" s="16"/>
      <c r="E1030" s="16"/>
      <c r="F1030" s="102"/>
      <c r="G1030" s="759"/>
      <c r="H1030" s="691"/>
      <c r="I1030" s="796">
        <f>H1030+G1030</f>
        <v>0</v>
      </c>
      <c r="J1030" s="561">
        <f>C1030-I1030</f>
        <v>3000000</v>
      </c>
      <c r="K1030" s="536">
        <f t="shared" si="658"/>
        <v>0</v>
      </c>
    </row>
    <row r="1031" spans="1:11" ht="14.1" customHeight="1" x14ac:dyDescent="0.25">
      <c r="A1031" s="54" t="s">
        <v>123</v>
      </c>
      <c r="B1031" s="54" t="s">
        <v>102</v>
      </c>
      <c r="C1031" s="55">
        <f>C1032</f>
        <v>1236000</v>
      </c>
      <c r="D1031" s="55">
        <f t="shared" ref="D1031:J1032" si="672">D1032</f>
        <v>0</v>
      </c>
      <c r="E1031" s="55">
        <f t="shared" si="672"/>
        <v>0</v>
      </c>
      <c r="F1031" s="104">
        <f t="shared" si="672"/>
        <v>0</v>
      </c>
      <c r="G1031" s="547">
        <f t="shared" si="672"/>
        <v>0</v>
      </c>
      <c r="H1031" s="499">
        <f t="shared" si="672"/>
        <v>782125</v>
      </c>
      <c r="I1031" s="581">
        <f t="shared" si="672"/>
        <v>782125</v>
      </c>
      <c r="J1031" s="549">
        <f t="shared" si="672"/>
        <v>453875</v>
      </c>
      <c r="K1031" s="536">
        <f t="shared" si="658"/>
        <v>63.278721682847895</v>
      </c>
    </row>
    <row r="1032" spans="1:11" ht="14.1" customHeight="1" thickBot="1" x14ac:dyDescent="0.3">
      <c r="A1032" s="70" t="s">
        <v>11</v>
      </c>
      <c r="B1032" s="70" t="s">
        <v>12</v>
      </c>
      <c r="C1032" s="71">
        <f>C1033</f>
        <v>1236000</v>
      </c>
      <c r="D1032" s="71">
        <f t="shared" si="672"/>
        <v>0</v>
      </c>
      <c r="E1032" s="71">
        <f t="shared" si="672"/>
        <v>0</v>
      </c>
      <c r="F1032" s="111">
        <f t="shared" si="672"/>
        <v>0</v>
      </c>
      <c r="G1032" s="765">
        <f t="shared" si="672"/>
        <v>0</v>
      </c>
      <c r="H1032" s="1100">
        <f t="shared" si="672"/>
        <v>782125</v>
      </c>
      <c r="I1032" s="802">
        <f t="shared" si="672"/>
        <v>782125</v>
      </c>
      <c r="J1032" s="558">
        <f t="shared" si="672"/>
        <v>453875</v>
      </c>
      <c r="K1032" s="538">
        <f t="shared" si="658"/>
        <v>63.278721682847895</v>
      </c>
    </row>
    <row r="1033" spans="1:11" ht="14.1" customHeight="1" thickBot="1" x14ac:dyDescent="0.3">
      <c r="A1033" s="3" t="s">
        <v>191</v>
      </c>
      <c r="B1033" s="3" t="s">
        <v>151</v>
      </c>
      <c r="C1033" s="65">
        <f>C1034+C1036+C1038</f>
        <v>1236000</v>
      </c>
      <c r="D1033" s="65">
        <f t="shared" ref="D1033:J1033" si="673">D1034+D1036+D1038</f>
        <v>0</v>
      </c>
      <c r="E1033" s="65">
        <f t="shared" si="673"/>
        <v>0</v>
      </c>
      <c r="F1033" s="100">
        <f t="shared" si="673"/>
        <v>0</v>
      </c>
      <c r="G1033" s="764">
        <f t="shared" si="673"/>
        <v>0</v>
      </c>
      <c r="H1033" s="511">
        <f t="shared" si="673"/>
        <v>782125</v>
      </c>
      <c r="I1033" s="801">
        <f t="shared" si="673"/>
        <v>782125</v>
      </c>
      <c r="J1033" s="512">
        <f t="shared" si="673"/>
        <v>453875</v>
      </c>
      <c r="K1033" s="544">
        <f t="shared" si="658"/>
        <v>63.278721682847895</v>
      </c>
    </row>
    <row r="1034" spans="1:11" ht="14.1" customHeight="1" x14ac:dyDescent="0.25">
      <c r="A1034" s="63" t="s">
        <v>192</v>
      </c>
      <c r="B1034" s="63" t="s">
        <v>154</v>
      </c>
      <c r="C1034" s="64">
        <f>C1035</f>
        <v>86000</v>
      </c>
      <c r="D1034" s="64">
        <f t="shared" ref="D1034:J1034" si="674">D1035</f>
        <v>0</v>
      </c>
      <c r="E1034" s="64">
        <f t="shared" si="674"/>
        <v>0</v>
      </c>
      <c r="F1034" s="101">
        <f t="shared" si="674"/>
        <v>0</v>
      </c>
      <c r="G1034" s="540">
        <f t="shared" si="674"/>
        <v>0</v>
      </c>
      <c r="H1034" s="369">
        <f t="shared" si="674"/>
        <v>62000</v>
      </c>
      <c r="I1034" s="580">
        <f t="shared" si="674"/>
        <v>62000</v>
      </c>
      <c r="J1034" s="513">
        <f t="shared" si="674"/>
        <v>24000</v>
      </c>
      <c r="K1034" s="535">
        <f t="shared" si="658"/>
        <v>72.093023255813947</v>
      </c>
    </row>
    <row r="1035" spans="1:11" ht="14.1" customHeight="1" x14ac:dyDescent="0.25">
      <c r="A1035" s="4" t="s">
        <v>193</v>
      </c>
      <c r="B1035" s="4" t="s">
        <v>155</v>
      </c>
      <c r="C1035" s="21">
        <v>86000</v>
      </c>
      <c r="D1035" s="16"/>
      <c r="E1035" s="16"/>
      <c r="F1035" s="102"/>
      <c r="G1035" s="754"/>
      <c r="H1035" s="691">
        <v>62000</v>
      </c>
      <c r="I1035" s="803">
        <f>H1035+G1035</f>
        <v>62000</v>
      </c>
      <c r="J1035" s="561">
        <f>C1035-I1035</f>
        <v>24000</v>
      </c>
      <c r="K1035" s="536">
        <f t="shared" si="658"/>
        <v>72.093023255813947</v>
      </c>
    </row>
    <row r="1036" spans="1:11" ht="14.1" customHeight="1" x14ac:dyDescent="0.25">
      <c r="A1036" s="4" t="s">
        <v>194</v>
      </c>
      <c r="B1036" s="4" t="s">
        <v>156</v>
      </c>
      <c r="C1036" s="21">
        <f>C1037</f>
        <v>150000</v>
      </c>
      <c r="D1036" s="21">
        <f t="shared" ref="D1036:J1036" si="675">D1037</f>
        <v>0</v>
      </c>
      <c r="E1036" s="21">
        <f t="shared" si="675"/>
        <v>0</v>
      </c>
      <c r="F1036" s="103">
        <f t="shared" si="675"/>
        <v>0</v>
      </c>
      <c r="G1036" s="547">
        <f t="shared" si="675"/>
        <v>0</v>
      </c>
      <c r="H1036" s="499">
        <f t="shared" si="675"/>
        <v>20125</v>
      </c>
      <c r="I1036" s="581">
        <f t="shared" si="675"/>
        <v>20125</v>
      </c>
      <c r="J1036" s="514">
        <f t="shared" si="675"/>
        <v>129875</v>
      </c>
      <c r="K1036" s="536">
        <f t="shared" si="658"/>
        <v>13.416666666666666</v>
      </c>
    </row>
    <row r="1037" spans="1:11" ht="14.1" customHeight="1" x14ac:dyDescent="0.25">
      <c r="A1037" s="4" t="s">
        <v>195</v>
      </c>
      <c r="B1037" s="4" t="s">
        <v>157</v>
      </c>
      <c r="C1037" s="21">
        <v>150000</v>
      </c>
      <c r="D1037" s="16"/>
      <c r="E1037" s="16"/>
      <c r="F1037" s="102"/>
      <c r="G1037" s="759"/>
      <c r="H1037" s="691">
        <v>20125</v>
      </c>
      <c r="I1037" s="796">
        <f>H1037+G1037</f>
        <v>20125</v>
      </c>
      <c r="J1037" s="561">
        <f>C1037-I1037</f>
        <v>129875</v>
      </c>
      <c r="K1037" s="536">
        <f t="shared" si="658"/>
        <v>13.416666666666666</v>
      </c>
    </row>
    <row r="1038" spans="1:11" ht="14.1" customHeight="1" x14ac:dyDescent="0.25">
      <c r="A1038" s="4" t="s">
        <v>196</v>
      </c>
      <c r="B1038" s="4" t="s">
        <v>158</v>
      </c>
      <c r="C1038" s="21">
        <f>C1039</f>
        <v>1000000</v>
      </c>
      <c r="D1038" s="21">
        <f t="shared" ref="D1038:J1038" si="676">D1039</f>
        <v>0</v>
      </c>
      <c r="E1038" s="21">
        <f t="shared" si="676"/>
        <v>0</v>
      </c>
      <c r="F1038" s="103">
        <f t="shared" si="676"/>
        <v>0</v>
      </c>
      <c r="G1038" s="547">
        <f t="shared" si="676"/>
        <v>0</v>
      </c>
      <c r="H1038" s="499">
        <f t="shared" si="676"/>
        <v>700000</v>
      </c>
      <c r="I1038" s="581">
        <f t="shared" si="676"/>
        <v>700000</v>
      </c>
      <c r="J1038" s="514">
        <f t="shared" si="676"/>
        <v>300000</v>
      </c>
      <c r="K1038" s="536">
        <f t="shared" si="658"/>
        <v>70</v>
      </c>
    </row>
    <row r="1039" spans="1:11" ht="14.1" customHeight="1" x14ac:dyDescent="0.25">
      <c r="A1039" s="4" t="s">
        <v>197</v>
      </c>
      <c r="B1039" s="4" t="s">
        <v>159</v>
      </c>
      <c r="C1039" s="21">
        <v>1000000</v>
      </c>
      <c r="D1039" s="16"/>
      <c r="E1039" s="16"/>
      <c r="F1039" s="102"/>
      <c r="G1039" s="754"/>
      <c r="H1039" s="691">
        <v>700000</v>
      </c>
      <c r="I1039" s="803">
        <f>H1039+G1039</f>
        <v>700000</v>
      </c>
      <c r="J1039" s="561">
        <f>C1039-I1039</f>
        <v>300000</v>
      </c>
      <c r="K1039" s="536">
        <f t="shared" si="658"/>
        <v>70</v>
      </c>
    </row>
    <row r="1040" spans="1:11" ht="14.1" customHeight="1" x14ac:dyDescent="0.25">
      <c r="A1040" s="4"/>
      <c r="B1040" s="4"/>
      <c r="C1040" s="21"/>
      <c r="D1040" s="16"/>
      <c r="E1040" s="16"/>
      <c r="F1040" s="102"/>
      <c r="G1040" s="754"/>
      <c r="H1040" s="716"/>
      <c r="I1040" s="791"/>
      <c r="J1040" s="507"/>
      <c r="K1040" s="536"/>
    </row>
    <row r="1041" spans="1:20" ht="14.1" customHeight="1" x14ac:dyDescent="0.25">
      <c r="A1041" s="124"/>
      <c r="B1041" s="124"/>
      <c r="C1041" s="125"/>
      <c r="D1041" s="126"/>
      <c r="E1041" s="126"/>
      <c r="F1041" s="126"/>
      <c r="G1041" s="610"/>
      <c r="H1041" s="516"/>
      <c r="I1041" s="610"/>
      <c r="J1041" s="515"/>
      <c r="K1041" s="545"/>
    </row>
    <row r="1042" spans="1:20" ht="14.1" customHeight="1" x14ac:dyDescent="0.25">
      <c r="A1042" s="7"/>
      <c r="B1042" s="7"/>
      <c r="C1042" s="8"/>
      <c r="D1042" s="130"/>
      <c r="E1042" s="130"/>
      <c r="F1042" s="130"/>
      <c r="G1042" s="613"/>
      <c r="H1042" s="520"/>
      <c r="I1042" s="613"/>
      <c r="J1042" s="519"/>
      <c r="K1042" s="550"/>
    </row>
    <row r="1043" spans="1:20" ht="14.1" customHeight="1" x14ac:dyDescent="0.25">
      <c r="A1043" s="7"/>
      <c r="B1043" s="7"/>
      <c r="C1043" s="8"/>
      <c r="D1043" s="130"/>
      <c r="E1043" s="130"/>
      <c r="F1043" s="130"/>
      <c r="G1043" s="613"/>
      <c r="H1043" s="520"/>
      <c r="I1043" s="613"/>
      <c r="J1043" s="519"/>
      <c r="K1043" s="550"/>
    </row>
    <row r="1044" spans="1:20" ht="14.1" customHeight="1" x14ac:dyDescent="0.25">
      <c r="A1044" s="7"/>
      <c r="B1044" s="7"/>
      <c r="C1044" s="8"/>
      <c r="D1044" s="130"/>
      <c r="E1044" s="130"/>
      <c r="F1044" s="130"/>
      <c r="G1044" s="613"/>
      <c r="H1044" s="520"/>
      <c r="I1044" s="613"/>
      <c r="J1044" s="519"/>
      <c r="K1044" s="550">
        <v>3</v>
      </c>
    </row>
    <row r="1045" spans="1:20" ht="14.1" customHeight="1" x14ac:dyDescent="0.25">
      <c r="A1045" s="120" t="s">
        <v>533</v>
      </c>
      <c r="B1045" s="121">
        <v>2</v>
      </c>
      <c r="C1045" s="122" t="s">
        <v>534</v>
      </c>
      <c r="D1045" s="122" t="s">
        <v>535</v>
      </c>
      <c r="E1045" s="122" t="s">
        <v>536</v>
      </c>
      <c r="F1045" s="123" t="s">
        <v>537</v>
      </c>
      <c r="G1045" s="751">
        <v>7</v>
      </c>
      <c r="H1045" s="715">
        <v>8</v>
      </c>
      <c r="I1045" s="788">
        <v>9</v>
      </c>
      <c r="J1045" s="502">
        <v>10</v>
      </c>
      <c r="K1045" s="503">
        <v>11</v>
      </c>
    </row>
    <row r="1046" spans="1:20" ht="14.1" customHeight="1" x14ac:dyDescent="0.25">
      <c r="A1046" s="54" t="s">
        <v>122</v>
      </c>
      <c r="B1046" s="54" t="s">
        <v>103</v>
      </c>
      <c r="C1046" s="55">
        <f t="shared" ref="C1046:J1046" si="677">C1047+C1055</f>
        <v>2370000</v>
      </c>
      <c r="D1046" s="55">
        <f t="shared" si="677"/>
        <v>0</v>
      </c>
      <c r="E1046" s="55">
        <f t="shared" si="677"/>
        <v>0</v>
      </c>
      <c r="F1046" s="104">
        <f t="shared" si="677"/>
        <v>0</v>
      </c>
      <c r="G1046" s="547">
        <f t="shared" si="677"/>
        <v>0</v>
      </c>
      <c r="H1046" s="499">
        <f t="shared" si="677"/>
        <v>0</v>
      </c>
      <c r="I1046" s="581">
        <f t="shared" si="677"/>
        <v>0</v>
      </c>
      <c r="J1046" s="549">
        <f t="shared" si="677"/>
        <v>2370000</v>
      </c>
      <c r="K1046" s="536">
        <f t="shared" ref="K1046:K1086" si="678">I1046/C1046*100</f>
        <v>0</v>
      </c>
    </row>
    <row r="1047" spans="1:20" ht="14.1" customHeight="1" thickBot="1" x14ac:dyDescent="0.3">
      <c r="A1047" s="70" t="s">
        <v>13</v>
      </c>
      <c r="B1047" s="70" t="s">
        <v>14</v>
      </c>
      <c r="C1047" s="71">
        <f>C1048</f>
        <v>1000000</v>
      </c>
      <c r="D1047" s="71">
        <f t="shared" ref="D1047:J1047" si="679">D1048</f>
        <v>0</v>
      </c>
      <c r="E1047" s="71">
        <f t="shared" si="679"/>
        <v>0</v>
      </c>
      <c r="F1047" s="111">
        <f t="shared" si="679"/>
        <v>0</v>
      </c>
      <c r="G1047" s="765">
        <f t="shared" si="679"/>
        <v>0</v>
      </c>
      <c r="H1047" s="1100">
        <f t="shared" si="679"/>
        <v>0</v>
      </c>
      <c r="I1047" s="802">
        <f t="shared" si="679"/>
        <v>0</v>
      </c>
      <c r="J1047" s="558">
        <f t="shared" si="679"/>
        <v>1000000</v>
      </c>
      <c r="K1047" s="538">
        <f t="shared" si="678"/>
        <v>0</v>
      </c>
    </row>
    <row r="1048" spans="1:20" ht="14.1" customHeight="1" thickBot="1" x14ac:dyDescent="0.3">
      <c r="A1048" s="3" t="s">
        <v>198</v>
      </c>
      <c r="B1048" s="3" t="s">
        <v>151</v>
      </c>
      <c r="C1048" s="65">
        <f>C1049+C1051+C1053</f>
        <v>1000000</v>
      </c>
      <c r="D1048" s="65">
        <f t="shared" ref="D1048:J1048" si="680">D1049+D1051+D1053</f>
        <v>0</v>
      </c>
      <c r="E1048" s="65">
        <f t="shared" si="680"/>
        <v>0</v>
      </c>
      <c r="F1048" s="100">
        <f t="shared" si="680"/>
        <v>0</v>
      </c>
      <c r="G1048" s="764">
        <f t="shared" si="680"/>
        <v>0</v>
      </c>
      <c r="H1048" s="511">
        <f t="shared" si="680"/>
        <v>0</v>
      </c>
      <c r="I1048" s="801">
        <f t="shared" si="680"/>
        <v>0</v>
      </c>
      <c r="J1048" s="512">
        <f t="shared" si="680"/>
        <v>1000000</v>
      </c>
      <c r="K1048" s="544">
        <f t="shared" si="678"/>
        <v>0</v>
      </c>
    </row>
    <row r="1049" spans="1:20" ht="14.1" customHeight="1" x14ac:dyDescent="0.25">
      <c r="A1049" s="63" t="s">
        <v>199</v>
      </c>
      <c r="B1049" s="63" t="s">
        <v>154</v>
      </c>
      <c r="C1049" s="64">
        <f>C1050</f>
        <v>70000</v>
      </c>
      <c r="D1049" s="64">
        <f t="shared" ref="D1049:J1049" si="681">D1050</f>
        <v>0</v>
      </c>
      <c r="E1049" s="64">
        <f t="shared" si="681"/>
        <v>0</v>
      </c>
      <c r="F1049" s="101">
        <f t="shared" si="681"/>
        <v>0</v>
      </c>
      <c r="G1049" s="540">
        <f t="shared" si="681"/>
        <v>0</v>
      </c>
      <c r="H1049" s="369">
        <f t="shared" si="681"/>
        <v>0</v>
      </c>
      <c r="I1049" s="580">
        <f t="shared" si="681"/>
        <v>0</v>
      </c>
      <c r="J1049" s="513">
        <f t="shared" si="681"/>
        <v>70000</v>
      </c>
      <c r="K1049" s="535">
        <f t="shared" si="678"/>
        <v>0</v>
      </c>
    </row>
    <row r="1050" spans="1:20" ht="14.1" customHeight="1" x14ac:dyDescent="0.25">
      <c r="A1050" s="4" t="s">
        <v>200</v>
      </c>
      <c r="B1050" s="4" t="s">
        <v>155</v>
      </c>
      <c r="C1050" s="21">
        <v>70000</v>
      </c>
      <c r="D1050" s="57"/>
      <c r="E1050" s="57"/>
      <c r="F1050" s="106"/>
      <c r="G1050" s="754"/>
      <c r="H1050" s="716"/>
      <c r="I1050" s="791">
        <f>H1050+G1050</f>
        <v>0</v>
      </c>
      <c r="J1050" s="561">
        <f>C1050-I1050</f>
        <v>70000</v>
      </c>
      <c r="K1050" s="536">
        <f t="shared" si="678"/>
        <v>0</v>
      </c>
    </row>
    <row r="1051" spans="1:20" ht="14.1" customHeight="1" x14ac:dyDescent="0.25">
      <c r="A1051" s="4" t="s">
        <v>201</v>
      </c>
      <c r="B1051" s="4" t="s">
        <v>156</v>
      </c>
      <c r="C1051" s="21">
        <f>C1052</f>
        <v>30000</v>
      </c>
      <c r="D1051" s="21">
        <f t="shared" ref="D1051:J1051" si="682">D1052</f>
        <v>0</v>
      </c>
      <c r="E1051" s="21">
        <f t="shared" si="682"/>
        <v>0</v>
      </c>
      <c r="F1051" s="103">
        <f t="shared" si="682"/>
        <v>0</v>
      </c>
      <c r="G1051" s="547">
        <f t="shared" si="682"/>
        <v>0</v>
      </c>
      <c r="H1051" s="499">
        <f t="shared" si="682"/>
        <v>0</v>
      </c>
      <c r="I1051" s="581">
        <f t="shared" si="682"/>
        <v>0</v>
      </c>
      <c r="J1051" s="514">
        <f t="shared" si="682"/>
        <v>30000</v>
      </c>
      <c r="K1051" s="536">
        <f t="shared" si="678"/>
        <v>0</v>
      </c>
    </row>
    <row r="1052" spans="1:20" ht="14.1" customHeight="1" x14ac:dyDescent="0.25">
      <c r="A1052" s="4" t="s">
        <v>202</v>
      </c>
      <c r="B1052" s="4" t="s">
        <v>157</v>
      </c>
      <c r="C1052" s="21">
        <v>30000</v>
      </c>
      <c r="D1052" s="57"/>
      <c r="E1052" s="57"/>
      <c r="F1052" s="106"/>
      <c r="G1052" s="754"/>
      <c r="H1052" s="716"/>
      <c r="I1052" s="791">
        <f>H1052+G1052</f>
        <v>0</v>
      </c>
      <c r="J1052" s="561">
        <f>C1052-I1052</f>
        <v>30000</v>
      </c>
      <c r="K1052" s="536">
        <f t="shared" si="678"/>
        <v>0</v>
      </c>
    </row>
    <row r="1053" spans="1:20" ht="14.1" customHeight="1" x14ac:dyDescent="0.25">
      <c r="A1053" s="4" t="s">
        <v>203</v>
      </c>
      <c r="B1053" s="4" t="s">
        <v>158</v>
      </c>
      <c r="C1053" s="21">
        <f>C1054</f>
        <v>900000</v>
      </c>
      <c r="D1053" s="21">
        <f t="shared" ref="D1053:J1053" si="683">D1054</f>
        <v>0</v>
      </c>
      <c r="E1053" s="21">
        <f t="shared" si="683"/>
        <v>0</v>
      </c>
      <c r="F1053" s="103">
        <f t="shared" si="683"/>
        <v>0</v>
      </c>
      <c r="G1053" s="547">
        <f t="shared" si="683"/>
        <v>0</v>
      </c>
      <c r="H1053" s="499">
        <f t="shared" si="683"/>
        <v>0</v>
      </c>
      <c r="I1053" s="581">
        <f t="shared" si="683"/>
        <v>0</v>
      </c>
      <c r="J1053" s="514">
        <f t="shared" si="683"/>
        <v>900000</v>
      </c>
      <c r="K1053" s="536">
        <f t="shared" si="678"/>
        <v>0</v>
      </c>
    </row>
    <row r="1054" spans="1:20" ht="14.1" customHeight="1" x14ac:dyDescent="0.25">
      <c r="A1054" s="4" t="s">
        <v>204</v>
      </c>
      <c r="B1054" s="4" t="s">
        <v>175</v>
      </c>
      <c r="C1054" s="21">
        <v>900000</v>
      </c>
      <c r="D1054" s="57"/>
      <c r="E1054" s="57"/>
      <c r="F1054" s="106"/>
      <c r="G1054" s="754"/>
      <c r="H1054" s="716"/>
      <c r="I1054" s="791">
        <f>H1054+G1054</f>
        <v>0</v>
      </c>
      <c r="J1054" s="561">
        <f>C1054-I1054</f>
        <v>900000</v>
      </c>
      <c r="K1054" s="536">
        <f t="shared" si="678"/>
        <v>0</v>
      </c>
    </row>
    <row r="1055" spans="1:20" ht="14.1" customHeight="1" thickBot="1" x14ac:dyDescent="0.3">
      <c r="A1055" s="70" t="s">
        <v>15</v>
      </c>
      <c r="B1055" s="70" t="s">
        <v>16</v>
      </c>
      <c r="C1055" s="71">
        <f>C1056</f>
        <v>1370000</v>
      </c>
      <c r="D1055" s="71">
        <f t="shared" ref="D1055:J1055" si="684">D1056</f>
        <v>0</v>
      </c>
      <c r="E1055" s="71">
        <f t="shared" si="684"/>
        <v>0</v>
      </c>
      <c r="F1055" s="111">
        <f t="shared" si="684"/>
        <v>0</v>
      </c>
      <c r="G1055" s="765">
        <f t="shared" si="684"/>
        <v>0</v>
      </c>
      <c r="H1055" s="1100">
        <f t="shared" si="684"/>
        <v>0</v>
      </c>
      <c r="I1055" s="802">
        <f t="shared" si="684"/>
        <v>0</v>
      </c>
      <c r="J1055" s="558">
        <f t="shared" si="684"/>
        <v>1370000</v>
      </c>
      <c r="K1055" s="538">
        <f t="shared" si="678"/>
        <v>0</v>
      </c>
    </row>
    <row r="1056" spans="1:20" ht="14.1" customHeight="1" thickBot="1" x14ac:dyDescent="0.3">
      <c r="A1056" s="3" t="s">
        <v>205</v>
      </c>
      <c r="B1056" s="3" t="s">
        <v>151</v>
      </c>
      <c r="C1056" s="65">
        <f>C1057+C1059+C1061</f>
        <v>1370000</v>
      </c>
      <c r="D1056" s="65">
        <f t="shared" ref="D1056:J1056" si="685">D1057+D1059+D1061</f>
        <v>0</v>
      </c>
      <c r="E1056" s="65">
        <f t="shared" si="685"/>
        <v>0</v>
      </c>
      <c r="F1056" s="100">
        <f t="shared" si="685"/>
        <v>0</v>
      </c>
      <c r="G1056" s="764">
        <f t="shared" si="685"/>
        <v>0</v>
      </c>
      <c r="H1056" s="511">
        <f t="shared" si="685"/>
        <v>0</v>
      </c>
      <c r="I1056" s="801">
        <f t="shared" si="685"/>
        <v>0</v>
      </c>
      <c r="J1056" s="512">
        <f t="shared" si="685"/>
        <v>1370000</v>
      </c>
      <c r="K1056" s="544">
        <f t="shared" si="678"/>
        <v>0</v>
      </c>
      <c r="R1056">
        <v>90000</v>
      </c>
      <c r="S1056">
        <v>4</v>
      </c>
      <c r="T1056" s="168">
        <f>S1056*R1056</f>
        <v>360000</v>
      </c>
    </row>
    <row r="1057" spans="1:21" ht="14.1" customHeight="1" x14ac:dyDescent="0.25">
      <c r="A1057" s="63" t="s">
        <v>206</v>
      </c>
      <c r="B1057" s="63" t="s">
        <v>154</v>
      </c>
      <c r="C1057" s="64">
        <f>C1058</f>
        <v>140000</v>
      </c>
      <c r="D1057" s="64">
        <f t="shared" ref="D1057:J1057" si="686">D1058</f>
        <v>0</v>
      </c>
      <c r="E1057" s="64">
        <f t="shared" si="686"/>
        <v>0</v>
      </c>
      <c r="F1057" s="101">
        <f t="shared" si="686"/>
        <v>0</v>
      </c>
      <c r="G1057" s="540">
        <f t="shared" si="686"/>
        <v>0</v>
      </c>
      <c r="H1057" s="369">
        <f t="shared" si="686"/>
        <v>0</v>
      </c>
      <c r="I1057" s="580">
        <f t="shared" si="686"/>
        <v>0</v>
      </c>
      <c r="J1057" s="513">
        <f t="shared" si="686"/>
        <v>140000</v>
      </c>
      <c r="K1057" s="535">
        <f t="shared" si="678"/>
        <v>0</v>
      </c>
      <c r="R1057">
        <v>80000</v>
      </c>
      <c r="S1057">
        <v>5</v>
      </c>
      <c r="T1057" s="168">
        <f t="shared" ref="T1057:T1062" si="687">S1057*R1057</f>
        <v>400000</v>
      </c>
    </row>
    <row r="1058" spans="1:21" ht="14.1" customHeight="1" x14ac:dyDescent="0.25">
      <c r="A1058" s="4" t="s">
        <v>207</v>
      </c>
      <c r="B1058" s="4" t="s">
        <v>155</v>
      </c>
      <c r="C1058" s="21">
        <v>140000</v>
      </c>
      <c r="D1058" s="16"/>
      <c r="E1058" s="16"/>
      <c r="F1058" s="102"/>
      <c r="G1058" s="754"/>
      <c r="H1058" s="716"/>
      <c r="I1058" s="791">
        <f>H1058+G1058</f>
        <v>0</v>
      </c>
      <c r="J1058" s="561">
        <f>C1058-I1058</f>
        <v>140000</v>
      </c>
      <c r="K1058" s="536">
        <f t="shared" si="678"/>
        <v>0</v>
      </c>
      <c r="R1058">
        <v>50000</v>
      </c>
      <c r="S1058">
        <v>4</v>
      </c>
      <c r="T1058" s="168">
        <f t="shared" si="687"/>
        <v>200000</v>
      </c>
    </row>
    <row r="1059" spans="1:21" ht="14.1" customHeight="1" x14ac:dyDescent="0.25">
      <c r="A1059" s="4" t="s">
        <v>208</v>
      </c>
      <c r="B1059" s="4" t="s">
        <v>156</v>
      </c>
      <c r="C1059" s="21">
        <f>C1060</f>
        <v>30000</v>
      </c>
      <c r="D1059" s="21">
        <f t="shared" ref="D1059:J1059" si="688">D1060</f>
        <v>0</v>
      </c>
      <c r="E1059" s="21">
        <f t="shared" si="688"/>
        <v>0</v>
      </c>
      <c r="F1059" s="103">
        <f t="shared" si="688"/>
        <v>0</v>
      </c>
      <c r="G1059" s="547">
        <f t="shared" si="688"/>
        <v>0</v>
      </c>
      <c r="H1059" s="499">
        <f t="shared" si="688"/>
        <v>0</v>
      </c>
      <c r="I1059" s="581">
        <f t="shared" si="688"/>
        <v>0</v>
      </c>
      <c r="J1059" s="514">
        <f t="shared" si="688"/>
        <v>30000</v>
      </c>
      <c r="K1059" s="536">
        <f t="shared" si="678"/>
        <v>0</v>
      </c>
      <c r="R1059">
        <v>50000</v>
      </c>
      <c r="S1059">
        <v>4</v>
      </c>
      <c r="T1059" s="168">
        <f t="shared" si="687"/>
        <v>200000</v>
      </c>
    </row>
    <row r="1060" spans="1:21" ht="14.1" customHeight="1" x14ac:dyDescent="0.25">
      <c r="A1060" s="4" t="s">
        <v>209</v>
      </c>
      <c r="B1060" s="4" t="s">
        <v>157</v>
      </c>
      <c r="C1060" s="21">
        <v>30000</v>
      </c>
      <c r="D1060" s="16"/>
      <c r="E1060" s="16"/>
      <c r="F1060" s="102"/>
      <c r="G1060" s="754"/>
      <c r="H1060" s="716"/>
      <c r="I1060" s="791">
        <f>H1060+G1060</f>
        <v>0</v>
      </c>
      <c r="J1060" s="561">
        <f>C1060-I1060</f>
        <v>30000</v>
      </c>
      <c r="K1060" s="536">
        <f t="shared" si="678"/>
        <v>0</v>
      </c>
      <c r="R1060">
        <v>50000</v>
      </c>
      <c r="S1060">
        <v>4</v>
      </c>
      <c r="T1060" s="168">
        <f t="shared" si="687"/>
        <v>200000</v>
      </c>
    </row>
    <row r="1061" spans="1:21" ht="14.1" customHeight="1" x14ac:dyDescent="0.25">
      <c r="A1061" s="4" t="s">
        <v>210</v>
      </c>
      <c r="B1061" s="4" t="s">
        <v>158</v>
      </c>
      <c r="C1061" s="21">
        <f>C1062</f>
        <v>1200000</v>
      </c>
      <c r="D1061" s="21">
        <f t="shared" ref="D1061:J1061" si="689">D1062</f>
        <v>0</v>
      </c>
      <c r="E1061" s="21">
        <f t="shared" si="689"/>
        <v>0</v>
      </c>
      <c r="F1061" s="103">
        <f t="shared" si="689"/>
        <v>0</v>
      </c>
      <c r="G1061" s="547">
        <f t="shared" si="689"/>
        <v>0</v>
      </c>
      <c r="H1061" s="499">
        <f t="shared" si="689"/>
        <v>0</v>
      </c>
      <c r="I1061" s="581">
        <f t="shared" si="689"/>
        <v>0</v>
      </c>
      <c r="J1061" s="514">
        <f t="shared" si="689"/>
        <v>1200000</v>
      </c>
      <c r="K1061" s="536">
        <f t="shared" si="678"/>
        <v>0</v>
      </c>
      <c r="R1061">
        <v>50000</v>
      </c>
      <c r="S1061">
        <v>4</v>
      </c>
      <c r="T1061" s="168">
        <f t="shared" si="687"/>
        <v>200000</v>
      </c>
    </row>
    <row r="1062" spans="1:21" ht="14.1" customHeight="1" x14ac:dyDescent="0.25">
      <c r="A1062" s="4" t="s">
        <v>211</v>
      </c>
      <c r="B1062" s="4" t="s">
        <v>159</v>
      </c>
      <c r="C1062" s="21">
        <v>1200000</v>
      </c>
      <c r="D1062" s="16"/>
      <c r="E1062" s="16"/>
      <c r="F1062" s="102"/>
      <c r="G1062" s="754"/>
      <c r="H1062" s="716"/>
      <c r="I1062" s="791">
        <f>H1062+G1062</f>
        <v>0</v>
      </c>
      <c r="J1062" s="561">
        <f>C1062-I1062</f>
        <v>1200000</v>
      </c>
      <c r="K1062" s="536">
        <f t="shared" si="678"/>
        <v>0</v>
      </c>
      <c r="R1062">
        <v>50000</v>
      </c>
      <c r="S1062">
        <v>4</v>
      </c>
      <c r="T1062" s="168">
        <f t="shared" si="687"/>
        <v>200000</v>
      </c>
    </row>
    <row r="1063" spans="1:21" ht="14.1" customHeight="1" x14ac:dyDescent="0.25">
      <c r="A1063" s="54" t="s">
        <v>121</v>
      </c>
      <c r="B1063" s="54" t="s">
        <v>550</v>
      </c>
      <c r="C1063" s="55">
        <f t="shared" ref="C1063:J1063" si="690">C1064+C1073</f>
        <v>30498000</v>
      </c>
      <c r="D1063" s="55">
        <f t="shared" si="690"/>
        <v>0</v>
      </c>
      <c r="E1063" s="55">
        <f t="shared" si="690"/>
        <v>0</v>
      </c>
      <c r="F1063" s="104">
        <f t="shared" si="690"/>
        <v>0</v>
      </c>
      <c r="G1063" s="547">
        <f t="shared" si="690"/>
        <v>0</v>
      </c>
      <c r="H1063" s="499">
        <f t="shared" si="690"/>
        <v>2916800</v>
      </c>
      <c r="I1063" s="581">
        <f t="shared" si="690"/>
        <v>2916800</v>
      </c>
      <c r="J1063" s="549">
        <f t="shared" si="690"/>
        <v>27581200</v>
      </c>
      <c r="K1063" s="536">
        <f t="shared" si="678"/>
        <v>9.5639058298904835</v>
      </c>
      <c r="T1063" s="168">
        <f>SUM(T1056:T1062)</f>
        <v>1760000</v>
      </c>
    </row>
    <row r="1064" spans="1:21" ht="14.1" customHeight="1" thickBot="1" x14ac:dyDescent="0.3">
      <c r="A1064" s="70" t="s">
        <v>17</v>
      </c>
      <c r="B1064" s="566" t="s">
        <v>18</v>
      </c>
      <c r="C1064" s="71">
        <f>C1065+C1070</f>
        <v>27408000</v>
      </c>
      <c r="D1064" s="71">
        <f t="shared" ref="D1064:J1064" si="691">D1065+D1070</f>
        <v>0</v>
      </c>
      <c r="E1064" s="71">
        <f t="shared" si="691"/>
        <v>0</v>
      </c>
      <c r="F1064" s="111">
        <f t="shared" si="691"/>
        <v>0</v>
      </c>
      <c r="G1064" s="765">
        <f t="shared" si="691"/>
        <v>0</v>
      </c>
      <c r="H1064" s="1100">
        <f t="shared" si="691"/>
        <v>2916800</v>
      </c>
      <c r="I1064" s="802">
        <f t="shared" si="691"/>
        <v>2916800</v>
      </c>
      <c r="J1064" s="558">
        <f t="shared" si="691"/>
        <v>24491200</v>
      </c>
      <c r="K1064" s="538">
        <f t="shared" si="678"/>
        <v>10.642148277875073</v>
      </c>
      <c r="R1064">
        <v>840000</v>
      </c>
      <c r="T1064" s="419">
        <f>I1067-T1063</f>
        <v>0</v>
      </c>
    </row>
    <row r="1065" spans="1:21" ht="14.1" customHeight="1" thickBot="1" x14ac:dyDescent="0.3">
      <c r="A1065" s="3" t="s">
        <v>215</v>
      </c>
      <c r="B1065" s="68" t="s">
        <v>92</v>
      </c>
      <c r="C1065" s="65">
        <f>C1066+C1068</f>
        <v>25560000</v>
      </c>
      <c r="D1065" s="65">
        <f t="shared" ref="D1065:J1065" si="692">D1066+D1068</f>
        <v>0</v>
      </c>
      <c r="E1065" s="65">
        <f t="shared" si="692"/>
        <v>0</v>
      </c>
      <c r="F1065" s="100">
        <f t="shared" si="692"/>
        <v>0</v>
      </c>
      <c r="G1065" s="764">
        <f t="shared" si="692"/>
        <v>0</v>
      </c>
      <c r="H1065" s="511">
        <f t="shared" si="692"/>
        <v>2600000</v>
      </c>
      <c r="I1065" s="801">
        <f t="shared" si="692"/>
        <v>2600000</v>
      </c>
      <c r="J1065" s="512">
        <f t="shared" si="692"/>
        <v>22960000</v>
      </c>
      <c r="K1065" s="544">
        <f t="shared" si="678"/>
        <v>10.172143974960877</v>
      </c>
      <c r="R1065">
        <v>1760000</v>
      </c>
      <c r="U1065" s="168">
        <f>3360000</f>
        <v>3360000</v>
      </c>
    </row>
    <row r="1066" spans="1:21" ht="14.1" customHeight="1" x14ac:dyDescent="0.25">
      <c r="A1066" s="63" t="s">
        <v>216</v>
      </c>
      <c r="B1066" s="67" t="s">
        <v>152</v>
      </c>
      <c r="C1066" s="64">
        <f>C1067</f>
        <v>20160000</v>
      </c>
      <c r="D1066" s="64">
        <f t="shared" ref="D1066:J1066" si="693">D1067</f>
        <v>0</v>
      </c>
      <c r="E1066" s="64">
        <f t="shared" si="693"/>
        <v>0</v>
      </c>
      <c r="F1066" s="101">
        <f t="shared" si="693"/>
        <v>0</v>
      </c>
      <c r="G1066" s="540">
        <f t="shared" si="693"/>
        <v>0</v>
      </c>
      <c r="H1066" s="369">
        <f t="shared" si="693"/>
        <v>1760000</v>
      </c>
      <c r="I1066" s="580">
        <f t="shared" si="693"/>
        <v>1760000</v>
      </c>
      <c r="J1066" s="513">
        <f t="shared" si="693"/>
        <v>18400000</v>
      </c>
      <c r="K1066" s="535">
        <f t="shared" si="678"/>
        <v>8.7301587301587293</v>
      </c>
      <c r="R1066">
        <f>SUM(R1064:R1065)</f>
        <v>2600000</v>
      </c>
      <c r="S1066">
        <f>R1066+316800</f>
        <v>2916800</v>
      </c>
    </row>
    <row r="1067" spans="1:21" ht="14.1" customHeight="1" x14ac:dyDescent="0.25">
      <c r="A1067" s="4" t="s">
        <v>217</v>
      </c>
      <c r="B1067" s="26" t="s">
        <v>212</v>
      </c>
      <c r="C1067" s="21">
        <v>20160000</v>
      </c>
      <c r="D1067" s="57"/>
      <c r="E1067" s="57"/>
      <c r="F1067" s="106"/>
      <c r="G1067" s="759"/>
      <c r="H1067" s="691">
        <v>1760000</v>
      </c>
      <c r="I1067" s="796">
        <f>H1067+G1067</f>
        <v>1760000</v>
      </c>
      <c r="J1067" s="561">
        <f>C1067-I1067</f>
        <v>18400000</v>
      </c>
      <c r="K1067" s="536">
        <f t="shared" si="678"/>
        <v>8.7301587301587293</v>
      </c>
    </row>
    <row r="1068" spans="1:21" ht="14.1" customHeight="1" x14ac:dyDescent="0.25">
      <c r="A1068" s="4" t="s">
        <v>218</v>
      </c>
      <c r="B1068" s="26" t="s">
        <v>213</v>
      </c>
      <c r="C1068" s="21">
        <f>C1069</f>
        <v>5400000</v>
      </c>
      <c r="D1068" s="21">
        <f t="shared" ref="D1068:J1068" si="694">D1069</f>
        <v>0</v>
      </c>
      <c r="E1068" s="21">
        <f t="shared" si="694"/>
        <v>0</v>
      </c>
      <c r="F1068" s="103">
        <f t="shared" si="694"/>
        <v>0</v>
      </c>
      <c r="G1068" s="547">
        <f t="shared" si="694"/>
        <v>0</v>
      </c>
      <c r="H1068" s="499">
        <f t="shared" si="694"/>
        <v>840000</v>
      </c>
      <c r="I1068" s="581">
        <f t="shared" si="694"/>
        <v>840000</v>
      </c>
      <c r="J1068" s="514">
        <f t="shared" si="694"/>
        <v>4560000</v>
      </c>
      <c r="K1068" s="536">
        <f t="shared" si="678"/>
        <v>15.555555555555555</v>
      </c>
      <c r="R1068" s="168">
        <v>3360000</v>
      </c>
      <c r="S1068" s="419">
        <f>R1068-H1067</f>
        <v>1600000</v>
      </c>
    </row>
    <row r="1069" spans="1:21" ht="14.1" customHeight="1" thickBot="1" x14ac:dyDescent="0.3">
      <c r="A1069" s="48" t="s">
        <v>219</v>
      </c>
      <c r="B1069" s="69" t="s">
        <v>214</v>
      </c>
      <c r="C1069" s="49">
        <v>5400000</v>
      </c>
      <c r="D1069" s="147"/>
      <c r="E1069" s="147"/>
      <c r="F1069" s="148"/>
      <c r="G1069" s="766"/>
      <c r="H1069" s="1098">
        <v>840000</v>
      </c>
      <c r="I1069" s="804">
        <f>H1069+G1069</f>
        <v>840000</v>
      </c>
      <c r="J1069" s="618">
        <f>C1069-I1069</f>
        <v>4560000</v>
      </c>
      <c r="K1069" s="538">
        <f t="shared" si="678"/>
        <v>15.555555555555555</v>
      </c>
      <c r="R1069" s="168">
        <v>1120000</v>
      </c>
      <c r="S1069" s="419">
        <f>R1069-H1068</f>
        <v>280000</v>
      </c>
    </row>
    <row r="1070" spans="1:21" ht="14.1" customHeight="1" thickBot="1" x14ac:dyDescent="0.3">
      <c r="A1070" s="3" t="s">
        <v>220</v>
      </c>
      <c r="B1070" s="3" t="s">
        <v>151</v>
      </c>
      <c r="C1070" s="65">
        <f>C1071</f>
        <v>1848000</v>
      </c>
      <c r="D1070" s="65">
        <f t="shared" ref="D1070:J1071" si="695">D1071</f>
        <v>0</v>
      </c>
      <c r="E1070" s="65">
        <f t="shared" si="695"/>
        <v>0</v>
      </c>
      <c r="F1070" s="100">
        <f t="shared" si="695"/>
        <v>0</v>
      </c>
      <c r="G1070" s="764">
        <f t="shared" si="695"/>
        <v>0</v>
      </c>
      <c r="H1070" s="511">
        <f t="shared" si="695"/>
        <v>316800</v>
      </c>
      <c r="I1070" s="801">
        <f t="shared" si="695"/>
        <v>316800</v>
      </c>
      <c r="J1070" s="512">
        <f t="shared" si="695"/>
        <v>1531200</v>
      </c>
      <c r="K1070" s="544">
        <f t="shared" si="678"/>
        <v>17.142857142857142</v>
      </c>
    </row>
    <row r="1071" spans="1:21" ht="14.1" customHeight="1" x14ac:dyDescent="0.25">
      <c r="A1071" s="63" t="s">
        <v>221</v>
      </c>
      <c r="B1071" s="63" t="s">
        <v>158</v>
      </c>
      <c r="C1071" s="64">
        <f>C1072</f>
        <v>1848000</v>
      </c>
      <c r="D1071" s="64">
        <f t="shared" si="695"/>
        <v>0</v>
      </c>
      <c r="E1071" s="64">
        <f t="shared" si="695"/>
        <v>0</v>
      </c>
      <c r="F1071" s="64">
        <f t="shared" si="695"/>
        <v>0</v>
      </c>
      <c r="G1071" s="723">
        <f t="shared" si="695"/>
        <v>0</v>
      </c>
      <c r="H1071" s="64">
        <f t="shared" si="695"/>
        <v>316800</v>
      </c>
      <c r="I1071" s="723">
        <f t="shared" si="695"/>
        <v>316800</v>
      </c>
      <c r="J1071" s="64">
        <f t="shared" si="695"/>
        <v>1531200</v>
      </c>
      <c r="K1071" s="535">
        <f t="shared" si="678"/>
        <v>17.142857142857142</v>
      </c>
    </row>
    <row r="1072" spans="1:21" ht="14.1" customHeight="1" x14ac:dyDescent="0.25">
      <c r="A1072" s="4" t="s">
        <v>222</v>
      </c>
      <c r="B1072" s="4" t="s">
        <v>175</v>
      </c>
      <c r="C1072" s="21">
        <v>1848000</v>
      </c>
      <c r="D1072" s="57"/>
      <c r="E1072" s="57"/>
      <c r="F1072" s="106"/>
      <c r="G1072" s="759"/>
      <c r="H1072" s="691">
        <v>316800</v>
      </c>
      <c r="I1072" s="796">
        <f>H1072+G1072</f>
        <v>316800</v>
      </c>
      <c r="J1072" s="561">
        <f>C1072-I1072</f>
        <v>1531200</v>
      </c>
      <c r="K1072" s="536">
        <f t="shared" si="678"/>
        <v>17.142857142857142</v>
      </c>
      <c r="R1072">
        <v>70000</v>
      </c>
      <c r="S1072">
        <v>6</v>
      </c>
      <c r="T1072" s="168">
        <f>S1072*R1072</f>
        <v>420000</v>
      </c>
    </row>
    <row r="1073" spans="1:20" ht="14.1" customHeight="1" thickBot="1" x14ac:dyDescent="0.3">
      <c r="A1073" s="70" t="s">
        <v>19</v>
      </c>
      <c r="B1073" s="566" t="s">
        <v>20</v>
      </c>
      <c r="C1073" s="71">
        <f>C1074+C1077</f>
        <v>3090000</v>
      </c>
      <c r="D1073" s="71">
        <f t="shared" ref="D1073:J1073" si="696">D1074+D1077</f>
        <v>0</v>
      </c>
      <c r="E1073" s="71">
        <f t="shared" si="696"/>
        <v>0</v>
      </c>
      <c r="F1073" s="111">
        <f t="shared" si="696"/>
        <v>0</v>
      </c>
      <c r="G1073" s="765">
        <f t="shared" si="696"/>
        <v>0</v>
      </c>
      <c r="H1073" s="1100">
        <f t="shared" si="696"/>
        <v>0</v>
      </c>
      <c r="I1073" s="802">
        <f t="shared" si="696"/>
        <v>0</v>
      </c>
      <c r="J1073" s="558">
        <f t="shared" si="696"/>
        <v>3090000</v>
      </c>
      <c r="K1073" s="538">
        <f t="shared" si="678"/>
        <v>0</v>
      </c>
      <c r="R1073">
        <v>70000</v>
      </c>
      <c r="S1073">
        <v>6</v>
      </c>
      <c r="T1073" s="168">
        <f>S1073*R1073</f>
        <v>420000</v>
      </c>
    </row>
    <row r="1074" spans="1:20" ht="14.1" customHeight="1" thickBot="1" x14ac:dyDescent="0.3">
      <c r="A1074" s="3" t="s">
        <v>226</v>
      </c>
      <c r="B1074" s="3" t="s">
        <v>92</v>
      </c>
      <c r="C1074" s="65">
        <f>C1075</f>
        <v>430000</v>
      </c>
      <c r="D1074" s="65">
        <f t="shared" ref="D1074:J1075" si="697">D1075</f>
        <v>0</v>
      </c>
      <c r="E1074" s="65">
        <f t="shared" si="697"/>
        <v>0</v>
      </c>
      <c r="F1074" s="100">
        <f t="shared" si="697"/>
        <v>0</v>
      </c>
      <c r="G1074" s="764">
        <f t="shared" si="697"/>
        <v>0</v>
      </c>
      <c r="H1074" s="511">
        <f t="shared" si="697"/>
        <v>0</v>
      </c>
      <c r="I1074" s="801">
        <f t="shared" si="697"/>
        <v>0</v>
      </c>
      <c r="J1074" s="512">
        <f t="shared" si="697"/>
        <v>430000</v>
      </c>
      <c r="K1074" s="544">
        <f t="shared" si="678"/>
        <v>0</v>
      </c>
      <c r="T1074" s="419">
        <f>SUM(T1072:T1073)</f>
        <v>840000</v>
      </c>
    </row>
    <row r="1075" spans="1:20" ht="14.1" customHeight="1" x14ac:dyDescent="0.25">
      <c r="A1075" s="63" t="s">
        <v>227</v>
      </c>
      <c r="B1075" s="63" t="s">
        <v>152</v>
      </c>
      <c r="C1075" s="64">
        <f>C1076</f>
        <v>430000</v>
      </c>
      <c r="D1075" s="64">
        <f t="shared" si="697"/>
        <v>0</v>
      </c>
      <c r="E1075" s="64">
        <f t="shared" si="697"/>
        <v>0</v>
      </c>
      <c r="F1075" s="101">
        <f t="shared" si="697"/>
        <v>0</v>
      </c>
      <c r="G1075" s="540">
        <f t="shared" si="697"/>
        <v>0</v>
      </c>
      <c r="H1075" s="369">
        <f t="shared" si="697"/>
        <v>0</v>
      </c>
      <c r="I1075" s="580">
        <f t="shared" si="697"/>
        <v>0</v>
      </c>
      <c r="J1075" s="513">
        <f t="shared" si="697"/>
        <v>430000</v>
      </c>
      <c r="K1075" s="535">
        <f t="shared" si="678"/>
        <v>0</v>
      </c>
      <c r="T1075" s="419">
        <f>H1069-T1074</f>
        <v>0</v>
      </c>
    </row>
    <row r="1076" spans="1:20" ht="14.1" customHeight="1" thickBot="1" x14ac:dyDescent="0.3">
      <c r="A1076" s="48" t="s">
        <v>228</v>
      </c>
      <c r="B1076" s="48" t="s">
        <v>153</v>
      </c>
      <c r="C1076" s="49">
        <v>430000</v>
      </c>
      <c r="D1076" s="147"/>
      <c r="E1076" s="147"/>
      <c r="F1076" s="148"/>
      <c r="G1076" s="755"/>
      <c r="H1076" s="1088"/>
      <c r="I1076" s="792">
        <f>H1076+G1076</f>
        <v>0</v>
      </c>
      <c r="J1076" s="618">
        <f>C1076-I1076</f>
        <v>430000</v>
      </c>
      <c r="K1076" s="538">
        <f t="shared" si="678"/>
        <v>0</v>
      </c>
    </row>
    <row r="1077" spans="1:20" ht="14.1" customHeight="1" thickBot="1" x14ac:dyDescent="0.3">
      <c r="A1077" s="3" t="s">
        <v>229</v>
      </c>
      <c r="B1077" s="3" t="s">
        <v>151</v>
      </c>
      <c r="C1077" s="65">
        <f>C1078+C1080+C1082+C1084</f>
        <v>2660000</v>
      </c>
      <c r="D1077" s="65">
        <f t="shared" ref="D1077:J1077" si="698">D1078+D1080+D1082+D1084</f>
        <v>0</v>
      </c>
      <c r="E1077" s="65">
        <f t="shared" si="698"/>
        <v>0</v>
      </c>
      <c r="F1077" s="100">
        <f t="shared" si="698"/>
        <v>0</v>
      </c>
      <c r="G1077" s="764">
        <f t="shared" si="698"/>
        <v>0</v>
      </c>
      <c r="H1077" s="511">
        <f t="shared" si="698"/>
        <v>0</v>
      </c>
      <c r="I1077" s="801">
        <f t="shared" si="698"/>
        <v>0</v>
      </c>
      <c r="J1077" s="512">
        <f t="shared" si="698"/>
        <v>2660000</v>
      </c>
      <c r="K1077" s="544">
        <f t="shared" si="678"/>
        <v>0</v>
      </c>
    </row>
    <row r="1078" spans="1:20" ht="14.1" customHeight="1" x14ac:dyDescent="0.25">
      <c r="A1078" s="63" t="s">
        <v>230</v>
      </c>
      <c r="B1078" s="63" t="s">
        <v>154</v>
      </c>
      <c r="C1078" s="64">
        <f>C1079</f>
        <v>380000</v>
      </c>
      <c r="D1078" s="64">
        <f t="shared" ref="D1078:J1078" si="699">D1079</f>
        <v>0</v>
      </c>
      <c r="E1078" s="64">
        <f t="shared" si="699"/>
        <v>0</v>
      </c>
      <c r="F1078" s="101">
        <f t="shared" si="699"/>
        <v>0</v>
      </c>
      <c r="G1078" s="540">
        <f t="shared" si="699"/>
        <v>0</v>
      </c>
      <c r="H1078" s="369">
        <f t="shared" si="699"/>
        <v>0</v>
      </c>
      <c r="I1078" s="580">
        <f t="shared" si="699"/>
        <v>0</v>
      </c>
      <c r="J1078" s="513">
        <f t="shared" si="699"/>
        <v>380000</v>
      </c>
      <c r="K1078" s="535">
        <f t="shared" si="678"/>
        <v>0</v>
      </c>
    </row>
    <row r="1079" spans="1:20" ht="14.1" customHeight="1" x14ac:dyDescent="0.25">
      <c r="A1079" s="4" t="s">
        <v>231</v>
      </c>
      <c r="B1079" s="4" t="s">
        <v>155</v>
      </c>
      <c r="C1079" s="21">
        <v>380000</v>
      </c>
      <c r="D1079" s="16"/>
      <c r="E1079" s="16"/>
      <c r="F1079" s="102"/>
      <c r="G1079" s="754"/>
      <c r="H1079" s="716"/>
      <c r="I1079" s="791">
        <f>H1079+G1079</f>
        <v>0</v>
      </c>
      <c r="J1079" s="561">
        <f>C1079-I1079</f>
        <v>380000</v>
      </c>
      <c r="K1079" s="536">
        <f t="shared" si="678"/>
        <v>0</v>
      </c>
    </row>
    <row r="1080" spans="1:20" ht="14.1" customHeight="1" x14ac:dyDescent="0.25">
      <c r="A1080" s="4" t="s">
        <v>232</v>
      </c>
      <c r="B1080" s="4" t="s">
        <v>156</v>
      </c>
      <c r="C1080" s="21">
        <f>C1081</f>
        <v>30000</v>
      </c>
      <c r="D1080" s="21">
        <f t="shared" ref="D1080:J1080" si="700">D1081</f>
        <v>0</v>
      </c>
      <c r="E1080" s="21">
        <f t="shared" si="700"/>
        <v>0</v>
      </c>
      <c r="F1080" s="103">
        <f t="shared" si="700"/>
        <v>0</v>
      </c>
      <c r="G1080" s="547">
        <f t="shared" si="700"/>
        <v>0</v>
      </c>
      <c r="H1080" s="499">
        <f t="shared" si="700"/>
        <v>0</v>
      </c>
      <c r="I1080" s="581">
        <f t="shared" si="700"/>
        <v>0</v>
      </c>
      <c r="J1080" s="514">
        <f t="shared" si="700"/>
        <v>30000</v>
      </c>
      <c r="K1080" s="536">
        <f t="shared" si="678"/>
        <v>0</v>
      </c>
    </row>
    <row r="1081" spans="1:20" ht="14.1" customHeight="1" x14ac:dyDescent="0.25">
      <c r="A1081" s="4" t="s">
        <v>233</v>
      </c>
      <c r="B1081" s="4" t="s">
        <v>157</v>
      </c>
      <c r="C1081" s="21">
        <v>30000</v>
      </c>
      <c r="D1081" s="16"/>
      <c r="E1081" s="16"/>
      <c r="F1081" s="102"/>
      <c r="G1081" s="754"/>
      <c r="H1081" s="716"/>
      <c r="I1081" s="791">
        <f>H1081+G1081</f>
        <v>0</v>
      </c>
      <c r="J1081" s="561">
        <f>C1081-I1081</f>
        <v>30000</v>
      </c>
      <c r="K1081" s="536">
        <f t="shared" si="678"/>
        <v>0</v>
      </c>
    </row>
    <row r="1082" spans="1:20" ht="14.1" customHeight="1" x14ac:dyDescent="0.25">
      <c r="A1082" s="4" t="s">
        <v>234</v>
      </c>
      <c r="B1082" s="4" t="s">
        <v>158</v>
      </c>
      <c r="C1082" s="21">
        <f>C1083</f>
        <v>1200000</v>
      </c>
      <c r="D1082" s="21">
        <f t="shared" ref="D1082:J1082" si="701">D1083</f>
        <v>0</v>
      </c>
      <c r="E1082" s="21">
        <f t="shared" si="701"/>
        <v>0</v>
      </c>
      <c r="F1082" s="103">
        <f t="shared" si="701"/>
        <v>0</v>
      </c>
      <c r="G1082" s="547">
        <f t="shared" si="701"/>
        <v>0</v>
      </c>
      <c r="H1082" s="499">
        <f t="shared" si="701"/>
        <v>0</v>
      </c>
      <c r="I1082" s="581">
        <f t="shared" si="701"/>
        <v>0</v>
      </c>
      <c r="J1082" s="514">
        <f t="shared" si="701"/>
        <v>1200000</v>
      </c>
      <c r="K1082" s="536">
        <f t="shared" si="678"/>
        <v>0</v>
      </c>
    </row>
    <row r="1083" spans="1:20" ht="14.1" customHeight="1" x14ac:dyDescent="0.25">
      <c r="A1083" s="4" t="s">
        <v>235</v>
      </c>
      <c r="B1083" s="4" t="s">
        <v>175</v>
      </c>
      <c r="C1083" s="21">
        <v>1200000</v>
      </c>
      <c r="D1083" s="16"/>
      <c r="E1083" s="16"/>
      <c r="F1083" s="102"/>
      <c r="G1083" s="754"/>
      <c r="H1083" s="716"/>
      <c r="I1083" s="791">
        <f>H1083+G1083</f>
        <v>0</v>
      </c>
      <c r="J1083" s="561">
        <f>C1083-I1083</f>
        <v>1200000</v>
      </c>
      <c r="K1083" s="536">
        <f t="shared" si="678"/>
        <v>0</v>
      </c>
    </row>
    <row r="1084" spans="1:20" ht="14.1" customHeight="1" x14ac:dyDescent="0.25">
      <c r="A1084" s="4" t="s">
        <v>236</v>
      </c>
      <c r="B1084" s="26" t="s">
        <v>223</v>
      </c>
      <c r="C1084" s="21">
        <f>C1085+C1086</f>
        <v>1050000</v>
      </c>
      <c r="D1084" s="21">
        <f t="shared" ref="D1084:J1084" si="702">D1085+D1086</f>
        <v>0</v>
      </c>
      <c r="E1084" s="21">
        <f t="shared" si="702"/>
        <v>0</v>
      </c>
      <c r="F1084" s="103">
        <f t="shared" si="702"/>
        <v>0</v>
      </c>
      <c r="G1084" s="547">
        <f t="shared" si="702"/>
        <v>0</v>
      </c>
      <c r="H1084" s="499">
        <f t="shared" si="702"/>
        <v>0</v>
      </c>
      <c r="I1084" s="581">
        <f t="shared" si="702"/>
        <v>0</v>
      </c>
      <c r="J1084" s="514">
        <f t="shared" si="702"/>
        <v>1050000</v>
      </c>
      <c r="K1084" s="536">
        <f t="shared" si="678"/>
        <v>0</v>
      </c>
    </row>
    <row r="1085" spans="1:20" ht="14.1" customHeight="1" x14ac:dyDescent="0.25">
      <c r="A1085" s="4" t="s">
        <v>237</v>
      </c>
      <c r="B1085" s="26" t="s">
        <v>224</v>
      </c>
      <c r="C1085" s="21">
        <v>750000</v>
      </c>
      <c r="D1085" s="16"/>
      <c r="E1085" s="16"/>
      <c r="F1085" s="102"/>
      <c r="G1085" s="754"/>
      <c r="H1085" s="716"/>
      <c r="I1085" s="791">
        <f>H1085+G1085</f>
        <v>0</v>
      </c>
      <c r="J1085" s="561">
        <f>C1085-I1085</f>
        <v>750000</v>
      </c>
      <c r="K1085" s="536">
        <f t="shared" si="678"/>
        <v>0</v>
      </c>
    </row>
    <row r="1086" spans="1:20" ht="14.1" customHeight="1" x14ac:dyDescent="0.25">
      <c r="A1086" s="4" t="s">
        <v>238</v>
      </c>
      <c r="B1086" s="26" t="s">
        <v>225</v>
      </c>
      <c r="C1086" s="21">
        <v>300000</v>
      </c>
      <c r="D1086" s="16"/>
      <c r="E1086" s="16"/>
      <c r="F1086" s="102"/>
      <c r="G1086" s="754"/>
      <c r="H1086" s="716"/>
      <c r="I1086" s="791">
        <f>H1086+G1086</f>
        <v>0</v>
      </c>
      <c r="J1086" s="561">
        <f>C1086-I1086</f>
        <v>300000</v>
      </c>
      <c r="K1086" s="536">
        <f t="shared" si="678"/>
        <v>0</v>
      </c>
    </row>
    <row r="1087" spans="1:20" ht="14.1" customHeight="1" x14ac:dyDescent="0.25">
      <c r="A1087" s="124"/>
      <c r="B1087" s="131"/>
      <c r="C1087" s="125"/>
      <c r="D1087" s="126"/>
      <c r="E1087" s="126"/>
      <c r="F1087" s="126"/>
      <c r="G1087" s="610"/>
      <c r="H1087" s="516"/>
      <c r="I1087" s="610"/>
      <c r="J1087" s="515"/>
      <c r="K1087" s="545"/>
    </row>
    <row r="1088" spans="1:20" ht="14.1" customHeight="1" x14ac:dyDescent="0.25">
      <c r="A1088" s="7"/>
      <c r="B1088" s="132"/>
      <c r="C1088" s="8"/>
      <c r="D1088" s="130"/>
      <c r="E1088" s="130"/>
      <c r="F1088" s="130"/>
      <c r="G1088" s="613"/>
      <c r="H1088" s="520"/>
      <c r="I1088" s="613"/>
      <c r="J1088" s="519"/>
      <c r="K1088" s="550"/>
    </row>
    <row r="1089" spans="1:14" ht="14.1" customHeight="1" x14ac:dyDescent="0.25">
      <c r="A1089" s="7"/>
      <c r="B1089" s="132"/>
      <c r="C1089" s="8"/>
      <c r="D1089" s="130"/>
      <c r="E1089" s="130"/>
      <c r="F1089" s="130"/>
      <c r="G1089" s="613"/>
      <c r="H1089" s="520"/>
      <c r="I1089" s="613"/>
      <c r="J1089" s="519"/>
      <c r="K1089" s="550"/>
    </row>
    <row r="1090" spans="1:14" ht="14.1" customHeight="1" x14ac:dyDescent="0.25">
      <c r="A1090" s="7"/>
      <c r="B1090" s="132"/>
      <c r="C1090" s="8"/>
      <c r="D1090" s="130"/>
      <c r="E1090" s="130"/>
      <c r="F1090" s="130"/>
      <c r="G1090" s="613"/>
      <c r="H1090" s="520"/>
      <c r="I1090" s="613"/>
      <c r="J1090" s="519"/>
      <c r="K1090" s="550">
        <v>4</v>
      </c>
    </row>
    <row r="1091" spans="1:14" ht="14.1" customHeight="1" x14ac:dyDescent="0.25">
      <c r="A1091" s="120" t="s">
        <v>533</v>
      </c>
      <c r="B1091" s="121">
        <v>2</v>
      </c>
      <c r="C1091" s="122" t="s">
        <v>534</v>
      </c>
      <c r="D1091" s="122" t="s">
        <v>535</v>
      </c>
      <c r="E1091" s="122" t="s">
        <v>536</v>
      </c>
      <c r="F1091" s="123" t="s">
        <v>537</v>
      </c>
      <c r="G1091" s="751">
        <v>7</v>
      </c>
      <c r="H1091" s="715">
        <v>8</v>
      </c>
      <c r="I1091" s="788">
        <v>9</v>
      </c>
      <c r="J1091" s="502">
        <v>10</v>
      </c>
      <c r="K1091" s="503">
        <v>11</v>
      </c>
    </row>
    <row r="1092" spans="1:14" ht="14.1" customHeight="1" x14ac:dyDescent="0.25">
      <c r="A1092" s="54" t="s">
        <v>120</v>
      </c>
      <c r="B1092" s="56" t="s">
        <v>104</v>
      </c>
      <c r="C1092" s="55">
        <f t="shared" ref="C1092:J1092" si="703">C1093+C1098+C1105+C1112+C1117+C1121+C1125+C1135+C1139+C1143</f>
        <v>94950000</v>
      </c>
      <c r="D1092" s="55">
        <f t="shared" si="703"/>
        <v>0</v>
      </c>
      <c r="E1092" s="55">
        <f t="shared" si="703"/>
        <v>0</v>
      </c>
      <c r="F1092" s="104">
        <f t="shared" si="703"/>
        <v>0</v>
      </c>
      <c r="G1092" s="547">
        <f t="shared" si="703"/>
        <v>0</v>
      </c>
      <c r="H1092" s="499">
        <f t="shared" si="703"/>
        <v>15241002</v>
      </c>
      <c r="I1092" s="581">
        <f t="shared" si="703"/>
        <v>15241002</v>
      </c>
      <c r="J1092" s="549">
        <f t="shared" si="703"/>
        <v>79708998</v>
      </c>
      <c r="K1092" s="536">
        <f t="shared" ref="K1092:K1129" si="704">I1092/C1092*100</f>
        <v>16.051608214849921</v>
      </c>
      <c r="N1092" s="599">
        <v>15141002</v>
      </c>
    </row>
    <row r="1093" spans="1:14" ht="14.1" customHeight="1" thickBot="1" x14ac:dyDescent="0.3">
      <c r="A1093" s="72" t="s">
        <v>21</v>
      </c>
      <c r="B1093" s="72" t="s">
        <v>22</v>
      </c>
      <c r="C1093" s="73">
        <f>C1094</f>
        <v>12000000</v>
      </c>
      <c r="D1093" s="73">
        <f t="shared" ref="D1093:J1094" si="705">D1094</f>
        <v>0</v>
      </c>
      <c r="E1093" s="73">
        <f t="shared" si="705"/>
        <v>0</v>
      </c>
      <c r="F1093" s="112">
        <f t="shared" si="705"/>
        <v>0</v>
      </c>
      <c r="G1093" s="768">
        <f t="shared" si="705"/>
        <v>0</v>
      </c>
      <c r="H1093" s="1101">
        <f t="shared" si="705"/>
        <v>3653002</v>
      </c>
      <c r="I1093" s="805">
        <f t="shared" si="705"/>
        <v>3653002</v>
      </c>
      <c r="J1093" s="524">
        <f t="shared" si="705"/>
        <v>8346998</v>
      </c>
      <c r="K1093" s="538">
        <f t="shared" si="704"/>
        <v>30.441683333333337</v>
      </c>
      <c r="N1093" s="599">
        <f>N1092-I1092</f>
        <v>-100000</v>
      </c>
    </row>
    <row r="1094" spans="1:14" ht="14.1" customHeight="1" thickBot="1" x14ac:dyDescent="0.3">
      <c r="A1094" s="3" t="s">
        <v>242</v>
      </c>
      <c r="B1094" s="3" t="s">
        <v>151</v>
      </c>
      <c r="C1094" s="65">
        <f>C1095</f>
        <v>12000000</v>
      </c>
      <c r="D1094" s="65">
        <f t="shared" si="705"/>
        <v>0</v>
      </c>
      <c r="E1094" s="65">
        <f t="shared" si="705"/>
        <v>0</v>
      </c>
      <c r="F1094" s="100">
        <f t="shared" si="705"/>
        <v>0</v>
      </c>
      <c r="G1094" s="764">
        <f t="shared" si="705"/>
        <v>0</v>
      </c>
      <c r="H1094" s="511">
        <f t="shared" si="705"/>
        <v>3653002</v>
      </c>
      <c r="I1094" s="801">
        <f t="shared" si="705"/>
        <v>3653002</v>
      </c>
      <c r="J1094" s="512">
        <f t="shared" si="705"/>
        <v>8346998</v>
      </c>
      <c r="K1094" s="544">
        <f t="shared" si="704"/>
        <v>30.441683333333337</v>
      </c>
    </row>
    <row r="1095" spans="1:14" ht="14.1" customHeight="1" x14ac:dyDescent="0.25">
      <c r="A1095" s="63" t="s">
        <v>243</v>
      </c>
      <c r="B1095" s="63" t="s">
        <v>239</v>
      </c>
      <c r="C1095" s="64">
        <f>C1096+C1097</f>
        <v>12000000</v>
      </c>
      <c r="D1095" s="64">
        <f t="shared" ref="D1095:J1095" si="706">D1096+D1097</f>
        <v>0</v>
      </c>
      <c r="E1095" s="64">
        <f t="shared" si="706"/>
        <v>0</v>
      </c>
      <c r="F1095" s="101">
        <f t="shared" si="706"/>
        <v>0</v>
      </c>
      <c r="G1095" s="540">
        <f t="shared" si="706"/>
        <v>0</v>
      </c>
      <c r="H1095" s="369">
        <f t="shared" si="706"/>
        <v>3653002</v>
      </c>
      <c r="I1095" s="580">
        <f t="shared" si="706"/>
        <v>3653002</v>
      </c>
      <c r="J1095" s="513">
        <f t="shared" si="706"/>
        <v>8346998</v>
      </c>
      <c r="K1095" s="535">
        <f t="shared" si="704"/>
        <v>30.441683333333337</v>
      </c>
    </row>
    <row r="1096" spans="1:14" ht="14.1" customHeight="1" x14ac:dyDescent="0.25">
      <c r="A1096" s="4" t="s">
        <v>259</v>
      </c>
      <c r="B1096" s="4" t="s">
        <v>240</v>
      </c>
      <c r="C1096" s="21">
        <v>4200000</v>
      </c>
      <c r="D1096" s="16"/>
      <c r="E1096" s="16"/>
      <c r="F1096" s="102"/>
      <c r="G1096" s="754"/>
      <c r="H1096" s="691">
        <v>501100</v>
      </c>
      <c r="I1096" s="803">
        <f>H1096+G1096</f>
        <v>501100</v>
      </c>
      <c r="J1096" s="561">
        <f>C1096-I1096</f>
        <v>3698900</v>
      </c>
      <c r="K1096" s="536">
        <f t="shared" si="704"/>
        <v>11.93095238095238</v>
      </c>
    </row>
    <row r="1097" spans="1:14" ht="14.1" customHeight="1" x14ac:dyDescent="0.25">
      <c r="A1097" s="4" t="s">
        <v>244</v>
      </c>
      <c r="B1097" s="4" t="s">
        <v>241</v>
      </c>
      <c r="C1097" s="21">
        <v>7800000</v>
      </c>
      <c r="D1097" s="16"/>
      <c r="E1097" s="16"/>
      <c r="F1097" s="102"/>
      <c r="G1097" s="754"/>
      <c r="H1097" s="691">
        <v>3151902</v>
      </c>
      <c r="I1097" s="803">
        <f>H1097+G1097</f>
        <v>3151902</v>
      </c>
      <c r="J1097" s="561">
        <f>C1097-I1097</f>
        <v>4648098</v>
      </c>
      <c r="K1097" s="536">
        <f t="shared" si="704"/>
        <v>40.408999999999999</v>
      </c>
    </row>
    <row r="1098" spans="1:14" ht="14.1" customHeight="1" thickBot="1" x14ac:dyDescent="0.3">
      <c r="A1098" s="70" t="s">
        <v>23</v>
      </c>
      <c r="B1098" s="70" t="s">
        <v>24</v>
      </c>
      <c r="C1098" s="71">
        <f>C1099+C1102</f>
        <v>9500000</v>
      </c>
      <c r="D1098" s="71">
        <f t="shared" ref="D1098:J1098" si="707">D1099+D1102</f>
        <v>0</v>
      </c>
      <c r="E1098" s="71">
        <f t="shared" si="707"/>
        <v>0</v>
      </c>
      <c r="F1098" s="111">
        <f t="shared" si="707"/>
        <v>0</v>
      </c>
      <c r="G1098" s="765">
        <f t="shared" si="707"/>
        <v>0</v>
      </c>
      <c r="H1098" s="1100">
        <f t="shared" si="707"/>
        <v>1715500</v>
      </c>
      <c r="I1098" s="802">
        <f t="shared" si="707"/>
        <v>1715500</v>
      </c>
      <c r="J1098" s="558">
        <f t="shared" si="707"/>
        <v>7784500</v>
      </c>
      <c r="K1098" s="538">
        <f t="shared" si="704"/>
        <v>18.057894736842105</v>
      </c>
    </row>
    <row r="1099" spans="1:14" ht="14.1" customHeight="1" thickBot="1" x14ac:dyDescent="0.3">
      <c r="A1099" s="3" t="s">
        <v>261</v>
      </c>
      <c r="B1099" s="3" t="s">
        <v>92</v>
      </c>
      <c r="C1099" s="65">
        <f>C1100</f>
        <v>7200000</v>
      </c>
      <c r="D1099" s="65">
        <f t="shared" ref="D1099:J1100" si="708">D1100</f>
        <v>0</v>
      </c>
      <c r="E1099" s="65">
        <f t="shared" si="708"/>
        <v>0</v>
      </c>
      <c r="F1099" s="100">
        <f t="shared" si="708"/>
        <v>0</v>
      </c>
      <c r="G1099" s="764">
        <f t="shared" si="708"/>
        <v>0</v>
      </c>
      <c r="H1099" s="511">
        <f t="shared" si="708"/>
        <v>1300000</v>
      </c>
      <c r="I1099" s="801">
        <f t="shared" si="708"/>
        <v>1300000</v>
      </c>
      <c r="J1099" s="512">
        <f t="shared" si="708"/>
        <v>5900000</v>
      </c>
      <c r="K1099" s="544">
        <f t="shared" si="704"/>
        <v>18.055555555555554</v>
      </c>
    </row>
    <row r="1100" spans="1:14" ht="14.1" customHeight="1" x14ac:dyDescent="0.25">
      <c r="A1100" s="63" t="s">
        <v>262</v>
      </c>
      <c r="B1100" s="63" t="s">
        <v>152</v>
      </c>
      <c r="C1100" s="64">
        <f>C1101</f>
        <v>7200000</v>
      </c>
      <c r="D1100" s="64">
        <f t="shared" si="708"/>
        <v>0</v>
      </c>
      <c r="E1100" s="64">
        <f t="shared" si="708"/>
        <v>0</v>
      </c>
      <c r="F1100" s="101">
        <f t="shared" si="708"/>
        <v>0</v>
      </c>
      <c r="G1100" s="540">
        <f t="shared" si="708"/>
        <v>0</v>
      </c>
      <c r="H1100" s="369">
        <f t="shared" si="708"/>
        <v>1300000</v>
      </c>
      <c r="I1100" s="580">
        <f t="shared" si="708"/>
        <v>1300000</v>
      </c>
      <c r="J1100" s="513">
        <f t="shared" si="708"/>
        <v>5900000</v>
      </c>
      <c r="K1100" s="535">
        <f t="shared" si="704"/>
        <v>18.055555555555554</v>
      </c>
    </row>
    <row r="1101" spans="1:14" ht="14.1" customHeight="1" x14ac:dyDescent="0.25">
      <c r="A1101" s="4" t="s">
        <v>263</v>
      </c>
      <c r="B1101" s="4" t="s">
        <v>153</v>
      </c>
      <c r="C1101" s="21">
        <v>7200000</v>
      </c>
      <c r="D1101" s="57"/>
      <c r="E1101" s="57"/>
      <c r="F1101" s="106"/>
      <c r="G1101" s="754"/>
      <c r="H1101" s="691">
        <v>1300000</v>
      </c>
      <c r="I1101" s="803">
        <f>H1101+G1101</f>
        <v>1300000</v>
      </c>
      <c r="J1101" s="561">
        <f>C1101-I1101</f>
        <v>5900000</v>
      </c>
      <c r="K1101" s="536">
        <f t="shared" si="704"/>
        <v>18.055555555555554</v>
      </c>
    </row>
    <row r="1102" spans="1:14" ht="14.1" customHeight="1" x14ac:dyDescent="0.25">
      <c r="A1102" s="4" t="s">
        <v>260</v>
      </c>
      <c r="B1102" s="4" t="s">
        <v>151</v>
      </c>
      <c r="C1102" s="21">
        <f>C1103</f>
        <v>2300000</v>
      </c>
      <c r="D1102" s="21">
        <f t="shared" ref="D1102:J1103" si="709">D1103</f>
        <v>0</v>
      </c>
      <c r="E1102" s="21">
        <f t="shared" si="709"/>
        <v>0</v>
      </c>
      <c r="F1102" s="103">
        <f t="shared" si="709"/>
        <v>0</v>
      </c>
      <c r="G1102" s="547">
        <f t="shared" si="709"/>
        <v>0</v>
      </c>
      <c r="H1102" s="499">
        <f t="shared" si="709"/>
        <v>415500</v>
      </c>
      <c r="I1102" s="581">
        <f t="shared" si="709"/>
        <v>415500</v>
      </c>
      <c r="J1102" s="514">
        <f t="shared" si="709"/>
        <v>1884500</v>
      </c>
      <c r="K1102" s="536">
        <f t="shared" si="704"/>
        <v>18.065217391304348</v>
      </c>
    </row>
    <row r="1103" spans="1:14" ht="14.1" customHeight="1" x14ac:dyDescent="0.25">
      <c r="A1103" s="4" t="s">
        <v>264</v>
      </c>
      <c r="B1103" s="4" t="s">
        <v>154</v>
      </c>
      <c r="C1103" s="21">
        <f>C1104</f>
        <v>2300000</v>
      </c>
      <c r="D1103" s="21">
        <f t="shared" si="709"/>
        <v>0</v>
      </c>
      <c r="E1103" s="21">
        <f t="shared" si="709"/>
        <v>0</v>
      </c>
      <c r="F1103" s="103">
        <f t="shared" si="709"/>
        <v>0</v>
      </c>
      <c r="G1103" s="547">
        <f t="shared" si="709"/>
        <v>0</v>
      </c>
      <c r="H1103" s="499">
        <f t="shared" si="709"/>
        <v>415500</v>
      </c>
      <c r="I1103" s="581">
        <f t="shared" si="709"/>
        <v>415500</v>
      </c>
      <c r="J1103" s="514">
        <f t="shared" si="709"/>
        <v>1884500</v>
      </c>
      <c r="K1103" s="536">
        <f t="shared" si="704"/>
        <v>18.065217391304348</v>
      </c>
    </row>
    <row r="1104" spans="1:14" ht="14.1" customHeight="1" x14ac:dyDescent="0.25">
      <c r="A1104" s="4" t="s">
        <v>265</v>
      </c>
      <c r="B1104" s="4" t="s">
        <v>245</v>
      </c>
      <c r="C1104" s="21">
        <v>2300000</v>
      </c>
      <c r="D1104" s="57"/>
      <c r="E1104" s="57"/>
      <c r="F1104" s="106"/>
      <c r="G1104" s="754"/>
      <c r="H1104" s="691">
        <v>415500</v>
      </c>
      <c r="I1104" s="803">
        <f>H1104+G1104</f>
        <v>415500</v>
      </c>
      <c r="J1104" s="561">
        <f>C1104-I1104</f>
        <v>1884500</v>
      </c>
      <c r="K1104" s="536">
        <f t="shared" si="704"/>
        <v>18.065217391304348</v>
      </c>
    </row>
    <row r="1105" spans="1:11" ht="14.1" customHeight="1" thickBot="1" x14ac:dyDescent="0.3">
      <c r="A1105" s="70" t="s">
        <v>25</v>
      </c>
      <c r="B1105" s="70" t="s">
        <v>26</v>
      </c>
      <c r="C1105" s="71">
        <f>C1106</f>
        <v>8400000</v>
      </c>
      <c r="D1105" s="71">
        <f t="shared" ref="D1105:J1105" si="710">D1106</f>
        <v>0</v>
      </c>
      <c r="E1105" s="71">
        <f t="shared" si="710"/>
        <v>0</v>
      </c>
      <c r="F1105" s="111">
        <f t="shared" si="710"/>
        <v>0</v>
      </c>
      <c r="G1105" s="765">
        <f t="shared" si="710"/>
        <v>0</v>
      </c>
      <c r="H1105" s="1100">
        <f t="shared" si="710"/>
        <v>1336000</v>
      </c>
      <c r="I1105" s="802">
        <f t="shared" si="710"/>
        <v>1336000</v>
      </c>
      <c r="J1105" s="558">
        <f t="shared" si="710"/>
        <v>7064000</v>
      </c>
      <c r="K1105" s="538">
        <f t="shared" si="704"/>
        <v>15.904761904761905</v>
      </c>
    </row>
    <row r="1106" spans="1:11" ht="14.1" customHeight="1" thickBot="1" x14ac:dyDescent="0.3">
      <c r="A1106" s="3" t="s">
        <v>253</v>
      </c>
      <c r="B1106" s="3" t="s">
        <v>151</v>
      </c>
      <c r="C1106" s="65">
        <f>C1107+C1110</f>
        <v>8400000</v>
      </c>
      <c r="D1106" s="65">
        <f t="shared" ref="D1106:J1106" si="711">D1107+D1110</f>
        <v>0</v>
      </c>
      <c r="E1106" s="65">
        <f t="shared" si="711"/>
        <v>0</v>
      </c>
      <c r="F1106" s="100">
        <f t="shared" si="711"/>
        <v>0</v>
      </c>
      <c r="G1106" s="764">
        <f t="shared" si="711"/>
        <v>0</v>
      </c>
      <c r="H1106" s="511">
        <f t="shared" si="711"/>
        <v>1336000</v>
      </c>
      <c r="I1106" s="801">
        <f t="shared" si="711"/>
        <v>1336000</v>
      </c>
      <c r="J1106" s="512">
        <f t="shared" si="711"/>
        <v>7064000</v>
      </c>
      <c r="K1106" s="544">
        <f t="shared" si="704"/>
        <v>15.904761904761905</v>
      </c>
    </row>
    <row r="1107" spans="1:11" ht="14.1" customHeight="1" x14ac:dyDescent="0.25">
      <c r="A1107" s="63" t="s">
        <v>254</v>
      </c>
      <c r="B1107" s="63" t="s">
        <v>154</v>
      </c>
      <c r="C1107" s="64">
        <f>C1108+C1109</f>
        <v>8350000</v>
      </c>
      <c r="D1107" s="64">
        <f t="shared" ref="D1107:J1107" si="712">D1108+D1109</f>
        <v>0</v>
      </c>
      <c r="E1107" s="64">
        <f t="shared" si="712"/>
        <v>0</v>
      </c>
      <c r="F1107" s="101">
        <f t="shared" si="712"/>
        <v>0</v>
      </c>
      <c r="G1107" s="540">
        <f t="shared" si="712"/>
        <v>0</v>
      </c>
      <c r="H1107" s="369">
        <f t="shared" si="712"/>
        <v>1336000</v>
      </c>
      <c r="I1107" s="580">
        <f t="shared" si="712"/>
        <v>1336000</v>
      </c>
      <c r="J1107" s="513">
        <f t="shared" si="712"/>
        <v>7014000</v>
      </c>
      <c r="K1107" s="535">
        <f t="shared" si="704"/>
        <v>16</v>
      </c>
    </row>
    <row r="1108" spans="1:11" ht="14.1" customHeight="1" x14ac:dyDescent="0.25">
      <c r="A1108" s="4" t="s">
        <v>255</v>
      </c>
      <c r="B1108" s="4" t="s">
        <v>246</v>
      </c>
      <c r="C1108" s="21">
        <v>7000000</v>
      </c>
      <c r="D1108" s="57"/>
      <c r="E1108" s="57"/>
      <c r="F1108" s="106"/>
      <c r="G1108" s="754"/>
      <c r="H1108" s="691">
        <v>1283500</v>
      </c>
      <c r="I1108" s="803">
        <f>H1108+G1108</f>
        <v>1283500</v>
      </c>
      <c r="J1108" s="561">
        <f>C1108-I1108</f>
        <v>5716500</v>
      </c>
      <c r="K1108" s="536">
        <f t="shared" si="704"/>
        <v>18.335714285714285</v>
      </c>
    </row>
    <row r="1109" spans="1:11" ht="14.1" customHeight="1" x14ac:dyDescent="0.25">
      <c r="A1109" s="4" t="s">
        <v>256</v>
      </c>
      <c r="B1109" s="4" t="s">
        <v>247</v>
      </c>
      <c r="C1109" s="21">
        <v>1350000</v>
      </c>
      <c r="D1109" s="57"/>
      <c r="E1109" s="57"/>
      <c r="F1109" s="106"/>
      <c r="G1109" s="754"/>
      <c r="H1109" s="691">
        <v>52500</v>
      </c>
      <c r="I1109" s="803">
        <f>H1109+G1109</f>
        <v>52500</v>
      </c>
      <c r="J1109" s="561">
        <f>C1109-I1109</f>
        <v>1297500</v>
      </c>
      <c r="K1109" s="536">
        <f t="shared" si="704"/>
        <v>3.8888888888888888</v>
      </c>
    </row>
    <row r="1110" spans="1:11" ht="14.1" customHeight="1" x14ac:dyDescent="0.25">
      <c r="A1110" s="4" t="s">
        <v>257</v>
      </c>
      <c r="B1110" s="4" t="s">
        <v>239</v>
      </c>
      <c r="C1110" s="21">
        <f>C1111</f>
        <v>50000</v>
      </c>
      <c r="D1110" s="21">
        <f t="shared" ref="D1110:J1110" si="713">D1111</f>
        <v>0</v>
      </c>
      <c r="E1110" s="21">
        <f t="shared" si="713"/>
        <v>0</v>
      </c>
      <c r="F1110" s="103">
        <f t="shared" si="713"/>
        <v>0</v>
      </c>
      <c r="G1110" s="547">
        <f t="shared" si="713"/>
        <v>0</v>
      </c>
      <c r="H1110" s="499">
        <f t="shared" si="713"/>
        <v>0</v>
      </c>
      <c r="I1110" s="581">
        <f t="shared" si="713"/>
        <v>0</v>
      </c>
      <c r="J1110" s="514">
        <f t="shared" si="713"/>
        <v>50000</v>
      </c>
      <c r="K1110" s="536">
        <f t="shared" si="704"/>
        <v>0</v>
      </c>
    </row>
    <row r="1111" spans="1:11" ht="14.1" customHeight="1" x14ac:dyDescent="0.25">
      <c r="A1111" s="4" t="s">
        <v>258</v>
      </c>
      <c r="B1111" s="4" t="s">
        <v>248</v>
      </c>
      <c r="C1111" s="21">
        <v>50000</v>
      </c>
      <c r="D1111" s="57"/>
      <c r="E1111" s="57"/>
      <c r="F1111" s="106"/>
      <c r="G1111" s="754"/>
      <c r="H1111" s="716"/>
      <c r="I1111" s="791">
        <f>H1111+G1111</f>
        <v>0</v>
      </c>
      <c r="J1111" s="561">
        <f>C1111-I1111</f>
        <v>50000</v>
      </c>
      <c r="K1111" s="536">
        <f t="shared" si="704"/>
        <v>0</v>
      </c>
    </row>
    <row r="1112" spans="1:11" ht="14.1" customHeight="1" thickBot="1" x14ac:dyDescent="0.3">
      <c r="A1112" s="70" t="s">
        <v>27</v>
      </c>
      <c r="B1112" s="70" t="s">
        <v>28</v>
      </c>
      <c r="C1112" s="71">
        <f>C1113</f>
        <v>4310000</v>
      </c>
      <c r="D1112" s="71">
        <f t="shared" ref="D1112:J1113" si="714">D1113</f>
        <v>0</v>
      </c>
      <c r="E1112" s="71">
        <f t="shared" si="714"/>
        <v>0</v>
      </c>
      <c r="F1112" s="111">
        <f t="shared" si="714"/>
        <v>0</v>
      </c>
      <c r="G1112" s="765">
        <f t="shared" si="714"/>
        <v>0</v>
      </c>
      <c r="H1112" s="1100">
        <f t="shared" si="714"/>
        <v>521500</v>
      </c>
      <c r="I1112" s="802">
        <f t="shared" si="714"/>
        <v>521500</v>
      </c>
      <c r="J1112" s="558">
        <f t="shared" si="714"/>
        <v>3788500</v>
      </c>
      <c r="K1112" s="538">
        <f t="shared" si="704"/>
        <v>12.099767981438516</v>
      </c>
    </row>
    <row r="1113" spans="1:11" ht="14.1" customHeight="1" thickBot="1" x14ac:dyDescent="0.3">
      <c r="A1113" s="3" t="s">
        <v>249</v>
      </c>
      <c r="B1113" s="3" t="s">
        <v>151</v>
      </c>
      <c r="C1113" s="65">
        <f>C1114</f>
        <v>4310000</v>
      </c>
      <c r="D1113" s="65">
        <f t="shared" si="714"/>
        <v>0</v>
      </c>
      <c r="E1113" s="65">
        <f t="shared" si="714"/>
        <v>0</v>
      </c>
      <c r="F1113" s="100">
        <f t="shared" si="714"/>
        <v>0</v>
      </c>
      <c r="G1113" s="764">
        <f t="shared" si="714"/>
        <v>0</v>
      </c>
      <c r="H1113" s="511">
        <f t="shared" si="714"/>
        <v>521500</v>
      </c>
      <c r="I1113" s="801">
        <f t="shared" si="714"/>
        <v>521500</v>
      </c>
      <c r="J1113" s="512">
        <f t="shared" si="714"/>
        <v>3788500</v>
      </c>
      <c r="K1113" s="544">
        <f t="shared" si="704"/>
        <v>12.099767981438516</v>
      </c>
    </row>
    <row r="1114" spans="1:11" ht="14.1" customHeight="1" x14ac:dyDescent="0.25">
      <c r="A1114" s="63" t="s">
        <v>250</v>
      </c>
      <c r="B1114" s="63" t="s">
        <v>156</v>
      </c>
      <c r="C1114" s="64">
        <f>C1115+C1116</f>
        <v>4310000</v>
      </c>
      <c r="D1114" s="64">
        <f t="shared" ref="D1114:J1114" si="715">D1115+D1116</f>
        <v>0</v>
      </c>
      <c r="E1114" s="64">
        <f t="shared" si="715"/>
        <v>0</v>
      </c>
      <c r="F1114" s="101">
        <f t="shared" si="715"/>
        <v>0</v>
      </c>
      <c r="G1114" s="540">
        <f t="shared" si="715"/>
        <v>0</v>
      </c>
      <c r="H1114" s="369">
        <f t="shared" si="715"/>
        <v>521500</v>
      </c>
      <c r="I1114" s="580">
        <f t="shared" si="715"/>
        <v>521500</v>
      </c>
      <c r="J1114" s="513">
        <f t="shared" si="715"/>
        <v>3788500</v>
      </c>
      <c r="K1114" s="535">
        <f t="shared" si="704"/>
        <v>12.099767981438516</v>
      </c>
    </row>
    <row r="1115" spans="1:11" ht="14.1" customHeight="1" x14ac:dyDescent="0.25">
      <c r="A1115" s="4" t="s">
        <v>252</v>
      </c>
      <c r="B1115" s="4" t="s">
        <v>156</v>
      </c>
      <c r="C1115" s="21">
        <v>3500000</v>
      </c>
      <c r="D1115" s="57"/>
      <c r="E1115" s="57"/>
      <c r="F1115" s="106"/>
      <c r="G1115" s="754"/>
      <c r="H1115" s="691">
        <v>306250</v>
      </c>
      <c r="I1115" s="803">
        <f>H1115+G1115</f>
        <v>306250</v>
      </c>
      <c r="J1115" s="561">
        <f>C1115-I1115</f>
        <v>3193750</v>
      </c>
      <c r="K1115" s="536">
        <f t="shared" si="704"/>
        <v>8.75</v>
      </c>
    </row>
    <row r="1116" spans="1:11" ht="14.1" customHeight="1" x14ac:dyDescent="0.25">
      <c r="A1116" s="4" t="s">
        <v>251</v>
      </c>
      <c r="B1116" s="4" t="s">
        <v>157</v>
      </c>
      <c r="C1116" s="21">
        <v>810000</v>
      </c>
      <c r="D1116" s="57"/>
      <c r="E1116" s="57"/>
      <c r="F1116" s="106"/>
      <c r="G1116" s="754"/>
      <c r="H1116" s="691">
        <v>215250</v>
      </c>
      <c r="I1116" s="803">
        <f>H1116+G1116</f>
        <v>215250</v>
      </c>
      <c r="J1116" s="561">
        <f>C1116-I1116</f>
        <v>594750</v>
      </c>
      <c r="K1116" s="536">
        <f t="shared" si="704"/>
        <v>26.574074074074073</v>
      </c>
    </row>
    <row r="1117" spans="1:11" ht="14.1" customHeight="1" thickBot="1" x14ac:dyDescent="0.3">
      <c r="A1117" s="70" t="s">
        <v>29</v>
      </c>
      <c r="B1117" s="566" t="s">
        <v>30</v>
      </c>
      <c r="C1117" s="71">
        <f>C1118</f>
        <v>2500000</v>
      </c>
      <c r="D1117" s="71">
        <f t="shared" ref="D1117:J1119" si="716">D1118</f>
        <v>0</v>
      </c>
      <c r="E1117" s="71">
        <f t="shared" si="716"/>
        <v>0</v>
      </c>
      <c r="F1117" s="111">
        <f t="shared" si="716"/>
        <v>0</v>
      </c>
      <c r="G1117" s="765">
        <f t="shared" si="716"/>
        <v>0</v>
      </c>
      <c r="H1117" s="1100">
        <f t="shared" si="716"/>
        <v>0</v>
      </c>
      <c r="I1117" s="802">
        <f t="shared" si="716"/>
        <v>0</v>
      </c>
      <c r="J1117" s="558">
        <f t="shared" si="716"/>
        <v>2500000</v>
      </c>
      <c r="K1117" s="538">
        <f t="shared" si="704"/>
        <v>0</v>
      </c>
    </row>
    <row r="1118" spans="1:11" ht="14.1" customHeight="1" thickBot="1" x14ac:dyDescent="0.3">
      <c r="A1118" s="3" t="s">
        <v>267</v>
      </c>
      <c r="B1118" s="3" t="s">
        <v>151</v>
      </c>
      <c r="C1118" s="65">
        <f>C1119</f>
        <v>2500000</v>
      </c>
      <c r="D1118" s="65">
        <f t="shared" si="716"/>
        <v>0</v>
      </c>
      <c r="E1118" s="65">
        <f t="shared" si="716"/>
        <v>0</v>
      </c>
      <c r="F1118" s="100">
        <f t="shared" si="716"/>
        <v>0</v>
      </c>
      <c r="G1118" s="764">
        <f t="shared" si="716"/>
        <v>0</v>
      </c>
      <c r="H1118" s="511">
        <f t="shared" si="716"/>
        <v>0</v>
      </c>
      <c r="I1118" s="801">
        <f t="shared" si="716"/>
        <v>0</v>
      </c>
      <c r="J1118" s="512">
        <f t="shared" si="716"/>
        <v>2500000</v>
      </c>
      <c r="K1118" s="544">
        <f t="shared" si="704"/>
        <v>0</v>
      </c>
    </row>
    <row r="1119" spans="1:11" ht="14.1" customHeight="1" x14ac:dyDescent="0.25">
      <c r="A1119" s="63" t="s">
        <v>268</v>
      </c>
      <c r="B1119" s="63" t="s">
        <v>154</v>
      </c>
      <c r="C1119" s="64">
        <f>C1120</f>
        <v>2500000</v>
      </c>
      <c r="D1119" s="64">
        <f t="shared" si="716"/>
        <v>0</v>
      </c>
      <c r="E1119" s="64">
        <f t="shared" si="716"/>
        <v>0</v>
      </c>
      <c r="F1119" s="101">
        <f t="shared" si="716"/>
        <v>0</v>
      </c>
      <c r="G1119" s="540">
        <f t="shared" si="716"/>
        <v>0</v>
      </c>
      <c r="H1119" s="369">
        <f t="shared" si="716"/>
        <v>0</v>
      </c>
      <c r="I1119" s="580">
        <f t="shared" si="716"/>
        <v>0</v>
      </c>
      <c r="J1119" s="513">
        <f t="shared" si="716"/>
        <v>2500000</v>
      </c>
      <c r="K1119" s="535">
        <f t="shared" si="704"/>
        <v>0</v>
      </c>
    </row>
    <row r="1120" spans="1:11" ht="14.1" customHeight="1" x14ac:dyDescent="0.25">
      <c r="A1120" s="4" t="s">
        <v>269</v>
      </c>
      <c r="B1120" s="4" t="s">
        <v>266</v>
      </c>
      <c r="C1120" s="21">
        <v>2500000</v>
      </c>
      <c r="D1120" s="57"/>
      <c r="E1120" s="57"/>
      <c r="F1120" s="106"/>
      <c r="G1120" s="754"/>
      <c r="H1120" s="716"/>
      <c r="I1120" s="791">
        <f>H1120+G1120</f>
        <v>0</v>
      </c>
      <c r="J1120" s="561">
        <f>C1120-I1120</f>
        <v>2500000</v>
      </c>
      <c r="K1120" s="536">
        <f t="shared" si="704"/>
        <v>0</v>
      </c>
    </row>
    <row r="1121" spans="1:11" ht="14.1" customHeight="1" thickBot="1" x14ac:dyDescent="0.3">
      <c r="A1121" s="70" t="s">
        <v>31</v>
      </c>
      <c r="B1121" s="70" t="s">
        <v>32</v>
      </c>
      <c r="C1121" s="71">
        <f>C1122</f>
        <v>1200000</v>
      </c>
      <c r="D1121" s="71">
        <f t="shared" ref="D1121:J1123" si="717">D1122</f>
        <v>0</v>
      </c>
      <c r="E1121" s="71">
        <f t="shared" si="717"/>
        <v>0</v>
      </c>
      <c r="F1121" s="111">
        <f t="shared" si="717"/>
        <v>0</v>
      </c>
      <c r="G1121" s="765">
        <f t="shared" si="717"/>
        <v>0</v>
      </c>
      <c r="H1121" s="1100">
        <f t="shared" si="717"/>
        <v>200000</v>
      </c>
      <c r="I1121" s="802">
        <f t="shared" si="717"/>
        <v>200000</v>
      </c>
      <c r="J1121" s="558">
        <f t="shared" si="717"/>
        <v>1000000</v>
      </c>
      <c r="K1121" s="538">
        <f t="shared" si="704"/>
        <v>16.666666666666664</v>
      </c>
    </row>
    <row r="1122" spans="1:11" ht="14.1" customHeight="1" thickBot="1" x14ac:dyDescent="0.3">
      <c r="A1122" s="3" t="s">
        <v>271</v>
      </c>
      <c r="B1122" s="3" t="s">
        <v>151</v>
      </c>
      <c r="C1122" s="65">
        <f>C1123</f>
        <v>1200000</v>
      </c>
      <c r="D1122" s="65">
        <f t="shared" si="717"/>
        <v>0</v>
      </c>
      <c r="E1122" s="65">
        <f t="shared" si="717"/>
        <v>0</v>
      </c>
      <c r="F1122" s="100">
        <f t="shared" si="717"/>
        <v>0</v>
      </c>
      <c r="G1122" s="764">
        <f t="shared" si="717"/>
        <v>0</v>
      </c>
      <c r="H1122" s="511">
        <f t="shared" si="717"/>
        <v>200000</v>
      </c>
      <c r="I1122" s="801">
        <f t="shared" si="717"/>
        <v>200000</v>
      </c>
      <c r="J1122" s="512">
        <f t="shared" si="717"/>
        <v>1000000</v>
      </c>
      <c r="K1122" s="544">
        <f t="shared" si="704"/>
        <v>16.666666666666664</v>
      </c>
    </row>
    <row r="1123" spans="1:11" ht="14.1" customHeight="1" x14ac:dyDescent="0.25">
      <c r="A1123" s="63" t="s">
        <v>272</v>
      </c>
      <c r="B1123" s="63" t="s">
        <v>239</v>
      </c>
      <c r="C1123" s="64">
        <f>C1124</f>
        <v>1200000</v>
      </c>
      <c r="D1123" s="64">
        <f t="shared" si="717"/>
        <v>0</v>
      </c>
      <c r="E1123" s="64">
        <f t="shared" si="717"/>
        <v>0</v>
      </c>
      <c r="F1123" s="101">
        <f t="shared" si="717"/>
        <v>0</v>
      </c>
      <c r="G1123" s="540">
        <f t="shared" si="717"/>
        <v>0</v>
      </c>
      <c r="H1123" s="369">
        <f t="shared" si="717"/>
        <v>200000</v>
      </c>
      <c r="I1123" s="580">
        <f t="shared" si="717"/>
        <v>200000</v>
      </c>
      <c r="J1123" s="513">
        <f t="shared" si="717"/>
        <v>1000000</v>
      </c>
      <c r="K1123" s="535">
        <f t="shared" si="704"/>
        <v>16.666666666666664</v>
      </c>
    </row>
    <row r="1124" spans="1:11" ht="14.1" customHeight="1" x14ac:dyDescent="0.25">
      <c r="A1124" s="4" t="s">
        <v>273</v>
      </c>
      <c r="B1124" s="4" t="s">
        <v>270</v>
      </c>
      <c r="C1124" s="21">
        <v>1200000</v>
      </c>
      <c r="D1124" s="57"/>
      <c r="E1124" s="57"/>
      <c r="F1124" s="106"/>
      <c r="G1124" s="754"/>
      <c r="H1124" s="691">
        <v>200000</v>
      </c>
      <c r="I1124" s="803">
        <f>H1124+G1124</f>
        <v>200000</v>
      </c>
      <c r="J1124" s="561">
        <f>C1124-I1124</f>
        <v>1000000</v>
      </c>
      <c r="K1124" s="536">
        <f t="shared" si="704"/>
        <v>16.666666666666664</v>
      </c>
    </row>
    <row r="1125" spans="1:11" ht="14.1" customHeight="1" thickBot="1" x14ac:dyDescent="0.3">
      <c r="A1125" s="70" t="s">
        <v>33</v>
      </c>
      <c r="B1125" s="70" t="s">
        <v>34</v>
      </c>
      <c r="C1125" s="71">
        <f>C1126</f>
        <v>15240000</v>
      </c>
      <c r="D1125" s="71">
        <f t="shared" ref="D1125:J1126" si="718">D1126</f>
        <v>0</v>
      </c>
      <c r="E1125" s="71">
        <f t="shared" si="718"/>
        <v>0</v>
      </c>
      <c r="F1125" s="111">
        <f t="shared" si="718"/>
        <v>0</v>
      </c>
      <c r="G1125" s="765">
        <f t="shared" si="718"/>
        <v>0</v>
      </c>
      <c r="H1125" s="1100">
        <f t="shared" si="718"/>
        <v>2340000</v>
      </c>
      <c r="I1125" s="802">
        <f t="shared" si="718"/>
        <v>2340000</v>
      </c>
      <c r="J1125" s="558">
        <f t="shared" si="718"/>
        <v>12900000</v>
      </c>
      <c r="K1125" s="538">
        <f t="shared" si="704"/>
        <v>15.354330708661418</v>
      </c>
    </row>
    <row r="1126" spans="1:11" ht="14.1" customHeight="1" thickBot="1" x14ac:dyDescent="0.3">
      <c r="A1126" s="3" t="s">
        <v>277</v>
      </c>
      <c r="B1126" s="3" t="s">
        <v>151</v>
      </c>
      <c r="C1126" s="65">
        <f>C1127</f>
        <v>15240000</v>
      </c>
      <c r="D1126" s="65">
        <f t="shared" si="718"/>
        <v>0</v>
      </c>
      <c r="E1126" s="65">
        <f t="shared" si="718"/>
        <v>0</v>
      </c>
      <c r="F1126" s="100">
        <f t="shared" si="718"/>
        <v>0</v>
      </c>
      <c r="G1126" s="764">
        <f t="shared" si="718"/>
        <v>0</v>
      </c>
      <c r="H1126" s="511">
        <f t="shared" si="718"/>
        <v>2340000</v>
      </c>
      <c r="I1126" s="801">
        <f t="shared" si="718"/>
        <v>2340000</v>
      </c>
      <c r="J1126" s="512">
        <f t="shared" si="718"/>
        <v>12900000</v>
      </c>
      <c r="K1126" s="544">
        <f t="shared" si="704"/>
        <v>15.354330708661418</v>
      </c>
    </row>
    <row r="1127" spans="1:11" ht="14.1" customHeight="1" x14ac:dyDescent="0.25">
      <c r="A1127" s="63" t="s">
        <v>278</v>
      </c>
      <c r="B1127" s="63" t="s">
        <v>274</v>
      </c>
      <c r="C1127" s="64">
        <f>C1128+C1129</f>
        <v>15240000</v>
      </c>
      <c r="D1127" s="64">
        <f t="shared" ref="D1127:J1127" si="719">D1128+D1129</f>
        <v>0</v>
      </c>
      <c r="E1127" s="64">
        <f t="shared" si="719"/>
        <v>0</v>
      </c>
      <c r="F1127" s="101">
        <f t="shared" si="719"/>
        <v>0</v>
      </c>
      <c r="G1127" s="540">
        <f t="shared" si="719"/>
        <v>0</v>
      </c>
      <c r="H1127" s="369">
        <f t="shared" si="719"/>
        <v>2340000</v>
      </c>
      <c r="I1127" s="580">
        <f t="shared" si="719"/>
        <v>2340000</v>
      </c>
      <c r="J1127" s="513">
        <f t="shared" si="719"/>
        <v>12900000</v>
      </c>
      <c r="K1127" s="535">
        <f t="shared" si="704"/>
        <v>15.354330708661418</v>
      </c>
    </row>
    <row r="1128" spans="1:11" ht="14.1" customHeight="1" x14ac:dyDescent="0.25">
      <c r="A1128" s="4" t="s">
        <v>280</v>
      </c>
      <c r="B1128" s="4" t="s">
        <v>275</v>
      </c>
      <c r="C1128" s="21">
        <v>4290000</v>
      </c>
      <c r="D1128" s="16"/>
      <c r="E1128" s="16"/>
      <c r="F1128" s="102"/>
      <c r="G1128" s="754"/>
      <c r="H1128" s="691">
        <v>570000</v>
      </c>
      <c r="I1128" s="803">
        <f>H1128+G1128</f>
        <v>570000</v>
      </c>
      <c r="J1128" s="561">
        <f>C1128-I1128</f>
        <v>3720000</v>
      </c>
      <c r="K1128" s="536">
        <f t="shared" si="704"/>
        <v>13.286713286713287</v>
      </c>
    </row>
    <row r="1129" spans="1:11" ht="14.1" customHeight="1" x14ac:dyDescent="0.25">
      <c r="A1129" s="4" t="s">
        <v>279</v>
      </c>
      <c r="B1129" s="4" t="s">
        <v>276</v>
      </c>
      <c r="C1129" s="21">
        <v>10950000</v>
      </c>
      <c r="D1129" s="16"/>
      <c r="E1129" s="16"/>
      <c r="F1129" s="102"/>
      <c r="G1129" s="754"/>
      <c r="H1129" s="691">
        <v>1770000</v>
      </c>
      <c r="I1129" s="803">
        <f>H1129+G1129</f>
        <v>1770000</v>
      </c>
      <c r="J1129" s="561">
        <f>C1129-I1129</f>
        <v>9180000</v>
      </c>
      <c r="K1129" s="536">
        <f t="shared" si="704"/>
        <v>16.164383561643834</v>
      </c>
    </row>
    <row r="1130" spans="1:11" ht="14.1" customHeight="1" x14ac:dyDescent="0.25">
      <c r="A1130" s="48"/>
      <c r="B1130" s="48"/>
      <c r="C1130" s="49"/>
      <c r="D1130" s="29"/>
      <c r="E1130" s="29"/>
      <c r="F1130" s="89"/>
      <c r="G1130" s="755"/>
      <c r="H1130" s="1088"/>
      <c r="I1130" s="792"/>
      <c r="J1130" s="508"/>
      <c r="K1130" s="538"/>
    </row>
    <row r="1131" spans="1:11" ht="14.1" customHeight="1" x14ac:dyDescent="0.25">
      <c r="A1131" s="124"/>
      <c r="B1131" s="124"/>
      <c r="C1131" s="125"/>
      <c r="D1131" s="126"/>
      <c r="E1131" s="126"/>
      <c r="F1131" s="126"/>
      <c r="G1131" s="610"/>
      <c r="H1131" s="516"/>
      <c r="I1131" s="610"/>
      <c r="J1131" s="515"/>
      <c r="K1131" s="545"/>
    </row>
    <row r="1132" spans="1:11" ht="14.1" customHeight="1" x14ac:dyDescent="0.25">
      <c r="A1132" s="7"/>
      <c r="B1132" s="7"/>
      <c r="C1132" s="8"/>
      <c r="D1132" s="130"/>
      <c r="E1132" s="130"/>
      <c r="F1132" s="130"/>
      <c r="G1132" s="613"/>
      <c r="H1132" s="520"/>
      <c r="I1132" s="613"/>
      <c r="J1132" s="519"/>
      <c r="K1132" s="550"/>
    </row>
    <row r="1133" spans="1:11" ht="14.1" customHeight="1" x14ac:dyDescent="0.25">
      <c r="A1133" s="7"/>
      <c r="B1133" s="7"/>
      <c r="C1133" s="8"/>
      <c r="D1133" s="130"/>
      <c r="E1133" s="130"/>
      <c r="F1133" s="130"/>
      <c r="G1133" s="613"/>
      <c r="H1133" s="520"/>
      <c r="I1133" s="613"/>
      <c r="J1133" s="519"/>
      <c r="K1133" s="550">
        <v>5</v>
      </c>
    </row>
    <row r="1134" spans="1:11" ht="14.1" customHeight="1" x14ac:dyDescent="0.25">
      <c r="A1134" s="120" t="s">
        <v>533</v>
      </c>
      <c r="B1134" s="121">
        <v>2</v>
      </c>
      <c r="C1134" s="122" t="s">
        <v>534</v>
      </c>
      <c r="D1134" s="122" t="s">
        <v>535</v>
      </c>
      <c r="E1134" s="122" t="s">
        <v>536</v>
      </c>
      <c r="F1134" s="123" t="s">
        <v>537</v>
      </c>
      <c r="G1134" s="751">
        <v>7</v>
      </c>
      <c r="H1134" s="715">
        <v>8</v>
      </c>
      <c r="I1134" s="788">
        <v>9</v>
      </c>
      <c r="J1134" s="502">
        <v>10</v>
      </c>
      <c r="K1134" s="503">
        <v>11</v>
      </c>
    </row>
    <row r="1135" spans="1:11" ht="14.1" customHeight="1" thickBot="1" x14ac:dyDescent="0.3">
      <c r="A1135" s="70" t="s">
        <v>35</v>
      </c>
      <c r="B1135" s="70" t="s">
        <v>36</v>
      </c>
      <c r="C1135" s="71">
        <f>C1136</f>
        <v>10000000</v>
      </c>
      <c r="D1135" s="71">
        <f t="shared" ref="D1135:J1137" si="720">D1136</f>
        <v>0</v>
      </c>
      <c r="E1135" s="71">
        <f t="shared" si="720"/>
        <v>0</v>
      </c>
      <c r="F1135" s="111">
        <f t="shared" si="720"/>
        <v>0</v>
      </c>
      <c r="G1135" s="765">
        <f t="shared" si="720"/>
        <v>0</v>
      </c>
      <c r="H1135" s="1100">
        <f t="shared" si="720"/>
        <v>0</v>
      </c>
      <c r="I1135" s="802">
        <f t="shared" si="720"/>
        <v>0</v>
      </c>
      <c r="J1135" s="558">
        <f t="shared" si="720"/>
        <v>10000000</v>
      </c>
      <c r="K1135" s="538">
        <f t="shared" ref="K1135:K1175" si="721">I1135/C1135*100</f>
        <v>0</v>
      </c>
    </row>
    <row r="1136" spans="1:11" ht="14.1" customHeight="1" thickBot="1" x14ac:dyDescent="0.3">
      <c r="A1136" s="3" t="s">
        <v>284</v>
      </c>
      <c r="B1136" s="3" t="s">
        <v>151</v>
      </c>
      <c r="C1136" s="65">
        <f>C1137</f>
        <v>10000000</v>
      </c>
      <c r="D1136" s="65">
        <f t="shared" si="720"/>
        <v>0</v>
      </c>
      <c r="E1136" s="65">
        <f t="shared" si="720"/>
        <v>0</v>
      </c>
      <c r="F1136" s="100">
        <f t="shared" si="720"/>
        <v>0</v>
      </c>
      <c r="G1136" s="764">
        <f t="shared" si="720"/>
        <v>0</v>
      </c>
      <c r="H1136" s="511">
        <f t="shared" si="720"/>
        <v>0</v>
      </c>
      <c r="I1136" s="801">
        <f t="shared" si="720"/>
        <v>0</v>
      </c>
      <c r="J1136" s="512">
        <f t="shared" si="720"/>
        <v>10000000</v>
      </c>
      <c r="K1136" s="544">
        <f t="shared" si="721"/>
        <v>0</v>
      </c>
    </row>
    <row r="1137" spans="1:11" ht="14.1" customHeight="1" x14ac:dyDescent="0.25">
      <c r="A1137" s="63" t="s">
        <v>285</v>
      </c>
      <c r="B1137" s="63" t="s">
        <v>281</v>
      </c>
      <c r="C1137" s="64">
        <f>C1138</f>
        <v>10000000</v>
      </c>
      <c r="D1137" s="64">
        <f t="shared" si="720"/>
        <v>0</v>
      </c>
      <c r="E1137" s="64">
        <f t="shared" si="720"/>
        <v>0</v>
      </c>
      <c r="F1137" s="101">
        <f t="shared" si="720"/>
        <v>0</v>
      </c>
      <c r="G1137" s="540">
        <f t="shared" si="720"/>
        <v>0</v>
      </c>
      <c r="H1137" s="369">
        <f t="shared" si="720"/>
        <v>0</v>
      </c>
      <c r="I1137" s="580">
        <f t="shared" si="720"/>
        <v>0</v>
      </c>
      <c r="J1137" s="513">
        <f t="shared" si="720"/>
        <v>10000000</v>
      </c>
      <c r="K1137" s="535">
        <f t="shared" si="721"/>
        <v>0</v>
      </c>
    </row>
    <row r="1138" spans="1:11" ht="14.1" customHeight="1" x14ac:dyDescent="0.25">
      <c r="A1138" s="4" t="s">
        <v>286</v>
      </c>
      <c r="B1138" s="4" t="s">
        <v>282</v>
      </c>
      <c r="C1138" s="21">
        <v>10000000</v>
      </c>
      <c r="D1138" s="57"/>
      <c r="E1138" s="57"/>
      <c r="F1138" s="106"/>
      <c r="G1138" s="754"/>
      <c r="H1138" s="716"/>
      <c r="I1138" s="791">
        <f>H1138+G1138</f>
        <v>0</v>
      </c>
      <c r="J1138" s="561">
        <f>C1138-I1138</f>
        <v>10000000</v>
      </c>
      <c r="K1138" s="536">
        <f t="shared" si="721"/>
        <v>0</v>
      </c>
    </row>
    <row r="1139" spans="1:11" ht="14.1" customHeight="1" thickBot="1" x14ac:dyDescent="0.3">
      <c r="A1139" s="70" t="s">
        <v>37</v>
      </c>
      <c r="B1139" s="70" t="s">
        <v>38</v>
      </c>
      <c r="C1139" s="71">
        <f>C1140</f>
        <v>28800000</v>
      </c>
      <c r="D1139" s="71">
        <f t="shared" ref="D1139:J1141" si="722">D1140</f>
        <v>0</v>
      </c>
      <c r="E1139" s="71">
        <f t="shared" si="722"/>
        <v>0</v>
      </c>
      <c r="F1139" s="111">
        <f t="shared" si="722"/>
        <v>0</v>
      </c>
      <c r="G1139" s="765">
        <f t="shared" si="722"/>
        <v>0</v>
      </c>
      <c r="H1139" s="1100">
        <f t="shared" si="722"/>
        <v>5475000</v>
      </c>
      <c r="I1139" s="802">
        <f t="shared" si="722"/>
        <v>5475000</v>
      </c>
      <c r="J1139" s="558">
        <f t="shared" si="722"/>
        <v>23325000</v>
      </c>
      <c r="K1139" s="538">
        <f t="shared" si="721"/>
        <v>19.010416666666664</v>
      </c>
    </row>
    <row r="1140" spans="1:11" ht="14.1" customHeight="1" thickBot="1" x14ac:dyDescent="0.3">
      <c r="A1140" s="3" t="s">
        <v>287</v>
      </c>
      <c r="B1140" s="3" t="s">
        <v>151</v>
      </c>
      <c r="C1140" s="65">
        <f>C1141</f>
        <v>28800000</v>
      </c>
      <c r="D1140" s="65">
        <f t="shared" si="722"/>
        <v>0</v>
      </c>
      <c r="E1140" s="65">
        <f t="shared" si="722"/>
        <v>0</v>
      </c>
      <c r="F1140" s="100">
        <f t="shared" si="722"/>
        <v>0</v>
      </c>
      <c r="G1140" s="764">
        <f t="shared" si="722"/>
        <v>0</v>
      </c>
      <c r="H1140" s="511">
        <f t="shared" si="722"/>
        <v>5475000</v>
      </c>
      <c r="I1140" s="801">
        <f t="shared" si="722"/>
        <v>5475000</v>
      </c>
      <c r="J1140" s="512">
        <f t="shared" si="722"/>
        <v>23325000</v>
      </c>
      <c r="K1140" s="544">
        <f t="shared" si="721"/>
        <v>19.010416666666664</v>
      </c>
    </row>
    <row r="1141" spans="1:11" ht="14.1" customHeight="1" x14ac:dyDescent="0.25">
      <c r="A1141" s="63" t="s">
        <v>288</v>
      </c>
      <c r="B1141" s="63" t="s">
        <v>281</v>
      </c>
      <c r="C1141" s="64">
        <f>C1142</f>
        <v>28800000</v>
      </c>
      <c r="D1141" s="64">
        <f t="shared" si="722"/>
        <v>0</v>
      </c>
      <c r="E1141" s="64">
        <f t="shared" si="722"/>
        <v>0</v>
      </c>
      <c r="F1141" s="101">
        <f t="shared" si="722"/>
        <v>0</v>
      </c>
      <c r="G1141" s="540">
        <f t="shared" si="722"/>
        <v>0</v>
      </c>
      <c r="H1141" s="369">
        <f t="shared" si="722"/>
        <v>5475000</v>
      </c>
      <c r="I1141" s="580">
        <f t="shared" si="722"/>
        <v>5475000</v>
      </c>
      <c r="J1141" s="513">
        <f t="shared" si="722"/>
        <v>23325000</v>
      </c>
      <c r="K1141" s="535">
        <f t="shared" si="721"/>
        <v>19.010416666666664</v>
      </c>
    </row>
    <row r="1142" spans="1:11" ht="14.1" customHeight="1" x14ac:dyDescent="0.25">
      <c r="A1142" s="4" t="s">
        <v>289</v>
      </c>
      <c r="B1142" s="4" t="s">
        <v>283</v>
      </c>
      <c r="C1142" s="21">
        <v>28800000</v>
      </c>
      <c r="D1142" s="57"/>
      <c r="E1142" s="57"/>
      <c r="F1142" s="106"/>
      <c r="G1142" s="754"/>
      <c r="H1142" s="691">
        <v>5475000</v>
      </c>
      <c r="I1142" s="803">
        <f>H1142+G1142</f>
        <v>5475000</v>
      </c>
      <c r="J1142" s="561">
        <f>C1142-I1142</f>
        <v>23325000</v>
      </c>
      <c r="K1142" s="536">
        <f t="shared" si="721"/>
        <v>19.010416666666664</v>
      </c>
    </row>
    <row r="1143" spans="1:11" ht="14.1" customHeight="1" thickBot="1" x14ac:dyDescent="0.3">
      <c r="A1143" s="70" t="s">
        <v>39</v>
      </c>
      <c r="B1143" s="70" t="s">
        <v>40</v>
      </c>
      <c r="C1143" s="71">
        <f>C1144</f>
        <v>3000000</v>
      </c>
      <c r="D1143" s="71">
        <f t="shared" ref="D1143:J1145" si="723">D1144</f>
        <v>0</v>
      </c>
      <c r="E1143" s="71">
        <f t="shared" si="723"/>
        <v>0</v>
      </c>
      <c r="F1143" s="111">
        <f t="shared" si="723"/>
        <v>0</v>
      </c>
      <c r="G1143" s="765">
        <f t="shared" si="723"/>
        <v>0</v>
      </c>
      <c r="H1143" s="1100">
        <f t="shared" si="723"/>
        <v>0</v>
      </c>
      <c r="I1143" s="802">
        <f t="shared" si="723"/>
        <v>0</v>
      </c>
      <c r="J1143" s="558">
        <f t="shared" si="723"/>
        <v>3000000</v>
      </c>
      <c r="K1143" s="538">
        <f t="shared" si="721"/>
        <v>0</v>
      </c>
    </row>
    <row r="1144" spans="1:11" ht="14.1" customHeight="1" thickBot="1" x14ac:dyDescent="0.3">
      <c r="A1144" s="3" t="s">
        <v>291</v>
      </c>
      <c r="B1144" s="3" t="s">
        <v>92</v>
      </c>
      <c r="C1144" s="65">
        <f>C1145</f>
        <v>3000000</v>
      </c>
      <c r="D1144" s="65">
        <f t="shared" si="723"/>
        <v>0</v>
      </c>
      <c r="E1144" s="65">
        <f t="shared" si="723"/>
        <v>0</v>
      </c>
      <c r="F1144" s="100">
        <f t="shared" si="723"/>
        <v>0</v>
      </c>
      <c r="G1144" s="764">
        <f t="shared" si="723"/>
        <v>0</v>
      </c>
      <c r="H1144" s="511">
        <f t="shared" si="723"/>
        <v>0</v>
      </c>
      <c r="I1144" s="801">
        <f t="shared" si="723"/>
        <v>0</v>
      </c>
      <c r="J1144" s="512">
        <f t="shared" si="723"/>
        <v>3000000</v>
      </c>
      <c r="K1144" s="544">
        <f t="shared" si="721"/>
        <v>0</v>
      </c>
    </row>
    <row r="1145" spans="1:11" ht="14.1" customHeight="1" x14ac:dyDescent="0.25">
      <c r="A1145" s="63" t="s">
        <v>292</v>
      </c>
      <c r="B1145" s="63" t="s">
        <v>213</v>
      </c>
      <c r="C1145" s="64">
        <f>C1146</f>
        <v>3000000</v>
      </c>
      <c r="D1145" s="64">
        <f t="shared" si="723"/>
        <v>0</v>
      </c>
      <c r="E1145" s="64">
        <f t="shared" si="723"/>
        <v>0</v>
      </c>
      <c r="F1145" s="101">
        <f t="shared" si="723"/>
        <v>0</v>
      </c>
      <c r="G1145" s="540">
        <f t="shared" si="723"/>
        <v>0</v>
      </c>
      <c r="H1145" s="369">
        <f t="shared" si="723"/>
        <v>0</v>
      </c>
      <c r="I1145" s="580">
        <f t="shared" si="723"/>
        <v>0</v>
      </c>
      <c r="J1145" s="513">
        <f t="shared" si="723"/>
        <v>3000000</v>
      </c>
      <c r="K1145" s="535">
        <f t="shared" si="721"/>
        <v>0</v>
      </c>
    </row>
    <row r="1146" spans="1:11" ht="14.1" customHeight="1" x14ac:dyDescent="0.25">
      <c r="A1146" s="4" t="s">
        <v>293</v>
      </c>
      <c r="B1146" s="4" t="s">
        <v>290</v>
      </c>
      <c r="C1146" s="21">
        <v>3000000</v>
      </c>
      <c r="D1146" s="16"/>
      <c r="E1146" s="16"/>
      <c r="F1146" s="102"/>
      <c r="G1146" s="754"/>
      <c r="H1146" s="716"/>
      <c r="I1146" s="791">
        <f>H1146+G1146</f>
        <v>0</v>
      </c>
      <c r="J1146" s="561">
        <f>C1146-I1146</f>
        <v>3000000</v>
      </c>
      <c r="K1146" s="536">
        <f t="shared" si="721"/>
        <v>0</v>
      </c>
    </row>
    <row r="1147" spans="1:11" ht="14.1" customHeight="1" x14ac:dyDescent="0.25">
      <c r="A1147" s="54" t="s">
        <v>119</v>
      </c>
      <c r="B1147" s="54" t="s">
        <v>105</v>
      </c>
      <c r="C1147" s="55">
        <f t="shared" ref="C1147:J1147" si="724">C1148+C1164+C1170+C1179+C1186+C1193+C1200+C1204</f>
        <v>99500000</v>
      </c>
      <c r="D1147" s="55">
        <f t="shared" si="724"/>
        <v>0</v>
      </c>
      <c r="E1147" s="55">
        <f t="shared" si="724"/>
        <v>0</v>
      </c>
      <c r="F1147" s="104">
        <f t="shared" si="724"/>
        <v>0</v>
      </c>
      <c r="G1147" s="547">
        <f t="shared" si="724"/>
        <v>0</v>
      </c>
      <c r="H1147" s="499">
        <f t="shared" si="724"/>
        <v>19123833</v>
      </c>
      <c r="I1147" s="581">
        <f t="shared" si="724"/>
        <v>19123833</v>
      </c>
      <c r="J1147" s="549">
        <f t="shared" si="724"/>
        <v>80376167</v>
      </c>
      <c r="K1147" s="536">
        <f t="shared" si="721"/>
        <v>19.219932663316584</v>
      </c>
    </row>
    <row r="1148" spans="1:11" ht="14.1" customHeight="1" thickBot="1" x14ac:dyDescent="0.3">
      <c r="A1148" s="70" t="s">
        <v>41</v>
      </c>
      <c r="B1148" s="70" t="s">
        <v>106</v>
      </c>
      <c r="C1148" s="71">
        <f>C1149</f>
        <v>25000000</v>
      </c>
      <c r="D1148" s="71">
        <f t="shared" ref="D1148:J1148" si="725">D1149</f>
        <v>0</v>
      </c>
      <c r="E1148" s="71">
        <f t="shared" si="725"/>
        <v>0</v>
      </c>
      <c r="F1148" s="111">
        <f t="shared" si="725"/>
        <v>0</v>
      </c>
      <c r="G1148" s="765">
        <f t="shared" si="725"/>
        <v>0</v>
      </c>
      <c r="H1148" s="1100">
        <f t="shared" si="725"/>
        <v>5488000</v>
      </c>
      <c r="I1148" s="802">
        <f t="shared" si="725"/>
        <v>5488000</v>
      </c>
      <c r="J1148" s="558">
        <f t="shared" si="725"/>
        <v>19512000</v>
      </c>
      <c r="K1148" s="538">
        <f t="shared" si="721"/>
        <v>21.951999999999998</v>
      </c>
    </row>
    <row r="1149" spans="1:11" ht="14.1" customHeight="1" thickBot="1" x14ac:dyDescent="0.3">
      <c r="A1149" s="3" t="s">
        <v>325</v>
      </c>
      <c r="B1149" s="3" t="s">
        <v>294</v>
      </c>
      <c r="C1149" s="65">
        <f>C1150+C1152+C1155+C1158+C1162</f>
        <v>25000000</v>
      </c>
      <c r="D1149" s="65">
        <f t="shared" ref="D1149:J1149" si="726">D1150+D1152+D1155+D1158+D1162</f>
        <v>0</v>
      </c>
      <c r="E1149" s="65">
        <f t="shared" si="726"/>
        <v>0</v>
      </c>
      <c r="F1149" s="100">
        <f t="shared" si="726"/>
        <v>0</v>
      </c>
      <c r="G1149" s="764">
        <f t="shared" si="726"/>
        <v>0</v>
      </c>
      <c r="H1149" s="511">
        <f t="shared" si="726"/>
        <v>5488000</v>
      </c>
      <c r="I1149" s="801">
        <f t="shared" si="726"/>
        <v>5488000</v>
      </c>
      <c r="J1149" s="512">
        <f t="shared" si="726"/>
        <v>19512000</v>
      </c>
      <c r="K1149" s="544">
        <f t="shared" si="721"/>
        <v>21.951999999999998</v>
      </c>
    </row>
    <row r="1150" spans="1:11" ht="14.1" customHeight="1" x14ac:dyDescent="0.25">
      <c r="A1150" s="63" t="s">
        <v>326</v>
      </c>
      <c r="B1150" s="63" t="s">
        <v>295</v>
      </c>
      <c r="C1150" s="64">
        <f>C1151</f>
        <v>4500000</v>
      </c>
      <c r="D1150" s="64">
        <f t="shared" ref="D1150:J1150" si="727">D1151</f>
        <v>0</v>
      </c>
      <c r="E1150" s="64">
        <f t="shared" si="727"/>
        <v>0</v>
      </c>
      <c r="F1150" s="101">
        <f t="shared" si="727"/>
        <v>0</v>
      </c>
      <c r="G1150" s="540">
        <f t="shared" si="727"/>
        <v>0</v>
      </c>
      <c r="H1150" s="369">
        <f t="shared" si="727"/>
        <v>0</v>
      </c>
      <c r="I1150" s="580">
        <f t="shared" si="727"/>
        <v>0</v>
      </c>
      <c r="J1150" s="513">
        <f t="shared" si="727"/>
        <v>4500000</v>
      </c>
      <c r="K1150" s="535">
        <f t="shared" si="721"/>
        <v>0</v>
      </c>
    </row>
    <row r="1151" spans="1:11" ht="14.1" customHeight="1" x14ac:dyDescent="0.25">
      <c r="A1151" s="4" t="s">
        <v>331</v>
      </c>
      <c r="B1151" s="4" t="s">
        <v>296</v>
      </c>
      <c r="C1151" s="21">
        <v>4500000</v>
      </c>
      <c r="D1151" s="57"/>
      <c r="E1151" s="57"/>
      <c r="F1151" s="106"/>
      <c r="G1151" s="754"/>
      <c r="H1151" s="716"/>
      <c r="I1151" s="791">
        <f>H1151+G1151</f>
        <v>0</v>
      </c>
      <c r="J1151" s="619">
        <f>C1151-I1151</f>
        <v>4500000</v>
      </c>
      <c r="K1151" s="536">
        <f t="shared" si="721"/>
        <v>0</v>
      </c>
    </row>
    <row r="1152" spans="1:11" ht="14.1" customHeight="1" x14ac:dyDescent="0.25">
      <c r="A1152" s="4" t="s">
        <v>327</v>
      </c>
      <c r="B1152" s="4" t="s">
        <v>297</v>
      </c>
      <c r="C1152" s="21">
        <f>C1153+C1154</f>
        <v>6500000</v>
      </c>
      <c r="D1152" s="21">
        <f t="shared" ref="D1152:J1152" si="728">D1153+D1154</f>
        <v>0</v>
      </c>
      <c r="E1152" s="21">
        <f t="shared" si="728"/>
        <v>0</v>
      </c>
      <c r="F1152" s="103">
        <f t="shared" si="728"/>
        <v>0</v>
      </c>
      <c r="G1152" s="547">
        <f t="shared" si="728"/>
        <v>0</v>
      </c>
      <c r="H1152" s="499">
        <f t="shared" si="728"/>
        <v>3000000</v>
      </c>
      <c r="I1152" s="581">
        <f t="shared" si="728"/>
        <v>3000000</v>
      </c>
      <c r="J1152" s="514">
        <f t="shared" si="728"/>
        <v>3500000</v>
      </c>
      <c r="K1152" s="536">
        <f t="shared" si="721"/>
        <v>46.153846153846153</v>
      </c>
    </row>
    <row r="1153" spans="1:11" ht="14.1" customHeight="1" x14ac:dyDescent="0.25">
      <c r="A1153" s="4" t="s">
        <v>333</v>
      </c>
      <c r="B1153" s="4" t="s">
        <v>298</v>
      </c>
      <c r="C1153" s="21">
        <v>3500000</v>
      </c>
      <c r="D1153" s="57"/>
      <c r="E1153" s="57"/>
      <c r="F1153" s="106"/>
      <c r="G1153" s="754"/>
      <c r="H1153" s="716"/>
      <c r="I1153" s="791">
        <f>H1153+G1153</f>
        <v>0</v>
      </c>
      <c r="J1153" s="619">
        <f>C1153-I1153</f>
        <v>3500000</v>
      </c>
      <c r="K1153" s="536">
        <f t="shared" si="721"/>
        <v>0</v>
      </c>
    </row>
    <row r="1154" spans="1:11" ht="14.1" customHeight="1" x14ac:dyDescent="0.25">
      <c r="A1154" s="4" t="s">
        <v>332</v>
      </c>
      <c r="B1154" s="4" t="s">
        <v>299</v>
      </c>
      <c r="C1154" s="21">
        <v>3000000</v>
      </c>
      <c r="D1154" s="57"/>
      <c r="E1154" s="57"/>
      <c r="F1154" s="106"/>
      <c r="G1154" s="754"/>
      <c r="H1154" s="691">
        <v>3000000</v>
      </c>
      <c r="I1154" s="796">
        <f>H1154+G1154</f>
        <v>3000000</v>
      </c>
      <c r="J1154" s="619">
        <f>C1154-I1154</f>
        <v>0</v>
      </c>
      <c r="K1154" s="536">
        <f t="shared" si="721"/>
        <v>100</v>
      </c>
    </row>
    <row r="1155" spans="1:11" ht="14.1" customHeight="1" x14ac:dyDescent="0.25">
      <c r="A1155" s="4" t="s">
        <v>328</v>
      </c>
      <c r="B1155" s="4" t="s">
        <v>300</v>
      </c>
      <c r="C1155" s="21">
        <f>C1156+C1157</f>
        <v>7950000</v>
      </c>
      <c r="D1155" s="21">
        <f t="shared" ref="D1155:J1155" si="729">D1156+D1157</f>
        <v>0</v>
      </c>
      <c r="E1155" s="21">
        <f t="shared" si="729"/>
        <v>0</v>
      </c>
      <c r="F1155" s="103">
        <f t="shared" si="729"/>
        <v>0</v>
      </c>
      <c r="G1155" s="547">
        <f t="shared" si="729"/>
        <v>0</v>
      </c>
      <c r="H1155" s="499">
        <f t="shared" si="729"/>
        <v>0</v>
      </c>
      <c r="I1155" s="581">
        <f t="shared" si="729"/>
        <v>0</v>
      </c>
      <c r="J1155" s="514">
        <f t="shared" si="729"/>
        <v>7950000</v>
      </c>
      <c r="K1155" s="536">
        <f t="shared" si="721"/>
        <v>0</v>
      </c>
    </row>
    <row r="1156" spans="1:11" ht="14.1" customHeight="1" x14ac:dyDescent="0.25">
      <c r="A1156" s="4" t="s">
        <v>334</v>
      </c>
      <c r="B1156" s="4" t="s">
        <v>301</v>
      </c>
      <c r="C1156" s="21">
        <v>3950000</v>
      </c>
      <c r="D1156" s="57"/>
      <c r="E1156" s="57"/>
      <c r="F1156" s="106"/>
      <c r="G1156" s="754"/>
      <c r="H1156" s="716"/>
      <c r="I1156" s="791">
        <f>H1156+G1156</f>
        <v>0</v>
      </c>
      <c r="J1156" s="619">
        <f>C1156-I1156</f>
        <v>3950000</v>
      </c>
      <c r="K1156" s="536">
        <f t="shared" si="721"/>
        <v>0</v>
      </c>
    </row>
    <row r="1157" spans="1:11" ht="14.1" customHeight="1" x14ac:dyDescent="0.25">
      <c r="A1157" s="4" t="s">
        <v>335</v>
      </c>
      <c r="B1157" s="4" t="s">
        <v>302</v>
      </c>
      <c r="C1157" s="21">
        <v>4000000</v>
      </c>
      <c r="D1157" s="57"/>
      <c r="E1157" s="57"/>
      <c r="F1157" s="106"/>
      <c r="G1157" s="754"/>
      <c r="H1157" s="716"/>
      <c r="I1157" s="791">
        <f>H1157+G1157</f>
        <v>0</v>
      </c>
      <c r="J1157" s="619">
        <f>C1157-I1157</f>
        <v>4000000</v>
      </c>
      <c r="K1157" s="536">
        <f t="shared" si="721"/>
        <v>0</v>
      </c>
    </row>
    <row r="1158" spans="1:11" ht="14.1" customHeight="1" x14ac:dyDescent="0.25">
      <c r="A1158" s="4" t="s">
        <v>329</v>
      </c>
      <c r="B1158" s="4" t="s">
        <v>303</v>
      </c>
      <c r="C1158" s="21">
        <f>C1159+C1160+C1161</f>
        <v>4550000</v>
      </c>
      <c r="D1158" s="21">
        <f t="shared" ref="D1158:J1158" si="730">D1159+D1160+D1161</f>
        <v>0</v>
      </c>
      <c r="E1158" s="21">
        <f t="shared" si="730"/>
        <v>0</v>
      </c>
      <c r="F1158" s="103">
        <f t="shared" si="730"/>
        <v>0</v>
      </c>
      <c r="G1158" s="547">
        <f t="shared" si="730"/>
        <v>0</v>
      </c>
      <c r="H1158" s="499">
        <f t="shared" si="730"/>
        <v>988000</v>
      </c>
      <c r="I1158" s="581">
        <f t="shared" si="730"/>
        <v>988000</v>
      </c>
      <c r="J1158" s="514">
        <f t="shared" si="730"/>
        <v>3562000</v>
      </c>
      <c r="K1158" s="536">
        <f t="shared" si="721"/>
        <v>21.714285714285715</v>
      </c>
    </row>
    <row r="1159" spans="1:11" ht="14.1" customHeight="1" x14ac:dyDescent="0.25">
      <c r="A1159" s="4" t="s">
        <v>336</v>
      </c>
      <c r="B1159" s="4" t="s">
        <v>304</v>
      </c>
      <c r="C1159" s="21">
        <v>600000</v>
      </c>
      <c r="D1159" s="57"/>
      <c r="E1159" s="57"/>
      <c r="F1159" s="106"/>
      <c r="G1159" s="754"/>
      <c r="H1159" s="691">
        <v>538000</v>
      </c>
      <c r="I1159" s="803">
        <f>H1159+G1159</f>
        <v>538000</v>
      </c>
      <c r="J1159" s="619">
        <f>C1159-I1159</f>
        <v>62000</v>
      </c>
      <c r="K1159" s="536">
        <f t="shared" si="721"/>
        <v>89.666666666666657</v>
      </c>
    </row>
    <row r="1160" spans="1:11" ht="14.1" customHeight="1" x14ac:dyDescent="0.25">
      <c r="A1160" s="4" t="s">
        <v>337</v>
      </c>
      <c r="B1160" s="4" t="s">
        <v>833</v>
      </c>
      <c r="C1160" s="21">
        <v>450000</v>
      </c>
      <c r="D1160" s="57"/>
      <c r="E1160" s="57"/>
      <c r="F1160" s="106"/>
      <c r="G1160" s="754"/>
      <c r="H1160" s="691">
        <v>450000</v>
      </c>
      <c r="I1160" s="803">
        <f t="shared" ref="I1160:I1161" si="731">H1160+G1160</f>
        <v>450000</v>
      </c>
      <c r="J1160" s="619">
        <f>C1160-I1160</f>
        <v>0</v>
      </c>
      <c r="K1160" s="536">
        <f t="shared" si="721"/>
        <v>100</v>
      </c>
    </row>
    <row r="1161" spans="1:11" ht="14.1" customHeight="1" x14ac:dyDescent="0.25">
      <c r="A1161" s="4" t="s">
        <v>338</v>
      </c>
      <c r="B1161" s="4" t="s">
        <v>306</v>
      </c>
      <c r="C1161" s="21">
        <v>3500000</v>
      </c>
      <c r="D1161" s="57"/>
      <c r="E1161" s="57"/>
      <c r="F1161" s="106"/>
      <c r="G1161" s="754"/>
      <c r="H1161" s="716"/>
      <c r="I1161" s="803">
        <f t="shared" si="731"/>
        <v>0</v>
      </c>
      <c r="J1161" s="619">
        <f>C1161-I1161</f>
        <v>3500000</v>
      </c>
      <c r="K1161" s="536">
        <f t="shared" si="721"/>
        <v>0</v>
      </c>
    </row>
    <row r="1162" spans="1:11" ht="14.1" customHeight="1" x14ac:dyDescent="0.25">
      <c r="A1162" s="4" t="s">
        <v>330</v>
      </c>
      <c r="B1162" s="4" t="s">
        <v>307</v>
      </c>
      <c r="C1162" s="21">
        <f>C1163</f>
        <v>1500000</v>
      </c>
      <c r="D1162" s="21">
        <f t="shared" ref="D1162:J1162" si="732">D1163</f>
        <v>0</v>
      </c>
      <c r="E1162" s="21">
        <f t="shared" si="732"/>
        <v>0</v>
      </c>
      <c r="F1162" s="103">
        <f t="shared" si="732"/>
        <v>0</v>
      </c>
      <c r="G1162" s="547">
        <f t="shared" si="732"/>
        <v>0</v>
      </c>
      <c r="H1162" s="499">
        <f t="shared" si="732"/>
        <v>1500000</v>
      </c>
      <c r="I1162" s="581">
        <f t="shared" si="732"/>
        <v>1500000</v>
      </c>
      <c r="J1162" s="514">
        <f t="shared" si="732"/>
        <v>0</v>
      </c>
      <c r="K1162" s="536">
        <f t="shared" si="721"/>
        <v>100</v>
      </c>
    </row>
    <row r="1163" spans="1:11" ht="14.1" customHeight="1" x14ac:dyDescent="0.25">
      <c r="A1163" s="4" t="s">
        <v>339</v>
      </c>
      <c r="B1163" s="4" t="s">
        <v>308</v>
      </c>
      <c r="C1163" s="21">
        <v>1500000</v>
      </c>
      <c r="D1163" s="57"/>
      <c r="E1163" s="57"/>
      <c r="F1163" s="106"/>
      <c r="G1163" s="754"/>
      <c r="H1163" s="691">
        <v>1500000</v>
      </c>
      <c r="I1163" s="803">
        <f>H1163+G1163</f>
        <v>1500000</v>
      </c>
      <c r="J1163" s="521"/>
      <c r="K1163" s="536">
        <f t="shared" si="721"/>
        <v>100</v>
      </c>
    </row>
    <row r="1164" spans="1:11" ht="14.1" customHeight="1" thickBot="1" x14ac:dyDescent="0.3">
      <c r="A1164" s="70" t="s">
        <v>42</v>
      </c>
      <c r="B1164" s="70" t="s">
        <v>43</v>
      </c>
      <c r="C1164" s="71">
        <f>C1165</f>
        <v>20000000</v>
      </c>
      <c r="D1164" s="71">
        <f t="shared" ref="D1164:J1164" si="733">D1165</f>
        <v>0</v>
      </c>
      <c r="E1164" s="71">
        <f t="shared" si="733"/>
        <v>0</v>
      </c>
      <c r="F1164" s="111">
        <f t="shared" si="733"/>
        <v>0</v>
      </c>
      <c r="G1164" s="765">
        <f t="shared" si="733"/>
        <v>0</v>
      </c>
      <c r="H1164" s="1100">
        <f t="shared" si="733"/>
        <v>5000000</v>
      </c>
      <c r="I1164" s="802">
        <f t="shared" si="733"/>
        <v>5000000</v>
      </c>
      <c r="J1164" s="558">
        <f t="shared" si="733"/>
        <v>15000000</v>
      </c>
      <c r="K1164" s="538">
        <f t="shared" si="721"/>
        <v>25</v>
      </c>
    </row>
    <row r="1165" spans="1:11" ht="14.1" customHeight="1" thickBot="1" x14ac:dyDescent="0.3">
      <c r="A1165" s="3" t="s">
        <v>315</v>
      </c>
      <c r="B1165" s="3" t="s">
        <v>294</v>
      </c>
      <c r="C1165" s="65">
        <f>C1166+C1168</f>
        <v>20000000</v>
      </c>
      <c r="D1165" s="65">
        <f t="shared" ref="D1165:J1165" si="734">D1166+D1168</f>
        <v>0</v>
      </c>
      <c r="E1165" s="65">
        <f t="shared" si="734"/>
        <v>0</v>
      </c>
      <c r="F1165" s="100">
        <f t="shared" si="734"/>
        <v>0</v>
      </c>
      <c r="G1165" s="764">
        <f t="shared" si="734"/>
        <v>0</v>
      </c>
      <c r="H1165" s="511">
        <f t="shared" si="734"/>
        <v>5000000</v>
      </c>
      <c r="I1165" s="801">
        <f t="shared" si="734"/>
        <v>5000000</v>
      </c>
      <c r="J1165" s="512">
        <f t="shared" si="734"/>
        <v>15000000</v>
      </c>
      <c r="K1165" s="544">
        <f t="shared" si="721"/>
        <v>25</v>
      </c>
    </row>
    <row r="1166" spans="1:11" ht="14.1" customHeight="1" x14ac:dyDescent="0.25">
      <c r="A1166" s="63" t="s">
        <v>321</v>
      </c>
      <c r="B1166" s="63" t="s">
        <v>297</v>
      </c>
      <c r="C1166" s="64">
        <f>C1167</f>
        <v>5000000</v>
      </c>
      <c r="D1166" s="64">
        <f t="shared" ref="D1166:J1166" si="735">D1167</f>
        <v>0</v>
      </c>
      <c r="E1166" s="64">
        <f t="shared" si="735"/>
        <v>0</v>
      </c>
      <c r="F1166" s="101">
        <f t="shared" si="735"/>
        <v>0</v>
      </c>
      <c r="G1166" s="540">
        <f t="shared" si="735"/>
        <v>0</v>
      </c>
      <c r="H1166" s="369">
        <f t="shared" si="735"/>
        <v>5000000</v>
      </c>
      <c r="I1166" s="580">
        <f t="shared" si="735"/>
        <v>5000000</v>
      </c>
      <c r="J1166" s="513">
        <f t="shared" si="735"/>
        <v>0</v>
      </c>
      <c r="K1166" s="535">
        <f t="shared" si="721"/>
        <v>100</v>
      </c>
    </row>
    <row r="1167" spans="1:11" ht="14.1" customHeight="1" x14ac:dyDescent="0.25">
      <c r="A1167" s="4" t="s">
        <v>322</v>
      </c>
      <c r="B1167" s="704" t="s">
        <v>313</v>
      </c>
      <c r="C1167" s="705">
        <v>5000000</v>
      </c>
      <c r="D1167" s="58"/>
      <c r="E1167" s="58"/>
      <c r="F1167" s="107"/>
      <c r="G1167" s="769"/>
      <c r="H1167" s="695">
        <v>5000000</v>
      </c>
      <c r="I1167" s="806">
        <f>H1167+G1167</f>
        <v>5000000</v>
      </c>
      <c r="J1167" s="620">
        <f>C1167-I1167</f>
        <v>0</v>
      </c>
      <c r="K1167" s="536">
        <f t="shared" si="721"/>
        <v>100</v>
      </c>
    </row>
    <row r="1168" spans="1:11" ht="14.1" customHeight="1" x14ac:dyDescent="0.25">
      <c r="A1168" s="4" t="s">
        <v>323</v>
      </c>
      <c r="B1168" s="4" t="s">
        <v>300</v>
      </c>
      <c r="C1168" s="21">
        <f>C1169</f>
        <v>15000000</v>
      </c>
      <c r="D1168" s="21">
        <f t="shared" ref="D1168:J1168" si="736">D1169</f>
        <v>0</v>
      </c>
      <c r="E1168" s="21">
        <f t="shared" si="736"/>
        <v>0</v>
      </c>
      <c r="F1168" s="103">
        <f t="shared" si="736"/>
        <v>0</v>
      </c>
      <c r="G1168" s="770">
        <f t="shared" si="736"/>
        <v>0</v>
      </c>
      <c r="H1168" s="21">
        <f t="shared" si="736"/>
        <v>0</v>
      </c>
      <c r="I1168" s="807">
        <f t="shared" si="736"/>
        <v>0</v>
      </c>
      <c r="J1168" s="633">
        <f t="shared" si="736"/>
        <v>15000000</v>
      </c>
      <c r="K1168" s="536">
        <f t="shared" si="721"/>
        <v>0</v>
      </c>
    </row>
    <row r="1169" spans="1:11" ht="14.1" customHeight="1" x14ac:dyDescent="0.25">
      <c r="A1169" s="4" t="s">
        <v>324</v>
      </c>
      <c r="B1169" s="4" t="s">
        <v>314</v>
      </c>
      <c r="C1169" s="21">
        <v>15000000</v>
      </c>
      <c r="D1169" s="58"/>
      <c r="E1169" s="58"/>
      <c r="F1169" s="107"/>
      <c r="G1169" s="771"/>
      <c r="H1169" s="701"/>
      <c r="I1169" s="808">
        <f>H1169+G1169</f>
        <v>0</v>
      </c>
      <c r="J1169" s="620">
        <f>C1169-I1169</f>
        <v>15000000</v>
      </c>
      <c r="K1169" s="536">
        <f t="shared" si="721"/>
        <v>0</v>
      </c>
    </row>
    <row r="1170" spans="1:11" ht="14.1" customHeight="1" thickBot="1" x14ac:dyDescent="0.3">
      <c r="A1170" s="70" t="s">
        <v>44</v>
      </c>
      <c r="B1170" s="70" t="s">
        <v>45</v>
      </c>
      <c r="C1170" s="71">
        <f>C1171</f>
        <v>20500000</v>
      </c>
      <c r="D1170" s="71">
        <f t="shared" ref="D1170:J1171" si="737">D1171</f>
        <v>0</v>
      </c>
      <c r="E1170" s="71">
        <f t="shared" si="737"/>
        <v>0</v>
      </c>
      <c r="F1170" s="111">
        <f t="shared" si="737"/>
        <v>0</v>
      </c>
      <c r="G1170" s="765">
        <f t="shared" si="737"/>
        <v>0</v>
      </c>
      <c r="H1170" s="1100">
        <f t="shared" si="737"/>
        <v>4235000</v>
      </c>
      <c r="I1170" s="802">
        <f t="shared" si="737"/>
        <v>4235000</v>
      </c>
      <c r="J1170" s="558">
        <f t="shared" si="737"/>
        <v>16265000</v>
      </c>
      <c r="K1170" s="538">
        <f t="shared" si="721"/>
        <v>20.658536585365852</v>
      </c>
    </row>
    <row r="1171" spans="1:11" ht="14.1" customHeight="1" thickBot="1" x14ac:dyDescent="0.3">
      <c r="A1171" s="3" t="s">
        <v>316</v>
      </c>
      <c r="B1171" s="3" t="s">
        <v>294</v>
      </c>
      <c r="C1171" s="65">
        <f>C1172</f>
        <v>20500000</v>
      </c>
      <c r="D1171" s="65">
        <f t="shared" si="737"/>
        <v>0</v>
      </c>
      <c r="E1171" s="65">
        <f t="shared" si="737"/>
        <v>0</v>
      </c>
      <c r="F1171" s="100">
        <f t="shared" si="737"/>
        <v>0</v>
      </c>
      <c r="G1171" s="764">
        <f t="shared" si="737"/>
        <v>0</v>
      </c>
      <c r="H1171" s="511">
        <f t="shared" si="737"/>
        <v>4235000</v>
      </c>
      <c r="I1171" s="801">
        <f t="shared" si="737"/>
        <v>4235000</v>
      </c>
      <c r="J1171" s="512">
        <f t="shared" si="737"/>
        <v>16265000</v>
      </c>
      <c r="K1171" s="544">
        <f t="shared" si="721"/>
        <v>20.658536585365852</v>
      </c>
    </row>
    <row r="1172" spans="1:11" ht="14.1" customHeight="1" x14ac:dyDescent="0.25">
      <c r="A1172" s="63" t="s">
        <v>317</v>
      </c>
      <c r="B1172" s="63" t="s">
        <v>309</v>
      </c>
      <c r="C1172" s="64">
        <f>C1173+C1174+C1175</f>
        <v>20500000</v>
      </c>
      <c r="D1172" s="64">
        <f t="shared" ref="D1172:J1172" si="738">D1173+D1174+D1175</f>
        <v>0</v>
      </c>
      <c r="E1172" s="64">
        <f t="shared" si="738"/>
        <v>0</v>
      </c>
      <c r="F1172" s="101">
        <f t="shared" si="738"/>
        <v>0</v>
      </c>
      <c r="G1172" s="540">
        <f t="shared" si="738"/>
        <v>0</v>
      </c>
      <c r="H1172" s="369">
        <f t="shared" si="738"/>
        <v>4235000</v>
      </c>
      <c r="I1172" s="580">
        <f t="shared" si="738"/>
        <v>4235000</v>
      </c>
      <c r="J1172" s="513">
        <f t="shared" si="738"/>
        <v>16265000</v>
      </c>
      <c r="K1172" s="535">
        <f t="shared" si="721"/>
        <v>20.658536585365852</v>
      </c>
    </row>
    <row r="1173" spans="1:11" ht="14.1" customHeight="1" x14ac:dyDescent="0.25">
      <c r="A1173" s="4" t="s">
        <v>318</v>
      </c>
      <c r="B1173" s="4" t="s">
        <v>310</v>
      </c>
      <c r="C1173" s="21">
        <v>8000000</v>
      </c>
      <c r="D1173" s="58"/>
      <c r="E1173" s="58"/>
      <c r="F1173" s="107"/>
      <c r="G1173" s="771"/>
      <c r="H1173" s="701"/>
      <c r="I1173" s="808">
        <f>H1173+G1173</f>
        <v>0</v>
      </c>
      <c r="J1173" s="620">
        <f>C1173-I1173</f>
        <v>8000000</v>
      </c>
      <c r="K1173" s="536">
        <f t="shared" si="721"/>
        <v>0</v>
      </c>
    </row>
    <row r="1174" spans="1:11" ht="14.1" customHeight="1" x14ac:dyDescent="0.25">
      <c r="A1174" s="4" t="s">
        <v>319</v>
      </c>
      <c r="B1174" s="4" t="s">
        <v>311</v>
      </c>
      <c r="C1174" s="21">
        <v>7500000</v>
      </c>
      <c r="D1174" s="58"/>
      <c r="E1174" s="58"/>
      <c r="F1174" s="107"/>
      <c r="G1174" s="771"/>
      <c r="H1174" s="701"/>
      <c r="I1174" s="808">
        <f t="shared" ref="I1174:I1175" si="739">H1174+G1174</f>
        <v>0</v>
      </c>
      <c r="J1174" s="620">
        <f t="shared" ref="J1174:J1175" si="740">C1174-I1174</f>
        <v>7500000</v>
      </c>
      <c r="K1174" s="536">
        <f t="shared" si="721"/>
        <v>0</v>
      </c>
    </row>
    <row r="1175" spans="1:11" ht="14.1" customHeight="1" x14ac:dyDescent="0.25">
      <c r="A1175" s="4" t="s">
        <v>320</v>
      </c>
      <c r="B1175" s="4" t="s">
        <v>312</v>
      </c>
      <c r="C1175" s="21">
        <v>5000000</v>
      </c>
      <c r="D1175" s="25"/>
      <c r="E1175" s="25"/>
      <c r="F1175" s="108"/>
      <c r="G1175" s="771"/>
      <c r="H1175" s="695">
        <v>4235000</v>
      </c>
      <c r="I1175" s="806">
        <f t="shared" si="739"/>
        <v>4235000</v>
      </c>
      <c r="J1175" s="620">
        <f t="shared" si="740"/>
        <v>765000</v>
      </c>
      <c r="K1175" s="536">
        <f t="shared" si="721"/>
        <v>84.7</v>
      </c>
    </row>
    <row r="1176" spans="1:11" ht="14.1" customHeight="1" x14ac:dyDescent="0.25">
      <c r="A1176" s="124"/>
      <c r="B1176" s="124"/>
      <c r="C1176" s="125"/>
      <c r="D1176" s="133"/>
      <c r="E1176" s="133"/>
      <c r="F1176" s="133"/>
      <c r="G1176" s="614"/>
      <c r="H1176" s="554"/>
      <c r="I1176" s="614"/>
      <c r="J1176" s="553"/>
      <c r="K1176" s="545"/>
    </row>
    <row r="1177" spans="1:11" ht="14.1" customHeight="1" x14ac:dyDescent="0.25">
      <c r="A1177" s="7"/>
      <c r="B1177" s="7"/>
      <c r="C1177" s="8"/>
      <c r="D1177" s="134"/>
      <c r="E1177" s="134"/>
      <c r="F1177" s="134"/>
      <c r="G1177" s="615"/>
      <c r="H1177" s="556"/>
      <c r="I1177" s="615"/>
      <c r="J1177" s="555"/>
      <c r="K1177" s="550">
        <v>6</v>
      </c>
    </row>
    <row r="1178" spans="1:11" ht="14.1" customHeight="1" x14ac:dyDescent="0.25">
      <c r="A1178" s="120" t="s">
        <v>533</v>
      </c>
      <c r="B1178" s="121">
        <v>2</v>
      </c>
      <c r="C1178" s="122" t="s">
        <v>534</v>
      </c>
      <c r="D1178" s="122" t="s">
        <v>535</v>
      </c>
      <c r="E1178" s="122" t="s">
        <v>536</v>
      </c>
      <c r="F1178" s="123" t="s">
        <v>537</v>
      </c>
      <c r="G1178" s="751">
        <v>7</v>
      </c>
      <c r="H1178" s="715">
        <v>8</v>
      </c>
      <c r="I1178" s="788">
        <v>9</v>
      </c>
      <c r="J1178" s="502">
        <v>10</v>
      </c>
      <c r="K1178" s="503">
        <v>11</v>
      </c>
    </row>
    <row r="1179" spans="1:11" ht="14.1" customHeight="1" thickBot="1" x14ac:dyDescent="0.3">
      <c r="A1179" s="70" t="s">
        <v>46</v>
      </c>
      <c r="B1179" s="70" t="s">
        <v>47</v>
      </c>
      <c r="C1179" s="71">
        <f>C1180+C1183</f>
        <v>5000000</v>
      </c>
      <c r="D1179" s="71">
        <f t="shared" ref="D1179:J1179" si="741">D1180+D1183</f>
        <v>0</v>
      </c>
      <c r="E1179" s="71">
        <f t="shared" si="741"/>
        <v>0</v>
      </c>
      <c r="F1179" s="111">
        <f t="shared" si="741"/>
        <v>0</v>
      </c>
      <c r="G1179" s="765">
        <f t="shared" si="741"/>
        <v>0</v>
      </c>
      <c r="H1179" s="1100">
        <f t="shared" si="741"/>
        <v>1024500</v>
      </c>
      <c r="I1179" s="802">
        <f t="shared" si="741"/>
        <v>1024500</v>
      </c>
      <c r="J1179" s="558">
        <f t="shared" si="741"/>
        <v>3975500</v>
      </c>
      <c r="K1179" s="538">
        <f t="shared" ref="K1179:K1214" si="742">I1179/C1179*100</f>
        <v>20.49</v>
      </c>
    </row>
    <row r="1180" spans="1:11" ht="14.1" customHeight="1" thickBot="1" x14ac:dyDescent="0.3">
      <c r="A1180" s="3" t="s">
        <v>342</v>
      </c>
      <c r="B1180" s="3" t="s">
        <v>92</v>
      </c>
      <c r="C1180" s="65">
        <f>C1181</f>
        <v>2000000</v>
      </c>
      <c r="D1180" s="65">
        <f t="shared" ref="D1180:J1181" si="743">D1181</f>
        <v>0</v>
      </c>
      <c r="E1180" s="65">
        <f t="shared" si="743"/>
        <v>0</v>
      </c>
      <c r="F1180" s="100">
        <f t="shared" si="743"/>
        <v>0</v>
      </c>
      <c r="G1180" s="764">
        <f t="shared" si="743"/>
        <v>0</v>
      </c>
      <c r="H1180" s="511">
        <f t="shared" si="743"/>
        <v>180000</v>
      </c>
      <c r="I1180" s="801">
        <f t="shared" si="743"/>
        <v>180000</v>
      </c>
      <c r="J1180" s="512">
        <f t="shared" si="743"/>
        <v>1820000</v>
      </c>
      <c r="K1180" s="544">
        <f t="shared" si="742"/>
        <v>9</v>
      </c>
    </row>
    <row r="1181" spans="1:11" ht="14.1" customHeight="1" x14ac:dyDescent="0.25">
      <c r="A1181" s="63" t="s">
        <v>343</v>
      </c>
      <c r="B1181" s="63" t="s">
        <v>213</v>
      </c>
      <c r="C1181" s="64">
        <f>C1182</f>
        <v>2000000</v>
      </c>
      <c r="D1181" s="64">
        <f t="shared" si="743"/>
        <v>0</v>
      </c>
      <c r="E1181" s="64">
        <f t="shared" si="743"/>
        <v>0</v>
      </c>
      <c r="F1181" s="101">
        <f t="shared" si="743"/>
        <v>0</v>
      </c>
      <c r="G1181" s="540">
        <f t="shared" si="743"/>
        <v>0</v>
      </c>
      <c r="H1181" s="369">
        <f t="shared" si="743"/>
        <v>180000</v>
      </c>
      <c r="I1181" s="580">
        <f t="shared" si="743"/>
        <v>180000</v>
      </c>
      <c r="J1181" s="513">
        <f t="shared" si="743"/>
        <v>1820000</v>
      </c>
      <c r="K1181" s="535">
        <f t="shared" si="742"/>
        <v>9</v>
      </c>
    </row>
    <row r="1182" spans="1:11" ht="14.1" customHeight="1" thickBot="1" x14ac:dyDescent="0.3">
      <c r="A1182" s="48" t="s">
        <v>344</v>
      </c>
      <c r="B1182" s="48" t="s">
        <v>290</v>
      </c>
      <c r="C1182" s="49">
        <v>2000000</v>
      </c>
      <c r="D1182" s="149"/>
      <c r="E1182" s="149"/>
      <c r="F1182" s="150"/>
      <c r="G1182" s="773"/>
      <c r="H1182" s="1103">
        <v>180000</v>
      </c>
      <c r="I1182" s="809">
        <f>H1182+G1182</f>
        <v>180000</v>
      </c>
      <c r="J1182" s="621">
        <f>C1182-I1182</f>
        <v>1820000</v>
      </c>
      <c r="K1182" s="538">
        <f t="shared" si="742"/>
        <v>9</v>
      </c>
    </row>
    <row r="1183" spans="1:11" ht="14.1" customHeight="1" thickBot="1" x14ac:dyDescent="0.3">
      <c r="A1183" s="3" t="s">
        <v>345</v>
      </c>
      <c r="B1183" s="3" t="s">
        <v>151</v>
      </c>
      <c r="C1183" s="65">
        <f>C1184</f>
        <v>3000000</v>
      </c>
      <c r="D1183" s="65">
        <f t="shared" ref="D1183:J1184" si="744">D1184</f>
        <v>0</v>
      </c>
      <c r="E1183" s="65">
        <f t="shared" si="744"/>
        <v>0</v>
      </c>
      <c r="F1183" s="100">
        <f t="shared" si="744"/>
        <v>0</v>
      </c>
      <c r="G1183" s="764">
        <f t="shared" si="744"/>
        <v>0</v>
      </c>
      <c r="H1183" s="511">
        <f t="shared" si="744"/>
        <v>844500</v>
      </c>
      <c r="I1183" s="801">
        <f t="shared" si="744"/>
        <v>844500</v>
      </c>
      <c r="J1183" s="512">
        <f t="shared" si="744"/>
        <v>2155500</v>
      </c>
      <c r="K1183" s="544">
        <f t="shared" si="742"/>
        <v>28.15</v>
      </c>
    </row>
    <row r="1184" spans="1:11" ht="14.1" customHeight="1" x14ac:dyDescent="0.25">
      <c r="A1184" s="63" t="s">
        <v>346</v>
      </c>
      <c r="B1184" s="63" t="s">
        <v>340</v>
      </c>
      <c r="C1184" s="64">
        <f>C1185</f>
        <v>3000000</v>
      </c>
      <c r="D1184" s="64">
        <f t="shared" si="744"/>
        <v>0</v>
      </c>
      <c r="E1184" s="64">
        <f t="shared" si="744"/>
        <v>0</v>
      </c>
      <c r="F1184" s="101">
        <f t="shared" si="744"/>
        <v>0</v>
      </c>
      <c r="G1184" s="540">
        <f t="shared" si="744"/>
        <v>0</v>
      </c>
      <c r="H1184" s="369">
        <f t="shared" si="744"/>
        <v>844500</v>
      </c>
      <c r="I1184" s="580">
        <f t="shared" si="744"/>
        <v>844500</v>
      </c>
      <c r="J1184" s="513">
        <f t="shared" si="744"/>
        <v>2155500</v>
      </c>
      <c r="K1184" s="535">
        <f t="shared" si="742"/>
        <v>28.15</v>
      </c>
    </row>
    <row r="1185" spans="1:11" ht="14.1" customHeight="1" x14ac:dyDescent="0.25">
      <c r="A1185" s="4" t="s">
        <v>347</v>
      </c>
      <c r="B1185" s="4" t="s">
        <v>341</v>
      </c>
      <c r="C1185" s="21">
        <v>3000000</v>
      </c>
      <c r="D1185" s="58"/>
      <c r="E1185" s="58"/>
      <c r="F1185" s="107"/>
      <c r="G1185" s="771"/>
      <c r="H1185" s="695">
        <v>844500</v>
      </c>
      <c r="I1185" s="808">
        <f>H1185+G1185</f>
        <v>844500</v>
      </c>
      <c r="J1185" s="622">
        <f>C1185-I1185</f>
        <v>2155500</v>
      </c>
      <c r="K1185" s="536">
        <f t="shared" si="742"/>
        <v>28.15</v>
      </c>
    </row>
    <row r="1186" spans="1:11" ht="14.1" customHeight="1" thickBot="1" x14ac:dyDescent="0.3">
      <c r="A1186" s="70" t="s">
        <v>48</v>
      </c>
      <c r="B1186" s="70" t="s">
        <v>49</v>
      </c>
      <c r="C1186" s="71">
        <f>C1187+C1190</f>
        <v>2000000</v>
      </c>
      <c r="D1186" s="71">
        <f t="shared" ref="D1186:J1186" si="745">D1187+D1190</f>
        <v>0</v>
      </c>
      <c r="E1186" s="71">
        <f t="shared" si="745"/>
        <v>0</v>
      </c>
      <c r="F1186" s="111">
        <f t="shared" si="745"/>
        <v>0</v>
      </c>
      <c r="G1186" s="765">
        <f t="shared" si="745"/>
        <v>0</v>
      </c>
      <c r="H1186" s="1100">
        <f t="shared" si="745"/>
        <v>0</v>
      </c>
      <c r="I1186" s="802">
        <f t="shared" si="745"/>
        <v>0</v>
      </c>
      <c r="J1186" s="558">
        <f t="shared" si="745"/>
        <v>2000000</v>
      </c>
      <c r="K1186" s="538">
        <f t="shared" si="742"/>
        <v>0</v>
      </c>
    </row>
    <row r="1187" spans="1:11" ht="14.1" customHeight="1" thickBot="1" x14ac:dyDescent="0.3">
      <c r="A1187" s="3" t="s">
        <v>359</v>
      </c>
      <c r="B1187" s="3" t="s">
        <v>92</v>
      </c>
      <c r="C1187" s="65">
        <f>C1188</f>
        <v>1000000</v>
      </c>
      <c r="D1187" s="65">
        <f t="shared" ref="D1187:J1188" si="746">D1188</f>
        <v>0</v>
      </c>
      <c r="E1187" s="65">
        <f t="shared" si="746"/>
        <v>0</v>
      </c>
      <c r="F1187" s="100">
        <f t="shared" si="746"/>
        <v>0</v>
      </c>
      <c r="G1187" s="764">
        <f t="shared" si="746"/>
        <v>0</v>
      </c>
      <c r="H1187" s="511">
        <f t="shared" si="746"/>
        <v>0</v>
      </c>
      <c r="I1187" s="801">
        <f t="shared" si="746"/>
        <v>0</v>
      </c>
      <c r="J1187" s="512">
        <f t="shared" si="746"/>
        <v>1000000</v>
      </c>
      <c r="K1187" s="544">
        <f t="shared" si="742"/>
        <v>0</v>
      </c>
    </row>
    <row r="1188" spans="1:11" ht="14.1" customHeight="1" x14ac:dyDescent="0.25">
      <c r="A1188" s="63" t="s">
        <v>360</v>
      </c>
      <c r="B1188" s="63" t="s">
        <v>213</v>
      </c>
      <c r="C1188" s="64">
        <f>C1189</f>
        <v>1000000</v>
      </c>
      <c r="D1188" s="64">
        <f t="shared" si="746"/>
        <v>0</v>
      </c>
      <c r="E1188" s="64">
        <f t="shared" si="746"/>
        <v>0</v>
      </c>
      <c r="F1188" s="101">
        <f t="shared" si="746"/>
        <v>0</v>
      </c>
      <c r="G1188" s="540">
        <f t="shared" si="746"/>
        <v>0</v>
      </c>
      <c r="H1188" s="369">
        <f t="shared" si="746"/>
        <v>0</v>
      </c>
      <c r="I1188" s="580">
        <f t="shared" si="746"/>
        <v>0</v>
      </c>
      <c r="J1188" s="513">
        <f t="shared" si="746"/>
        <v>1000000</v>
      </c>
      <c r="K1188" s="535">
        <f t="shared" si="742"/>
        <v>0</v>
      </c>
    </row>
    <row r="1189" spans="1:11" ht="14.1" customHeight="1" thickBot="1" x14ac:dyDescent="0.3">
      <c r="A1189" s="48" t="s">
        <v>361</v>
      </c>
      <c r="B1189" s="48" t="s">
        <v>290</v>
      </c>
      <c r="C1189" s="49">
        <v>1000000</v>
      </c>
      <c r="D1189" s="62"/>
      <c r="E1189" s="62"/>
      <c r="F1189" s="99"/>
      <c r="G1189" s="773"/>
      <c r="H1189" s="1103"/>
      <c r="I1189" s="809">
        <f>H1189+G1189</f>
        <v>0</v>
      </c>
      <c r="J1189" s="621">
        <f>C1189-I1189</f>
        <v>1000000</v>
      </c>
      <c r="K1189" s="538">
        <f t="shared" si="742"/>
        <v>0</v>
      </c>
    </row>
    <row r="1190" spans="1:11" ht="14.1" customHeight="1" thickBot="1" x14ac:dyDescent="0.3">
      <c r="A1190" s="3" t="s">
        <v>362</v>
      </c>
      <c r="B1190" s="3" t="s">
        <v>151</v>
      </c>
      <c r="C1190" s="65">
        <f>C1191</f>
        <v>1000000</v>
      </c>
      <c r="D1190" s="65">
        <f t="shared" ref="D1190:J1191" si="747">D1191</f>
        <v>0</v>
      </c>
      <c r="E1190" s="65">
        <f t="shared" si="747"/>
        <v>0</v>
      </c>
      <c r="F1190" s="100">
        <f t="shared" si="747"/>
        <v>0</v>
      </c>
      <c r="G1190" s="764">
        <f t="shared" si="747"/>
        <v>0</v>
      </c>
      <c r="H1190" s="511">
        <f t="shared" si="747"/>
        <v>0</v>
      </c>
      <c r="I1190" s="801">
        <f t="shared" si="747"/>
        <v>0</v>
      </c>
      <c r="J1190" s="512">
        <f t="shared" si="747"/>
        <v>1000000</v>
      </c>
      <c r="K1190" s="544">
        <f t="shared" si="742"/>
        <v>0</v>
      </c>
    </row>
    <row r="1191" spans="1:11" ht="14.1" customHeight="1" x14ac:dyDescent="0.25">
      <c r="A1191" s="63" t="s">
        <v>363</v>
      </c>
      <c r="B1191" s="63" t="s">
        <v>340</v>
      </c>
      <c r="C1191" s="64">
        <f>C1192</f>
        <v>1000000</v>
      </c>
      <c r="D1191" s="64">
        <f t="shared" si="747"/>
        <v>0</v>
      </c>
      <c r="E1191" s="64">
        <f t="shared" si="747"/>
        <v>0</v>
      </c>
      <c r="F1191" s="101">
        <f t="shared" si="747"/>
        <v>0</v>
      </c>
      <c r="G1191" s="540">
        <f t="shared" si="747"/>
        <v>0</v>
      </c>
      <c r="H1191" s="369">
        <f t="shared" si="747"/>
        <v>0</v>
      </c>
      <c r="I1191" s="580">
        <f t="shared" si="747"/>
        <v>0</v>
      </c>
      <c r="J1191" s="513">
        <f t="shared" si="747"/>
        <v>1000000</v>
      </c>
      <c r="K1191" s="535">
        <f t="shared" si="742"/>
        <v>0</v>
      </c>
    </row>
    <row r="1192" spans="1:11" ht="14.1" customHeight="1" x14ac:dyDescent="0.25">
      <c r="A1192" s="4" t="s">
        <v>364</v>
      </c>
      <c r="B1192" s="4" t="s">
        <v>341</v>
      </c>
      <c r="C1192" s="21">
        <v>1000000</v>
      </c>
      <c r="D1192" s="25"/>
      <c r="E1192" s="25"/>
      <c r="F1192" s="108"/>
      <c r="G1192" s="771"/>
      <c r="H1192" s="701"/>
      <c r="I1192" s="808">
        <f>H1192+G1192</f>
        <v>0</v>
      </c>
      <c r="J1192" s="622">
        <f>C1192-I1192</f>
        <v>1000000</v>
      </c>
      <c r="K1192" s="536">
        <f t="shared" si="742"/>
        <v>0</v>
      </c>
    </row>
    <row r="1193" spans="1:11" ht="14.1" customHeight="1" thickBot="1" x14ac:dyDescent="0.3">
      <c r="A1193" s="70" t="s">
        <v>50</v>
      </c>
      <c r="B1193" s="70" t="s">
        <v>51</v>
      </c>
      <c r="C1193" s="71">
        <f>C1194</f>
        <v>22000000</v>
      </c>
      <c r="D1193" s="71">
        <f t="shared" ref="D1193:J1194" si="748">D1194</f>
        <v>0</v>
      </c>
      <c r="E1193" s="71">
        <f t="shared" si="748"/>
        <v>0</v>
      </c>
      <c r="F1193" s="111">
        <f t="shared" si="748"/>
        <v>0</v>
      </c>
      <c r="G1193" s="765">
        <f t="shared" si="748"/>
        <v>0</v>
      </c>
      <c r="H1193" s="1100">
        <f t="shared" si="748"/>
        <v>2901333</v>
      </c>
      <c r="I1193" s="802">
        <f t="shared" si="748"/>
        <v>2901333</v>
      </c>
      <c r="J1193" s="558">
        <f t="shared" si="748"/>
        <v>19098667</v>
      </c>
      <c r="K1193" s="538">
        <f t="shared" si="742"/>
        <v>13.187877272727272</v>
      </c>
    </row>
    <row r="1194" spans="1:11" ht="14.1" customHeight="1" thickBot="1" x14ac:dyDescent="0.3">
      <c r="A1194" s="692" t="s">
        <v>353</v>
      </c>
      <c r="B1194" s="692" t="s">
        <v>151</v>
      </c>
      <c r="C1194" s="76">
        <f>C1195</f>
        <v>22000000</v>
      </c>
      <c r="D1194" s="76">
        <f t="shared" si="748"/>
        <v>0</v>
      </c>
      <c r="E1194" s="76">
        <f t="shared" si="748"/>
        <v>0</v>
      </c>
      <c r="F1194" s="109">
        <f t="shared" si="748"/>
        <v>0</v>
      </c>
      <c r="G1194" s="774">
        <f t="shared" si="748"/>
        <v>0</v>
      </c>
      <c r="H1194" s="1104">
        <f t="shared" si="748"/>
        <v>2901333</v>
      </c>
      <c r="I1194" s="810">
        <f t="shared" si="748"/>
        <v>2901333</v>
      </c>
      <c r="J1194" s="522">
        <f t="shared" si="748"/>
        <v>19098667</v>
      </c>
      <c r="K1194" s="693">
        <f t="shared" si="742"/>
        <v>13.187877272727272</v>
      </c>
    </row>
    <row r="1195" spans="1:11" ht="14.1" customHeight="1" x14ac:dyDescent="0.25">
      <c r="A1195" s="698" t="s">
        <v>354</v>
      </c>
      <c r="B1195" s="699" t="s">
        <v>348</v>
      </c>
      <c r="C1195" s="75">
        <f>C1196+C1197+C1198+C1199</f>
        <v>22000000</v>
      </c>
      <c r="D1195" s="75">
        <f t="shared" ref="D1195:J1195" si="749">D1196+D1197+D1198+D1199</f>
        <v>0</v>
      </c>
      <c r="E1195" s="75">
        <f t="shared" si="749"/>
        <v>0</v>
      </c>
      <c r="F1195" s="110">
        <f t="shared" si="749"/>
        <v>0</v>
      </c>
      <c r="G1195" s="775">
        <f t="shared" si="749"/>
        <v>0</v>
      </c>
      <c r="H1195" s="1105">
        <f t="shared" si="749"/>
        <v>2901333</v>
      </c>
      <c r="I1195" s="811">
        <f t="shared" si="749"/>
        <v>2901333</v>
      </c>
      <c r="J1195" s="523">
        <f t="shared" si="749"/>
        <v>19098667</v>
      </c>
      <c r="K1195" s="700">
        <f t="shared" si="742"/>
        <v>13.187877272727272</v>
      </c>
    </row>
    <row r="1196" spans="1:11" ht="14.1" customHeight="1" x14ac:dyDescent="0.25">
      <c r="A1196" s="5" t="s">
        <v>355</v>
      </c>
      <c r="B1196" s="5" t="s">
        <v>349</v>
      </c>
      <c r="C1196" s="6">
        <v>1420000</v>
      </c>
      <c r="D1196" s="58"/>
      <c r="E1196" s="58"/>
      <c r="F1196" s="107"/>
      <c r="G1196" s="771"/>
      <c r="H1196" s="701"/>
      <c r="I1196" s="808">
        <f>H1196+G1196</f>
        <v>0</v>
      </c>
      <c r="J1196" s="620">
        <f>C1196-I1196</f>
        <v>1420000</v>
      </c>
      <c r="K1196" s="702">
        <f t="shared" si="742"/>
        <v>0</v>
      </c>
    </row>
    <row r="1197" spans="1:11" ht="14.1" customHeight="1" x14ac:dyDescent="0.25">
      <c r="A1197" s="5" t="s">
        <v>356</v>
      </c>
      <c r="B1197" s="5" t="s">
        <v>350</v>
      </c>
      <c r="C1197" s="6">
        <v>2798000</v>
      </c>
      <c r="D1197" s="58"/>
      <c r="E1197" s="58"/>
      <c r="F1197" s="107"/>
      <c r="G1197" s="771"/>
      <c r="H1197" s="701"/>
      <c r="I1197" s="808">
        <f t="shared" ref="I1197:I1199" si="750">H1197+G1197</f>
        <v>0</v>
      </c>
      <c r="J1197" s="620">
        <f t="shared" ref="J1197:J1199" si="751">C1197-I1197</f>
        <v>2798000</v>
      </c>
      <c r="K1197" s="702">
        <f t="shared" si="742"/>
        <v>0</v>
      </c>
    </row>
    <row r="1198" spans="1:11" ht="14.1" customHeight="1" x14ac:dyDescent="0.25">
      <c r="A1198" s="5" t="s">
        <v>357</v>
      </c>
      <c r="B1198" s="5" t="s">
        <v>351</v>
      </c>
      <c r="C1198" s="6">
        <v>16182000</v>
      </c>
      <c r="D1198" s="58"/>
      <c r="E1198" s="58"/>
      <c r="F1198" s="107"/>
      <c r="G1198" s="771"/>
      <c r="H1198" s="695">
        <v>2901333</v>
      </c>
      <c r="I1198" s="806">
        <f t="shared" si="750"/>
        <v>2901333</v>
      </c>
      <c r="J1198" s="620">
        <f t="shared" si="751"/>
        <v>13280667</v>
      </c>
      <c r="K1198" s="702">
        <f t="shared" si="742"/>
        <v>17.929384501297736</v>
      </c>
    </row>
    <row r="1199" spans="1:11" ht="14.1" customHeight="1" x14ac:dyDescent="0.25">
      <c r="A1199" s="5" t="s">
        <v>358</v>
      </c>
      <c r="B1199" s="5" t="s">
        <v>352</v>
      </c>
      <c r="C1199" s="6">
        <v>1600000</v>
      </c>
      <c r="D1199" s="58"/>
      <c r="E1199" s="58"/>
      <c r="F1199" s="107"/>
      <c r="G1199" s="771"/>
      <c r="H1199" s="701"/>
      <c r="I1199" s="808">
        <f t="shared" si="750"/>
        <v>0</v>
      </c>
      <c r="J1199" s="620">
        <f t="shared" si="751"/>
        <v>1600000</v>
      </c>
      <c r="K1199" s="702">
        <f t="shared" si="742"/>
        <v>0</v>
      </c>
    </row>
    <row r="1200" spans="1:11" ht="14.1" customHeight="1" thickBot="1" x14ac:dyDescent="0.3">
      <c r="A1200" s="70" t="s">
        <v>52</v>
      </c>
      <c r="B1200" s="70" t="s">
        <v>53</v>
      </c>
      <c r="C1200" s="71">
        <f>C1201</f>
        <v>2500000</v>
      </c>
      <c r="D1200" s="71">
        <f t="shared" ref="D1200:J1202" si="752">D1201</f>
        <v>0</v>
      </c>
      <c r="E1200" s="71">
        <f t="shared" si="752"/>
        <v>0</v>
      </c>
      <c r="F1200" s="111">
        <f t="shared" si="752"/>
        <v>0</v>
      </c>
      <c r="G1200" s="765">
        <f t="shared" si="752"/>
        <v>0</v>
      </c>
      <c r="H1200" s="1100">
        <f t="shared" si="752"/>
        <v>250000</v>
      </c>
      <c r="I1200" s="802">
        <f t="shared" si="752"/>
        <v>250000</v>
      </c>
      <c r="J1200" s="558">
        <f t="shared" si="752"/>
        <v>2250000</v>
      </c>
      <c r="K1200" s="538">
        <f t="shared" si="742"/>
        <v>10</v>
      </c>
    </row>
    <row r="1201" spans="1:11" ht="14.1" customHeight="1" thickBot="1" x14ac:dyDescent="0.3">
      <c r="A1201" s="3" t="s">
        <v>366</v>
      </c>
      <c r="B1201" s="3" t="s">
        <v>151</v>
      </c>
      <c r="C1201" s="76">
        <f>C1202</f>
        <v>2500000</v>
      </c>
      <c r="D1201" s="76">
        <f t="shared" si="752"/>
        <v>0</v>
      </c>
      <c r="E1201" s="76">
        <f t="shared" si="752"/>
        <v>0</v>
      </c>
      <c r="F1201" s="109">
        <f t="shared" si="752"/>
        <v>0</v>
      </c>
      <c r="G1201" s="774">
        <f t="shared" si="752"/>
        <v>0</v>
      </c>
      <c r="H1201" s="1104">
        <f t="shared" si="752"/>
        <v>250000</v>
      </c>
      <c r="I1201" s="810">
        <f t="shared" si="752"/>
        <v>250000</v>
      </c>
      <c r="J1201" s="522">
        <f t="shared" si="752"/>
        <v>2250000</v>
      </c>
      <c r="K1201" s="544">
        <f t="shared" si="742"/>
        <v>10</v>
      </c>
    </row>
    <row r="1202" spans="1:11" ht="14.1" customHeight="1" x14ac:dyDescent="0.25">
      <c r="A1202" s="63" t="s">
        <v>367</v>
      </c>
      <c r="B1202" s="74" t="s">
        <v>239</v>
      </c>
      <c r="C1202" s="75">
        <f>C1203</f>
        <v>2500000</v>
      </c>
      <c r="D1202" s="75">
        <f t="shared" si="752"/>
        <v>0</v>
      </c>
      <c r="E1202" s="75">
        <f t="shared" si="752"/>
        <v>0</v>
      </c>
      <c r="F1202" s="110">
        <f t="shared" si="752"/>
        <v>0</v>
      </c>
      <c r="G1202" s="775">
        <f t="shared" si="752"/>
        <v>0</v>
      </c>
      <c r="H1202" s="1105">
        <f t="shared" si="752"/>
        <v>250000</v>
      </c>
      <c r="I1202" s="811">
        <f t="shared" si="752"/>
        <v>250000</v>
      </c>
      <c r="J1202" s="523">
        <f t="shared" si="752"/>
        <v>2250000</v>
      </c>
      <c r="K1202" s="535">
        <f t="shared" si="742"/>
        <v>10</v>
      </c>
    </row>
    <row r="1203" spans="1:11" ht="14.1" customHeight="1" x14ac:dyDescent="0.25">
      <c r="A1203" s="4" t="s">
        <v>368</v>
      </c>
      <c r="B1203" s="4" t="s">
        <v>365</v>
      </c>
      <c r="C1203" s="6">
        <v>2500000</v>
      </c>
      <c r="D1203" s="58"/>
      <c r="E1203" s="58"/>
      <c r="F1203" s="107"/>
      <c r="G1203" s="771"/>
      <c r="H1203" s="695">
        <v>250000</v>
      </c>
      <c r="I1203" s="812">
        <f>H1203+G1203</f>
        <v>250000</v>
      </c>
      <c r="J1203" s="622">
        <f>C1203-I1203</f>
        <v>2250000</v>
      </c>
      <c r="K1203" s="536">
        <f t="shared" si="742"/>
        <v>10</v>
      </c>
    </row>
    <row r="1204" spans="1:11" ht="14.1" customHeight="1" thickBot="1" x14ac:dyDescent="0.3">
      <c r="A1204" s="70" t="s">
        <v>54</v>
      </c>
      <c r="B1204" s="70" t="s">
        <v>55</v>
      </c>
      <c r="C1204" s="71">
        <f>C1205</f>
        <v>2500000</v>
      </c>
      <c r="D1204" s="71">
        <f t="shared" ref="D1204:J1206" si="753">D1205</f>
        <v>0</v>
      </c>
      <c r="E1204" s="71">
        <f t="shared" si="753"/>
        <v>0</v>
      </c>
      <c r="F1204" s="111">
        <f t="shared" si="753"/>
        <v>0</v>
      </c>
      <c r="G1204" s="765">
        <f t="shared" si="753"/>
        <v>0</v>
      </c>
      <c r="H1204" s="1100">
        <f t="shared" si="753"/>
        <v>225000</v>
      </c>
      <c r="I1204" s="802">
        <f t="shared" si="753"/>
        <v>225000</v>
      </c>
      <c r="J1204" s="558">
        <f t="shared" si="753"/>
        <v>2275000</v>
      </c>
      <c r="K1204" s="538">
        <f t="shared" si="742"/>
        <v>9</v>
      </c>
    </row>
    <row r="1205" spans="1:11" ht="14.1" customHeight="1" thickBot="1" x14ac:dyDescent="0.3">
      <c r="A1205" s="3" t="s">
        <v>369</v>
      </c>
      <c r="B1205" s="3" t="s">
        <v>151</v>
      </c>
      <c r="C1205" s="76">
        <f>C1206</f>
        <v>2500000</v>
      </c>
      <c r="D1205" s="76">
        <f t="shared" si="753"/>
        <v>0</v>
      </c>
      <c r="E1205" s="76">
        <f t="shared" si="753"/>
        <v>0</v>
      </c>
      <c r="F1205" s="109">
        <f t="shared" si="753"/>
        <v>0</v>
      </c>
      <c r="G1205" s="774">
        <f t="shared" si="753"/>
        <v>0</v>
      </c>
      <c r="H1205" s="1104">
        <f t="shared" si="753"/>
        <v>225000</v>
      </c>
      <c r="I1205" s="810">
        <f t="shared" si="753"/>
        <v>225000</v>
      </c>
      <c r="J1205" s="522">
        <f t="shared" si="753"/>
        <v>2275000</v>
      </c>
      <c r="K1205" s="544">
        <f t="shared" si="742"/>
        <v>9</v>
      </c>
    </row>
    <row r="1206" spans="1:11" ht="14.1" customHeight="1" x14ac:dyDescent="0.25">
      <c r="A1206" s="63" t="s">
        <v>370</v>
      </c>
      <c r="B1206" s="74" t="s">
        <v>239</v>
      </c>
      <c r="C1206" s="75">
        <f>C1207</f>
        <v>2500000</v>
      </c>
      <c r="D1206" s="75">
        <f t="shared" si="753"/>
        <v>0</v>
      </c>
      <c r="E1206" s="75">
        <f t="shared" si="753"/>
        <v>0</v>
      </c>
      <c r="F1206" s="110">
        <f t="shared" si="753"/>
        <v>0</v>
      </c>
      <c r="G1206" s="775">
        <f t="shared" si="753"/>
        <v>0</v>
      </c>
      <c r="H1206" s="1105">
        <f t="shared" si="753"/>
        <v>225000</v>
      </c>
      <c r="I1206" s="811">
        <f t="shared" si="753"/>
        <v>225000</v>
      </c>
      <c r="J1206" s="523">
        <f t="shared" si="753"/>
        <v>2275000</v>
      </c>
      <c r="K1206" s="535">
        <f t="shared" si="742"/>
        <v>9</v>
      </c>
    </row>
    <row r="1207" spans="1:11" ht="14.1" customHeight="1" x14ac:dyDescent="0.25">
      <c r="A1207" s="4" t="s">
        <v>371</v>
      </c>
      <c r="B1207" s="4" t="s">
        <v>365</v>
      </c>
      <c r="C1207" s="6">
        <v>2500000</v>
      </c>
      <c r="D1207" s="25"/>
      <c r="E1207" s="25"/>
      <c r="F1207" s="108"/>
      <c r="G1207" s="771"/>
      <c r="H1207" s="695">
        <v>225000</v>
      </c>
      <c r="I1207" s="812">
        <f>H1207+G1207</f>
        <v>225000</v>
      </c>
      <c r="J1207" s="622">
        <f>C1207-I1207</f>
        <v>2275000</v>
      </c>
      <c r="K1207" s="536">
        <f t="shared" si="742"/>
        <v>9</v>
      </c>
    </row>
    <row r="1208" spans="1:11" ht="14.1" customHeight="1" x14ac:dyDescent="0.25">
      <c r="A1208" s="54" t="s">
        <v>118</v>
      </c>
      <c r="B1208" s="54" t="s">
        <v>549</v>
      </c>
      <c r="C1208" s="55">
        <f>C1209</f>
        <v>38500000</v>
      </c>
      <c r="D1208" s="55">
        <f t="shared" ref="D1208:J1209" si="754">D1209</f>
        <v>0</v>
      </c>
      <c r="E1208" s="55">
        <f t="shared" si="754"/>
        <v>0</v>
      </c>
      <c r="F1208" s="104">
        <f t="shared" si="754"/>
        <v>0</v>
      </c>
      <c r="G1208" s="547">
        <f t="shared" si="754"/>
        <v>0</v>
      </c>
      <c r="H1208" s="499">
        <f t="shared" si="754"/>
        <v>0</v>
      </c>
      <c r="I1208" s="581">
        <f t="shared" si="754"/>
        <v>0</v>
      </c>
      <c r="J1208" s="549">
        <f t="shared" si="754"/>
        <v>38500000</v>
      </c>
      <c r="K1208" s="536">
        <f t="shared" si="742"/>
        <v>0</v>
      </c>
    </row>
    <row r="1209" spans="1:11" ht="14.1" customHeight="1" thickBot="1" x14ac:dyDescent="0.3">
      <c r="A1209" s="72" t="s">
        <v>56</v>
      </c>
      <c r="B1209" s="72" t="s">
        <v>57</v>
      </c>
      <c r="C1209" s="73">
        <f>C1210</f>
        <v>38500000</v>
      </c>
      <c r="D1209" s="73">
        <f t="shared" si="754"/>
        <v>0</v>
      </c>
      <c r="E1209" s="73">
        <f t="shared" si="754"/>
        <v>0</v>
      </c>
      <c r="F1209" s="112">
        <f t="shared" si="754"/>
        <v>0</v>
      </c>
      <c r="G1209" s="768">
        <f t="shared" si="754"/>
        <v>0</v>
      </c>
      <c r="H1209" s="1101">
        <f t="shared" si="754"/>
        <v>0</v>
      </c>
      <c r="I1209" s="805">
        <f t="shared" si="754"/>
        <v>0</v>
      </c>
      <c r="J1209" s="524">
        <f t="shared" si="754"/>
        <v>38500000</v>
      </c>
      <c r="K1209" s="538">
        <f t="shared" si="742"/>
        <v>0</v>
      </c>
    </row>
    <row r="1210" spans="1:11" ht="14.1" customHeight="1" thickBot="1" x14ac:dyDescent="0.3">
      <c r="A1210" s="3" t="s">
        <v>374</v>
      </c>
      <c r="B1210" s="3" t="s">
        <v>92</v>
      </c>
      <c r="C1210" s="65">
        <f>C1211+C1213</f>
        <v>38500000</v>
      </c>
      <c r="D1210" s="65">
        <f t="shared" ref="D1210:J1210" si="755">D1211+D1213</f>
        <v>0</v>
      </c>
      <c r="E1210" s="65">
        <f t="shared" si="755"/>
        <v>0</v>
      </c>
      <c r="F1210" s="100">
        <f t="shared" si="755"/>
        <v>0</v>
      </c>
      <c r="G1210" s="764">
        <f t="shared" si="755"/>
        <v>0</v>
      </c>
      <c r="H1210" s="511">
        <f t="shared" si="755"/>
        <v>0</v>
      </c>
      <c r="I1210" s="801">
        <f t="shared" si="755"/>
        <v>0</v>
      </c>
      <c r="J1210" s="512">
        <f t="shared" si="755"/>
        <v>38500000</v>
      </c>
      <c r="K1210" s="544">
        <f t="shared" si="742"/>
        <v>0</v>
      </c>
    </row>
    <row r="1211" spans="1:11" ht="14.1" customHeight="1" x14ac:dyDescent="0.25">
      <c r="A1211" s="63" t="s">
        <v>375</v>
      </c>
      <c r="B1211" s="63" t="s">
        <v>372</v>
      </c>
      <c r="C1211" s="64">
        <f>C1212</f>
        <v>7830000</v>
      </c>
      <c r="D1211" s="64">
        <f t="shared" ref="D1211:J1211" si="756">D1212</f>
        <v>0</v>
      </c>
      <c r="E1211" s="64">
        <f t="shared" si="756"/>
        <v>0</v>
      </c>
      <c r="F1211" s="101">
        <f t="shared" si="756"/>
        <v>0</v>
      </c>
      <c r="G1211" s="540">
        <f t="shared" si="756"/>
        <v>0</v>
      </c>
      <c r="H1211" s="369">
        <f t="shared" si="756"/>
        <v>0</v>
      </c>
      <c r="I1211" s="580">
        <f t="shared" si="756"/>
        <v>0</v>
      </c>
      <c r="J1211" s="513">
        <f t="shared" si="756"/>
        <v>7830000</v>
      </c>
      <c r="K1211" s="535">
        <f t="shared" si="742"/>
        <v>0</v>
      </c>
    </row>
    <row r="1212" spans="1:11" ht="14.1" customHeight="1" x14ac:dyDescent="0.25">
      <c r="A1212" s="4" t="s">
        <v>376</v>
      </c>
      <c r="B1212" s="4" t="s">
        <v>212</v>
      </c>
      <c r="C1212" s="21">
        <v>7830000</v>
      </c>
      <c r="D1212" s="16"/>
      <c r="E1212" s="16"/>
      <c r="F1212" s="102"/>
      <c r="G1212" s="754"/>
      <c r="H1212" s="716"/>
      <c r="I1212" s="791">
        <f>H1212+G1212</f>
        <v>0</v>
      </c>
      <c r="J1212" s="561">
        <f>C1212-I1212</f>
        <v>7830000</v>
      </c>
      <c r="K1212" s="536">
        <f t="shared" si="742"/>
        <v>0</v>
      </c>
    </row>
    <row r="1213" spans="1:11" ht="14.1" customHeight="1" x14ac:dyDescent="0.25">
      <c r="A1213" s="4" t="s">
        <v>377</v>
      </c>
      <c r="B1213" s="4" t="s">
        <v>372</v>
      </c>
      <c r="C1213" s="21">
        <f>C1214</f>
        <v>30670000</v>
      </c>
      <c r="D1213" s="21">
        <f t="shared" ref="D1213:J1213" si="757">D1214</f>
        <v>0</v>
      </c>
      <c r="E1213" s="21">
        <f t="shared" si="757"/>
        <v>0</v>
      </c>
      <c r="F1213" s="103">
        <f t="shared" si="757"/>
        <v>0</v>
      </c>
      <c r="G1213" s="547">
        <f t="shared" si="757"/>
        <v>0</v>
      </c>
      <c r="H1213" s="499">
        <f t="shared" si="757"/>
        <v>0</v>
      </c>
      <c r="I1213" s="581">
        <f t="shared" si="757"/>
        <v>0</v>
      </c>
      <c r="J1213" s="514">
        <f t="shared" si="757"/>
        <v>30670000</v>
      </c>
      <c r="K1213" s="536">
        <f t="shared" si="742"/>
        <v>0</v>
      </c>
    </row>
    <row r="1214" spans="1:11" ht="14.1" customHeight="1" x14ac:dyDescent="0.25">
      <c r="A1214" s="4" t="s">
        <v>378</v>
      </c>
      <c r="B1214" s="4" t="s">
        <v>373</v>
      </c>
      <c r="C1214" s="21">
        <v>30670000</v>
      </c>
      <c r="D1214" s="16"/>
      <c r="E1214" s="16"/>
      <c r="F1214" s="102"/>
      <c r="G1214" s="754"/>
      <c r="H1214" s="716"/>
      <c r="I1214" s="791">
        <f>H1214+G1214</f>
        <v>0</v>
      </c>
      <c r="J1214" s="561">
        <f>C1214-I1214</f>
        <v>30670000</v>
      </c>
      <c r="K1214" s="536">
        <f t="shared" si="742"/>
        <v>0</v>
      </c>
    </row>
    <row r="1215" spans="1:11" ht="14.1" customHeight="1" x14ac:dyDescent="0.25">
      <c r="A1215" s="4"/>
      <c r="B1215" s="4"/>
      <c r="C1215" s="21"/>
      <c r="D1215" s="16"/>
      <c r="E1215" s="16"/>
      <c r="F1215" s="102"/>
      <c r="G1215" s="754"/>
      <c r="H1215" s="716"/>
      <c r="I1215" s="791"/>
      <c r="J1215" s="507"/>
      <c r="K1215" s="536"/>
    </row>
    <row r="1216" spans="1:11" ht="14.1" customHeight="1" x14ac:dyDescent="0.25">
      <c r="A1216" s="4"/>
      <c r="B1216" s="4"/>
      <c r="C1216" s="21"/>
      <c r="D1216" s="16"/>
      <c r="E1216" s="16"/>
      <c r="F1216" s="102"/>
      <c r="G1216" s="754"/>
      <c r="H1216" s="716"/>
      <c r="I1216" s="791"/>
      <c r="J1216" s="507"/>
      <c r="K1216" s="536"/>
    </row>
    <row r="1217" spans="1:21" ht="14.1" customHeight="1" x14ac:dyDescent="0.25">
      <c r="A1217" s="124"/>
      <c r="B1217" s="124"/>
      <c r="C1217" s="125"/>
      <c r="D1217" s="126"/>
      <c r="E1217" s="126"/>
      <c r="F1217" s="126"/>
      <c r="G1217" s="610"/>
      <c r="H1217" s="516"/>
      <c r="I1217" s="610"/>
      <c r="J1217" s="515"/>
      <c r="K1217" s="545"/>
    </row>
    <row r="1218" spans="1:21" ht="14.1" customHeight="1" x14ac:dyDescent="0.25">
      <c r="A1218" s="7"/>
      <c r="B1218" s="7"/>
      <c r="C1218" s="8"/>
      <c r="D1218" s="130"/>
      <c r="E1218" s="130"/>
      <c r="F1218" s="130"/>
      <c r="G1218" s="613"/>
      <c r="H1218" s="520"/>
      <c r="I1218" s="613"/>
      <c r="J1218" s="519"/>
      <c r="K1218" s="550"/>
    </row>
    <row r="1219" spans="1:21" ht="14.1" customHeight="1" x14ac:dyDescent="0.25">
      <c r="A1219" s="7"/>
      <c r="B1219" s="7"/>
      <c r="C1219" s="8"/>
      <c r="D1219" s="130"/>
      <c r="E1219" s="130"/>
      <c r="F1219" s="130"/>
      <c r="G1219" s="613"/>
      <c r="H1219" s="520"/>
      <c r="I1219" s="613"/>
      <c r="J1219" s="519"/>
      <c r="K1219" s="550"/>
    </row>
    <row r="1220" spans="1:21" ht="14.1" customHeight="1" x14ac:dyDescent="0.25">
      <c r="A1220" s="7"/>
      <c r="B1220" s="7"/>
      <c r="C1220" s="8"/>
      <c r="D1220" s="130"/>
      <c r="E1220" s="130"/>
      <c r="F1220" s="130"/>
      <c r="G1220" s="613"/>
      <c r="H1220" s="520"/>
      <c r="I1220" s="613"/>
      <c r="J1220" s="519"/>
      <c r="K1220" s="550">
        <v>7</v>
      </c>
    </row>
    <row r="1221" spans="1:21" ht="14.1" customHeight="1" x14ac:dyDescent="0.25">
      <c r="A1221" s="120" t="s">
        <v>533</v>
      </c>
      <c r="B1221" s="121">
        <v>2</v>
      </c>
      <c r="C1221" s="122" t="s">
        <v>534</v>
      </c>
      <c r="D1221" s="122" t="s">
        <v>535</v>
      </c>
      <c r="E1221" s="122" t="s">
        <v>536</v>
      </c>
      <c r="F1221" s="123" t="s">
        <v>537</v>
      </c>
      <c r="G1221" s="751">
        <v>7</v>
      </c>
      <c r="H1221" s="715">
        <v>8</v>
      </c>
      <c r="I1221" s="788">
        <v>9</v>
      </c>
      <c r="J1221" s="502">
        <v>10</v>
      </c>
      <c r="K1221" s="503">
        <v>11</v>
      </c>
    </row>
    <row r="1222" spans="1:21" ht="14.1" customHeight="1" x14ac:dyDescent="0.25">
      <c r="A1222" s="54" t="s">
        <v>117</v>
      </c>
      <c r="B1222" s="54" t="s">
        <v>107</v>
      </c>
      <c r="C1222" s="55">
        <f t="shared" ref="C1222:J1222" si="758">C1223+C1231+C1238+C1246</f>
        <v>8995000</v>
      </c>
      <c r="D1222" s="55">
        <f t="shared" si="758"/>
        <v>0</v>
      </c>
      <c r="E1222" s="55">
        <f t="shared" si="758"/>
        <v>0</v>
      </c>
      <c r="F1222" s="104">
        <f t="shared" si="758"/>
        <v>0</v>
      </c>
      <c r="G1222" s="547">
        <f t="shared" si="758"/>
        <v>0</v>
      </c>
      <c r="H1222" s="499">
        <f t="shared" si="758"/>
        <v>168125</v>
      </c>
      <c r="I1222" s="581">
        <f t="shared" si="758"/>
        <v>168125</v>
      </c>
      <c r="J1222" s="549">
        <f t="shared" si="758"/>
        <v>8826875</v>
      </c>
      <c r="K1222" s="536">
        <f t="shared" ref="K1222:K1262" si="759">I1222/C1222*100</f>
        <v>1.8690939410783769</v>
      </c>
      <c r="R1222" s="721" t="s">
        <v>875</v>
      </c>
      <c r="S1222">
        <v>37500</v>
      </c>
    </row>
    <row r="1223" spans="1:21" ht="14.1" customHeight="1" thickBot="1" x14ac:dyDescent="0.3">
      <c r="A1223" s="72" t="s">
        <v>58</v>
      </c>
      <c r="B1223" s="72" t="s">
        <v>59</v>
      </c>
      <c r="C1223" s="73">
        <f>C1224</f>
        <v>1530000</v>
      </c>
      <c r="D1223" s="73">
        <f t="shared" ref="D1223:J1223" si="760">D1224</f>
        <v>0</v>
      </c>
      <c r="E1223" s="73">
        <f t="shared" si="760"/>
        <v>0</v>
      </c>
      <c r="F1223" s="112">
        <f t="shared" si="760"/>
        <v>0</v>
      </c>
      <c r="G1223" s="768">
        <f t="shared" si="760"/>
        <v>0</v>
      </c>
      <c r="H1223" s="1101">
        <f t="shared" si="760"/>
        <v>60000</v>
      </c>
      <c r="I1223" s="805">
        <f t="shared" si="760"/>
        <v>60000</v>
      </c>
      <c r="J1223" s="524">
        <f t="shared" si="760"/>
        <v>1470000</v>
      </c>
      <c r="K1223" s="538">
        <f t="shared" si="759"/>
        <v>3.9215686274509802</v>
      </c>
      <c r="R1223" s="721" t="s">
        <v>879</v>
      </c>
      <c r="S1223">
        <f>10*500</f>
        <v>5000</v>
      </c>
    </row>
    <row r="1224" spans="1:21" ht="14.1" customHeight="1" thickBot="1" x14ac:dyDescent="0.3">
      <c r="A1224" s="3" t="s">
        <v>379</v>
      </c>
      <c r="B1224" s="3" t="s">
        <v>151</v>
      </c>
      <c r="C1224" s="65">
        <f>C1225+C1227+C1229</f>
        <v>1530000</v>
      </c>
      <c r="D1224" s="65">
        <f t="shared" ref="D1224:J1224" si="761">D1225+D1227+D1229</f>
        <v>0</v>
      </c>
      <c r="E1224" s="65">
        <f t="shared" si="761"/>
        <v>0</v>
      </c>
      <c r="F1224" s="100">
        <f t="shared" si="761"/>
        <v>0</v>
      </c>
      <c r="G1224" s="764">
        <f t="shared" si="761"/>
        <v>0</v>
      </c>
      <c r="H1224" s="511">
        <f t="shared" si="761"/>
        <v>60000</v>
      </c>
      <c r="I1224" s="801">
        <f t="shared" si="761"/>
        <v>60000</v>
      </c>
      <c r="J1224" s="512">
        <f t="shared" si="761"/>
        <v>1470000</v>
      </c>
      <c r="K1224" s="544">
        <f t="shared" si="759"/>
        <v>3.9215686274509802</v>
      </c>
      <c r="R1224" s="721" t="s">
        <v>876</v>
      </c>
      <c r="S1224">
        <f>15*400</f>
        <v>6000</v>
      </c>
    </row>
    <row r="1225" spans="1:21" ht="14.1" customHeight="1" x14ac:dyDescent="0.25">
      <c r="A1225" s="63" t="s">
        <v>380</v>
      </c>
      <c r="B1225" s="63" t="s">
        <v>154</v>
      </c>
      <c r="C1225" s="64">
        <f>C1226</f>
        <v>60000</v>
      </c>
      <c r="D1225" s="64">
        <f t="shared" ref="D1225:J1225" si="762">D1226</f>
        <v>0</v>
      </c>
      <c r="E1225" s="64">
        <f t="shared" si="762"/>
        <v>0</v>
      </c>
      <c r="F1225" s="101">
        <f t="shared" si="762"/>
        <v>0</v>
      </c>
      <c r="G1225" s="540">
        <f t="shared" si="762"/>
        <v>0</v>
      </c>
      <c r="H1225" s="369">
        <f t="shared" si="762"/>
        <v>60000</v>
      </c>
      <c r="I1225" s="580">
        <f t="shared" si="762"/>
        <v>60000</v>
      </c>
      <c r="J1225" s="513">
        <f t="shared" si="762"/>
        <v>0</v>
      </c>
      <c r="K1225" s="535">
        <f t="shared" si="759"/>
        <v>100</v>
      </c>
      <c r="R1225" s="721" t="s">
        <v>877</v>
      </c>
      <c r="S1225">
        <f>5*1200</f>
        <v>6000</v>
      </c>
      <c r="U1225" s="168">
        <f>S1225-1500</f>
        <v>4500</v>
      </c>
    </row>
    <row r="1226" spans="1:21" ht="14.1" customHeight="1" x14ac:dyDescent="0.25">
      <c r="A1226" s="4" t="s">
        <v>381</v>
      </c>
      <c r="B1226" s="4" t="s">
        <v>155</v>
      </c>
      <c r="C1226" s="21">
        <v>60000</v>
      </c>
      <c r="D1226" s="16"/>
      <c r="E1226" s="16"/>
      <c r="F1226" s="102"/>
      <c r="G1226" s="754"/>
      <c r="H1226" s="691">
        <v>60000</v>
      </c>
      <c r="I1226" s="796">
        <f>H1226+G1226</f>
        <v>60000</v>
      </c>
      <c r="J1226" s="561">
        <f>C1226-I1226</f>
        <v>0</v>
      </c>
      <c r="K1226" s="536">
        <f t="shared" si="759"/>
        <v>100</v>
      </c>
      <c r="R1226" s="721" t="s">
        <v>878</v>
      </c>
      <c r="S1226">
        <v>5500</v>
      </c>
    </row>
    <row r="1227" spans="1:21" ht="14.1" customHeight="1" x14ac:dyDescent="0.25">
      <c r="A1227" s="4" t="s">
        <v>382</v>
      </c>
      <c r="B1227" s="4" t="s">
        <v>156</v>
      </c>
      <c r="C1227" s="21">
        <f>C1228</f>
        <v>30000</v>
      </c>
      <c r="D1227" s="21">
        <f t="shared" ref="D1227:J1227" si="763">D1228</f>
        <v>0</v>
      </c>
      <c r="E1227" s="21">
        <f t="shared" si="763"/>
        <v>0</v>
      </c>
      <c r="F1227" s="103">
        <f t="shared" si="763"/>
        <v>0</v>
      </c>
      <c r="G1227" s="547">
        <f t="shared" si="763"/>
        <v>0</v>
      </c>
      <c r="H1227" s="499">
        <f t="shared" si="763"/>
        <v>0</v>
      </c>
      <c r="I1227" s="581">
        <f t="shared" si="763"/>
        <v>0</v>
      </c>
      <c r="J1227" s="514">
        <f t="shared" si="763"/>
        <v>30000</v>
      </c>
      <c r="K1227" s="536">
        <f t="shared" si="759"/>
        <v>0</v>
      </c>
      <c r="S1227">
        <f>SUM(S1222:S1226)</f>
        <v>60000</v>
      </c>
      <c r="T1227" s="419">
        <f>H1226-S1227</f>
        <v>0</v>
      </c>
      <c r="U1227" s="168">
        <f>T1227/1250</f>
        <v>0</v>
      </c>
    </row>
    <row r="1228" spans="1:21" ht="14.1" customHeight="1" x14ac:dyDescent="0.25">
      <c r="A1228" s="4" t="s">
        <v>383</v>
      </c>
      <c r="B1228" s="4" t="s">
        <v>157</v>
      </c>
      <c r="C1228" s="21">
        <v>30000</v>
      </c>
      <c r="D1228" s="16"/>
      <c r="E1228" s="16"/>
      <c r="F1228" s="102"/>
      <c r="G1228" s="754"/>
      <c r="H1228" s="716"/>
      <c r="I1228" s="791">
        <f>H1228+G1228</f>
        <v>0</v>
      </c>
      <c r="J1228" s="561">
        <f>C1228-I1228</f>
        <v>30000</v>
      </c>
      <c r="K1228" s="536">
        <f t="shared" si="759"/>
        <v>0</v>
      </c>
    </row>
    <row r="1229" spans="1:21" ht="14.1" customHeight="1" x14ac:dyDescent="0.25">
      <c r="A1229" s="4" t="s">
        <v>384</v>
      </c>
      <c r="B1229" s="4" t="s">
        <v>158</v>
      </c>
      <c r="C1229" s="21">
        <f>C1230</f>
        <v>1440000</v>
      </c>
      <c r="D1229" s="21">
        <f t="shared" ref="D1229:J1229" si="764">D1230</f>
        <v>0</v>
      </c>
      <c r="E1229" s="21">
        <f t="shared" si="764"/>
        <v>0</v>
      </c>
      <c r="F1229" s="103">
        <f t="shared" si="764"/>
        <v>0</v>
      </c>
      <c r="G1229" s="547">
        <f t="shared" si="764"/>
        <v>0</v>
      </c>
      <c r="H1229" s="499">
        <f t="shared" si="764"/>
        <v>0</v>
      </c>
      <c r="I1229" s="581">
        <f t="shared" si="764"/>
        <v>0</v>
      </c>
      <c r="J1229" s="514">
        <f t="shared" si="764"/>
        <v>1440000</v>
      </c>
      <c r="K1229" s="536">
        <f t="shared" si="759"/>
        <v>0</v>
      </c>
    </row>
    <row r="1230" spans="1:21" ht="14.1" customHeight="1" x14ac:dyDescent="0.25">
      <c r="A1230" s="4" t="s">
        <v>385</v>
      </c>
      <c r="B1230" s="4" t="s">
        <v>159</v>
      </c>
      <c r="C1230" s="21">
        <v>1440000</v>
      </c>
      <c r="D1230" s="16"/>
      <c r="E1230" s="16"/>
      <c r="F1230" s="102"/>
      <c r="G1230" s="754"/>
      <c r="H1230" s="716"/>
      <c r="I1230" s="791">
        <f>H1230+G1230</f>
        <v>0</v>
      </c>
      <c r="J1230" s="561">
        <f>C1230-I1230</f>
        <v>1440000</v>
      </c>
      <c r="K1230" s="536">
        <f t="shared" si="759"/>
        <v>0</v>
      </c>
    </row>
    <row r="1231" spans="1:21" ht="14.1" customHeight="1" thickBot="1" x14ac:dyDescent="0.3">
      <c r="A1231" s="70" t="s">
        <v>60</v>
      </c>
      <c r="B1231" s="70" t="s">
        <v>61</v>
      </c>
      <c r="C1231" s="71">
        <f>C1232+C1235</f>
        <v>2130000</v>
      </c>
      <c r="D1231" s="71">
        <f t="shared" ref="D1231:J1231" si="765">D1232+D1235</f>
        <v>0</v>
      </c>
      <c r="E1231" s="71">
        <f t="shared" si="765"/>
        <v>0</v>
      </c>
      <c r="F1231" s="111">
        <f t="shared" si="765"/>
        <v>0</v>
      </c>
      <c r="G1231" s="765">
        <f t="shared" si="765"/>
        <v>0</v>
      </c>
      <c r="H1231" s="1100">
        <f t="shared" si="765"/>
        <v>0</v>
      </c>
      <c r="I1231" s="802">
        <f t="shared" si="765"/>
        <v>0</v>
      </c>
      <c r="J1231" s="558">
        <f t="shared" si="765"/>
        <v>2130000</v>
      </c>
      <c r="K1231" s="538">
        <f t="shared" si="759"/>
        <v>0</v>
      </c>
    </row>
    <row r="1232" spans="1:21" ht="14.1" customHeight="1" thickBot="1" x14ac:dyDescent="0.3">
      <c r="A1232" s="3" t="s">
        <v>386</v>
      </c>
      <c r="B1232" s="3" t="s">
        <v>92</v>
      </c>
      <c r="C1232" s="65">
        <f>C1233</f>
        <v>2050000</v>
      </c>
      <c r="D1232" s="65">
        <f t="shared" ref="D1232:J1233" si="766">D1233</f>
        <v>0</v>
      </c>
      <c r="E1232" s="65">
        <f t="shared" si="766"/>
        <v>0</v>
      </c>
      <c r="F1232" s="100">
        <f t="shared" si="766"/>
        <v>0</v>
      </c>
      <c r="G1232" s="764">
        <f t="shared" si="766"/>
        <v>0</v>
      </c>
      <c r="H1232" s="511">
        <f t="shared" si="766"/>
        <v>0</v>
      </c>
      <c r="I1232" s="801">
        <f t="shared" si="766"/>
        <v>0</v>
      </c>
      <c r="J1232" s="512">
        <f t="shared" si="766"/>
        <v>2050000</v>
      </c>
      <c r="K1232" s="544">
        <f t="shared" si="759"/>
        <v>0</v>
      </c>
    </row>
    <row r="1233" spans="1:11" ht="14.1" customHeight="1" x14ac:dyDescent="0.25">
      <c r="A1233" s="63" t="s">
        <v>387</v>
      </c>
      <c r="B1233" s="63" t="s">
        <v>372</v>
      </c>
      <c r="C1233" s="64">
        <f>C1234</f>
        <v>2050000</v>
      </c>
      <c r="D1233" s="64">
        <f t="shared" si="766"/>
        <v>0</v>
      </c>
      <c r="E1233" s="64">
        <f t="shared" si="766"/>
        <v>0</v>
      </c>
      <c r="F1233" s="101">
        <f t="shared" si="766"/>
        <v>0</v>
      </c>
      <c r="G1233" s="540">
        <f t="shared" si="766"/>
        <v>0</v>
      </c>
      <c r="H1233" s="369">
        <f t="shared" si="766"/>
        <v>0</v>
      </c>
      <c r="I1233" s="580">
        <f t="shared" si="766"/>
        <v>0</v>
      </c>
      <c r="J1233" s="513">
        <f t="shared" si="766"/>
        <v>2050000</v>
      </c>
      <c r="K1233" s="535">
        <f t="shared" si="759"/>
        <v>0</v>
      </c>
    </row>
    <row r="1234" spans="1:11" ht="14.1" customHeight="1" thickBot="1" x14ac:dyDescent="0.3">
      <c r="A1234" s="48" t="s">
        <v>388</v>
      </c>
      <c r="B1234" s="48" t="s">
        <v>212</v>
      </c>
      <c r="C1234" s="49">
        <v>2050000</v>
      </c>
      <c r="D1234" s="147"/>
      <c r="E1234" s="147"/>
      <c r="F1234" s="148"/>
      <c r="G1234" s="755"/>
      <c r="H1234" s="1088"/>
      <c r="I1234" s="792">
        <f>H1234+G1234</f>
        <v>0</v>
      </c>
      <c r="J1234" s="618">
        <f>C1234-I1234</f>
        <v>2050000</v>
      </c>
      <c r="K1234" s="538">
        <f t="shared" si="759"/>
        <v>0</v>
      </c>
    </row>
    <row r="1235" spans="1:11" ht="14.1" customHeight="1" thickBot="1" x14ac:dyDescent="0.3">
      <c r="A1235" s="3" t="s">
        <v>389</v>
      </c>
      <c r="B1235" s="3" t="s">
        <v>151</v>
      </c>
      <c r="C1235" s="65">
        <f>C1236</f>
        <v>80000</v>
      </c>
      <c r="D1235" s="65">
        <f t="shared" ref="D1235:J1236" si="767">D1236</f>
        <v>0</v>
      </c>
      <c r="E1235" s="65">
        <f t="shared" si="767"/>
        <v>0</v>
      </c>
      <c r="F1235" s="100">
        <f t="shared" si="767"/>
        <v>0</v>
      </c>
      <c r="G1235" s="764">
        <f t="shared" si="767"/>
        <v>0</v>
      </c>
      <c r="H1235" s="511">
        <f t="shared" si="767"/>
        <v>0</v>
      </c>
      <c r="I1235" s="801">
        <f t="shared" si="767"/>
        <v>0</v>
      </c>
      <c r="J1235" s="512">
        <f t="shared" si="767"/>
        <v>80000</v>
      </c>
      <c r="K1235" s="544">
        <f t="shared" si="759"/>
        <v>0</v>
      </c>
    </row>
    <row r="1236" spans="1:11" ht="14.1" customHeight="1" x14ac:dyDescent="0.25">
      <c r="A1236" s="63" t="s">
        <v>390</v>
      </c>
      <c r="B1236" s="63" t="s">
        <v>154</v>
      </c>
      <c r="C1236" s="64">
        <f>C1237</f>
        <v>80000</v>
      </c>
      <c r="D1236" s="64">
        <f t="shared" si="767"/>
        <v>0</v>
      </c>
      <c r="E1236" s="64">
        <f t="shared" si="767"/>
        <v>0</v>
      </c>
      <c r="F1236" s="101">
        <f t="shared" si="767"/>
        <v>0</v>
      </c>
      <c r="G1236" s="540">
        <f t="shared" si="767"/>
        <v>0</v>
      </c>
      <c r="H1236" s="369">
        <f t="shared" si="767"/>
        <v>0</v>
      </c>
      <c r="I1236" s="580">
        <f t="shared" si="767"/>
        <v>0</v>
      </c>
      <c r="J1236" s="513">
        <f t="shared" si="767"/>
        <v>80000</v>
      </c>
      <c r="K1236" s="535">
        <f t="shared" si="759"/>
        <v>0</v>
      </c>
    </row>
    <row r="1237" spans="1:11" ht="14.1" customHeight="1" x14ac:dyDescent="0.25">
      <c r="A1237" s="4" t="s">
        <v>391</v>
      </c>
      <c r="B1237" s="4" t="s">
        <v>246</v>
      </c>
      <c r="C1237" s="21">
        <v>80000</v>
      </c>
      <c r="D1237" s="16"/>
      <c r="E1237" s="16"/>
      <c r="F1237" s="102"/>
      <c r="G1237" s="754"/>
      <c r="H1237" s="716"/>
      <c r="I1237" s="791">
        <f>H1237+G1237</f>
        <v>0</v>
      </c>
      <c r="J1237" s="561">
        <f>C1237-I1237</f>
        <v>80000</v>
      </c>
      <c r="K1237" s="536">
        <f t="shared" si="759"/>
        <v>0</v>
      </c>
    </row>
    <row r="1238" spans="1:11" ht="14.1" customHeight="1" thickBot="1" x14ac:dyDescent="0.3">
      <c r="A1238" s="70" t="s">
        <v>62</v>
      </c>
      <c r="B1238" s="77" t="s">
        <v>63</v>
      </c>
      <c r="C1238" s="71">
        <f>C1239</f>
        <v>3755000</v>
      </c>
      <c r="D1238" s="71">
        <f t="shared" ref="D1238:J1238" si="768">D1239</f>
        <v>0</v>
      </c>
      <c r="E1238" s="71">
        <f t="shared" si="768"/>
        <v>0</v>
      </c>
      <c r="F1238" s="111">
        <f t="shared" si="768"/>
        <v>0</v>
      </c>
      <c r="G1238" s="765">
        <f t="shared" si="768"/>
        <v>0</v>
      </c>
      <c r="H1238" s="1100">
        <f t="shared" si="768"/>
        <v>108125</v>
      </c>
      <c r="I1238" s="802">
        <f t="shared" si="768"/>
        <v>108125</v>
      </c>
      <c r="J1238" s="558">
        <f t="shared" si="768"/>
        <v>3646875</v>
      </c>
      <c r="K1238" s="538">
        <f t="shared" si="759"/>
        <v>2.8794940079893476</v>
      </c>
    </row>
    <row r="1239" spans="1:11" ht="14.1" customHeight="1" thickBot="1" x14ac:dyDescent="0.3">
      <c r="A1239" s="79" t="s">
        <v>392</v>
      </c>
      <c r="B1239" s="3" t="s">
        <v>151</v>
      </c>
      <c r="C1239" s="65">
        <f>C1240+C1242+C1244</f>
        <v>3755000</v>
      </c>
      <c r="D1239" s="65">
        <f t="shared" ref="D1239:J1239" si="769">D1240+D1242+D1244</f>
        <v>0</v>
      </c>
      <c r="E1239" s="65">
        <f t="shared" si="769"/>
        <v>0</v>
      </c>
      <c r="F1239" s="100">
        <f t="shared" si="769"/>
        <v>0</v>
      </c>
      <c r="G1239" s="764">
        <f t="shared" si="769"/>
        <v>0</v>
      </c>
      <c r="H1239" s="511">
        <f t="shared" si="769"/>
        <v>108125</v>
      </c>
      <c r="I1239" s="801">
        <f t="shared" si="769"/>
        <v>108125</v>
      </c>
      <c r="J1239" s="512">
        <f t="shared" si="769"/>
        <v>3646875</v>
      </c>
      <c r="K1239" s="544">
        <f t="shared" si="759"/>
        <v>2.8794940079893476</v>
      </c>
    </row>
    <row r="1240" spans="1:11" ht="14.1" customHeight="1" x14ac:dyDescent="0.25">
      <c r="A1240" s="78" t="s">
        <v>393</v>
      </c>
      <c r="B1240" s="63" t="s">
        <v>154</v>
      </c>
      <c r="C1240" s="64">
        <f>C1241</f>
        <v>125000</v>
      </c>
      <c r="D1240" s="64">
        <f t="shared" ref="D1240:J1240" si="770">D1241</f>
        <v>0</v>
      </c>
      <c r="E1240" s="64">
        <f t="shared" si="770"/>
        <v>0</v>
      </c>
      <c r="F1240" s="101">
        <f t="shared" si="770"/>
        <v>0</v>
      </c>
      <c r="G1240" s="540">
        <f t="shared" si="770"/>
        <v>0</v>
      </c>
      <c r="H1240" s="369">
        <f t="shared" si="770"/>
        <v>93250</v>
      </c>
      <c r="I1240" s="580">
        <f t="shared" si="770"/>
        <v>93250</v>
      </c>
      <c r="J1240" s="513">
        <f t="shared" si="770"/>
        <v>31750</v>
      </c>
      <c r="K1240" s="535">
        <f t="shared" si="759"/>
        <v>74.599999999999994</v>
      </c>
    </row>
    <row r="1241" spans="1:11" ht="14.1" customHeight="1" x14ac:dyDescent="0.25">
      <c r="A1241" s="27" t="s">
        <v>394</v>
      </c>
      <c r="B1241" s="4" t="s">
        <v>155</v>
      </c>
      <c r="C1241" s="21">
        <v>125000</v>
      </c>
      <c r="D1241" s="16"/>
      <c r="E1241" s="16"/>
      <c r="F1241" s="102"/>
      <c r="G1241" s="754"/>
      <c r="H1241" s="691">
        <v>93250</v>
      </c>
      <c r="I1241" s="803">
        <f>H1241+G1241</f>
        <v>93250</v>
      </c>
      <c r="J1241" s="561">
        <f>C1241-I1241</f>
        <v>31750</v>
      </c>
      <c r="K1241" s="536">
        <f t="shared" si="759"/>
        <v>74.599999999999994</v>
      </c>
    </row>
    <row r="1242" spans="1:11" ht="14.1" customHeight="1" x14ac:dyDescent="0.25">
      <c r="A1242" s="27" t="s">
        <v>395</v>
      </c>
      <c r="B1242" s="4" t="s">
        <v>156</v>
      </c>
      <c r="C1242" s="21">
        <f>C1243</f>
        <v>30000</v>
      </c>
      <c r="D1242" s="21">
        <f t="shared" ref="D1242:J1242" si="771">D1243</f>
        <v>0</v>
      </c>
      <c r="E1242" s="21">
        <f t="shared" si="771"/>
        <v>0</v>
      </c>
      <c r="F1242" s="103">
        <f t="shared" si="771"/>
        <v>0</v>
      </c>
      <c r="G1242" s="547">
        <f t="shared" si="771"/>
        <v>0</v>
      </c>
      <c r="H1242" s="499">
        <f t="shared" si="771"/>
        <v>14875</v>
      </c>
      <c r="I1242" s="581">
        <f t="shared" si="771"/>
        <v>14875</v>
      </c>
      <c r="J1242" s="514">
        <f t="shared" si="771"/>
        <v>15125</v>
      </c>
      <c r="K1242" s="536">
        <f t="shared" si="759"/>
        <v>49.583333333333336</v>
      </c>
    </row>
    <row r="1243" spans="1:11" ht="14.1" customHeight="1" x14ac:dyDescent="0.25">
      <c r="A1243" s="27" t="s">
        <v>396</v>
      </c>
      <c r="B1243" s="4" t="s">
        <v>157</v>
      </c>
      <c r="C1243" s="21">
        <v>30000</v>
      </c>
      <c r="D1243" s="16"/>
      <c r="E1243" s="16"/>
      <c r="F1243" s="102"/>
      <c r="G1243" s="754"/>
      <c r="H1243" s="691">
        <v>14875</v>
      </c>
      <c r="I1243" s="803">
        <f>H1243+G1243</f>
        <v>14875</v>
      </c>
      <c r="J1243" s="561">
        <f>C1243-I1243</f>
        <v>15125</v>
      </c>
      <c r="K1243" s="536">
        <f t="shared" si="759"/>
        <v>49.583333333333336</v>
      </c>
    </row>
    <row r="1244" spans="1:11" ht="14.1" customHeight="1" x14ac:dyDescent="0.25">
      <c r="A1244" s="27" t="s">
        <v>397</v>
      </c>
      <c r="B1244" s="4" t="s">
        <v>158</v>
      </c>
      <c r="C1244" s="21">
        <f>C1245</f>
        <v>3600000</v>
      </c>
      <c r="D1244" s="21">
        <f t="shared" ref="D1244:J1244" si="772">D1245</f>
        <v>0</v>
      </c>
      <c r="E1244" s="21">
        <f t="shared" si="772"/>
        <v>0</v>
      </c>
      <c r="F1244" s="103">
        <f t="shared" si="772"/>
        <v>0</v>
      </c>
      <c r="G1244" s="547">
        <f t="shared" si="772"/>
        <v>0</v>
      </c>
      <c r="H1244" s="499">
        <f t="shared" si="772"/>
        <v>0</v>
      </c>
      <c r="I1244" s="581">
        <f t="shared" si="772"/>
        <v>0</v>
      </c>
      <c r="J1244" s="514">
        <f t="shared" si="772"/>
        <v>3600000</v>
      </c>
      <c r="K1244" s="536">
        <f t="shared" si="759"/>
        <v>0</v>
      </c>
    </row>
    <row r="1245" spans="1:11" ht="14.1" customHeight="1" x14ac:dyDescent="0.25">
      <c r="A1245" s="27" t="s">
        <v>398</v>
      </c>
      <c r="B1245" s="4" t="s">
        <v>159</v>
      </c>
      <c r="C1245" s="21">
        <v>3600000</v>
      </c>
      <c r="D1245" s="16"/>
      <c r="E1245" s="16"/>
      <c r="F1245" s="102"/>
      <c r="G1245" s="754"/>
      <c r="H1245" s="716"/>
      <c r="I1245" s="791">
        <f>H1245+G1245</f>
        <v>0</v>
      </c>
      <c r="J1245" s="561">
        <f>C1245-I1245</f>
        <v>3600000</v>
      </c>
      <c r="K1245" s="536">
        <f t="shared" si="759"/>
        <v>0</v>
      </c>
    </row>
    <row r="1246" spans="1:11" ht="14.1" customHeight="1" thickBot="1" x14ac:dyDescent="0.3">
      <c r="A1246" s="70" t="s">
        <v>64</v>
      </c>
      <c r="B1246" s="77" t="s">
        <v>65</v>
      </c>
      <c r="C1246" s="71">
        <f>C1247</f>
        <v>1580000</v>
      </c>
      <c r="D1246" s="71">
        <f t="shared" ref="D1246:J1246" si="773">D1247</f>
        <v>0</v>
      </c>
      <c r="E1246" s="71">
        <f t="shared" si="773"/>
        <v>0</v>
      </c>
      <c r="F1246" s="111">
        <f t="shared" si="773"/>
        <v>0</v>
      </c>
      <c r="G1246" s="765">
        <f t="shared" si="773"/>
        <v>0</v>
      </c>
      <c r="H1246" s="1100">
        <f t="shared" si="773"/>
        <v>0</v>
      </c>
      <c r="I1246" s="802">
        <f t="shared" si="773"/>
        <v>0</v>
      </c>
      <c r="J1246" s="558">
        <f t="shared" si="773"/>
        <v>1580000</v>
      </c>
      <c r="K1246" s="538">
        <f t="shared" si="759"/>
        <v>0</v>
      </c>
    </row>
    <row r="1247" spans="1:11" ht="14.1" customHeight="1" thickBot="1" x14ac:dyDescent="0.3">
      <c r="A1247" s="79" t="s">
        <v>399</v>
      </c>
      <c r="B1247" s="3" t="s">
        <v>151</v>
      </c>
      <c r="C1247" s="65">
        <f>C1248+C1250+C1252</f>
        <v>1580000</v>
      </c>
      <c r="D1247" s="65">
        <f t="shared" ref="D1247:J1247" si="774">D1248+D1250+D1252</f>
        <v>0</v>
      </c>
      <c r="E1247" s="65">
        <f t="shared" si="774"/>
        <v>0</v>
      </c>
      <c r="F1247" s="100">
        <f t="shared" si="774"/>
        <v>0</v>
      </c>
      <c r="G1247" s="764">
        <f t="shared" si="774"/>
        <v>0</v>
      </c>
      <c r="H1247" s="511">
        <f t="shared" si="774"/>
        <v>0</v>
      </c>
      <c r="I1247" s="801">
        <f t="shared" si="774"/>
        <v>0</v>
      </c>
      <c r="J1247" s="512">
        <f t="shared" si="774"/>
        <v>1580000</v>
      </c>
      <c r="K1247" s="544">
        <f t="shared" si="759"/>
        <v>0</v>
      </c>
    </row>
    <row r="1248" spans="1:11" ht="14.1" customHeight="1" x14ac:dyDescent="0.25">
      <c r="A1248" s="78" t="s">
        <v>400</v>
      </c>
      <c r="B1248" s="63" t="s">
        <v>154</v>
      </c>
      <c r="C1248" s="64">
        <f>C1249</f>
        <v>80000</v>
      </c>
      <c r="D1248" s="64">
        <f t="shared" ref="D1248:J1248" si="775">D1249</f>
        <v>0</v>
      </c>
      <c r="E1248" s="64">
        <f t="shared" si="775"/>
        <v>0</v>
      </c>
      <c r="F1248" s="101">
        <f t="shared" si="775"/>
        <v>0</v>
      </c>
      <c r="G1248" s="540">
        <f t="shared" si="775"/>
        <v>0</v>
      </c>
      <c r="H1248" s="369">
        <f t="shared" si="775"/>
        <v>0</v>
      </c>
      <c r="I1248" s="580">
        <f t="shared" si="775"/>
        <v>0</v>
      </c>
      <c r="J1248" s="513">
        <f t="shared" si="775"/>
        <v>80000</v>
      </c>
      <c r="K1248" s="535">
        <f t="shared" si="759"/>
        <v>0</v>
      </c>
    </row>
    <row r="1249" spans="1:11" ht="14.1" customHeight="1" x14ac:dyDescent="0.25">
      <c r="A1249" s="27" t="s">
        <v>401</v>
      </c>
      <c r="B1249" s="4" t="s">
        <v>155</v>
      </c>
      <c r="C1249" s="21">
        <v>80000</v>
      </c>
      <c r="D1249" s="16"/>
      <c r="E1249" s="16"/>
      <c r="F1249" s="102"/>
      <c r="G1249" s="754"/>
      <c r="H1249" s="716"/>
      <c r="I1249" s="791">
        <f>H1249+G1249</f>
        <v>0</v>
      </c>
      <c r="J1249" s="561">
        <f>C1249-I1249</f>
        <v>80000</v>
      </c>
      <c r="K1249" s="536">
        <f t="shared" si="759"/>
        <v>0</v>
      </c>
    </row>
    <row r="1250" spans="1:11" ht="14.1" customHeight="1" x14ac:dyDescent="0.25">
      <c r="A1250" s="27" t="s">
        <v>402</v>
      </c>
      <c r="B1250" s="4" t="s">
        <v>156</v>
      </c>
      <c r="C1250" s="21">
        <f>C1251</f>
        <v>60000</v>
      </c>
      <c r="D1250" s="21">
        <f t="shared" ref="D1250:J1250" si="776">D1251</f>
        <v>0</v>
      </c>
      <c r="E1250" s="21">
        <f t="shared" si="776"/>
        <v>0</v>
      </c>
      <c r="F1250" s="103">
        <f t="shared" si="776"/>
        <v>0</v>
      </c>
      <c r="G1250" s="547">
        <f t="shared" si="776"/>
        <v>0</v>
      </c>
      <c r="H1250" s="499">
        <f t="shared" si="776"/>
        <v>0</v>
      </c>
      <c r="I1250" s="581">
        <f t="shared" si="776"/>
        <v>0</v>
      </c>
      <c r="J1250" s="514">
        <f t="shared" si="776"/>
        <v>60000</v>
      </c>
      <c r="K1250" s="536">
        <f t="shared" si="759"/>
        <v>0</v>
      </c>
    </row>
    <row r="1251" spans="1:11" ht="14.1" customHeight="1" x14ac:dyDescent="0.25">
      <c r="A1251" s="27" t="s">
        <v>403</v>
      </c>
      <c r="B1251" s="4" t="s">
        <v>157</v>
      </c>
      <c r="C1251" s="21">
        <v>60000</v>
      </c>
      <c r="D1251" s="16"/>
      <c r="E1251" s="16"/>
      <c r="F1251" s="102"/>
      <c r="G1251" s="754"/>
      <c r="H1251" s="716"/>
      <c r="I1251" s="791">
        <f>H1251+G1251</f>
        <v>0</v>
      </c>
      <c r="J1251" s="561">
        <f>C1251-I1251</f>
        <v>60000</v>
      </c>
      <c r="K1251" s="536">
        <f t="shared" si="759"/>
        <v>0</v>
      </c>
    </row>
    <row r="1252" spans="1:11" ht="14.1" customHeight="1" x14ac:dyDescent="0.25">
      <c r="A1252" s="27" t="s">
        <v>404</v>
      </c>
      <c r="B1252" s="4" t="s">
        <v>158</v>
      </c>
      <c r="C1252" s="21">
        <f>C1253</f>
        <v>1440000</v>
      </c>
      <c r="D1252" s="21">
        <f t="shared" ref="D1252:J1252" si="777">D1253</f>
        <v>0</v>
      </c>
      <c r="E1252" s="21">
        <f t="shared" si="777"/>
        <v>0</v>
      </c>
      <c r="F1252" s="103">
        <f t="shared" si="777"/>
        <v>0</v>
      </c>
      <c r="G1252" s="547">
        <f t="shared" si="777"/>
        <v>0</v>
      </c>
      <c r="H1252" s="499">
        <f t="shared" si="777"/>
        <v>0</v>
      </c>
      <c r="I1252" s="581">
        <f t="shared" si="777"/>
        <v>0</v>
      </c>
      <c r="J1252" s="514">
        <f t="shared" si="777"/>
        <v>1440000</v>
      </c>
      <c r="K1252" s="536">
        <f t="shared" si="759"/>
        <v>0</v>
      </c>
    </row>
    <row r="1253" spans="1:11" ht="14.1" customHeight="1" x14ac:dyDescent="0.25">
      <c r="A1253" s="27" t="s">
        <v>405</v>
      </c>
      <c r="B1253" s="4" t="s">
        <v>159</v>
      </c>
      <c r="C1253" s="21">
        <v>1440000</v>
      </c>
      <c r="D1253" s="16"/>
      <c r="E1253" s="16"/>
      <c r="F1253" s="102"/>
      <c r="G1253" s="754"/>
      <c r="H1253" s="716"/>
      <c r="I1253" s="791">
        <f>H1253+G1253</f>
        <v>0</v>
      </c>
      <c r="J1253" s="561">
        <f>C1253-I1253</f>
        <v>1440000</v>
      </c>
      <c r="K1253" s="536">
        <f t="shared" si="759"/>
        <v>0</v>
      </c>
    </row>
    <row r="1254" spans="1:11" ht="14.1" customHeight="1" thickBot="1" x14ac:dyDescent="0.3">
      <c r="A1254" s="54" t="s">
        <v>116</v>
      </c>
      <c r="B1254" s="59" t="s">
        <v>108</v>
      </c>
      <c r="C1254" s="55">
        <f t="shared" ref="C1254:J1254" si="778">C1255+C1266+C1274+C1282</f>
        <v>5460000</v>
      </c>
      <c r="D1254" s="55">
        <f t="shared" si="778"/>
        <v>0</v>
      </c>
      <c r="E1254" s="55">
        <f t="shared" si="778"/>
        <v>0</v>
      </c>
      <c r="F1254" s="104">
        <f t="shared" si="778"/>
        <v>0</v>
      </c>
      <c r="G1254" s="547">
        <f t="shared" si="778"/>
        <v>0</v>
      </c>
      <c r="H1254" s="499">
        <f t="shared" si="778"/>
        <v>370000</v>
      </c>
      <c r="I1254" s="581">
        <f t="shared" si="778"/>
        <v>370000</v>
      </c>
      <c r="J1254" s="549">
        <f t="shared" si="778"/>
        <v>5090000</v>
      </c>
      <c r="K1254" s="538">
        <f t="shared" si="759"/>
        <v>6.7765567765567765</v>
      </c>
    </row>
    <row r="1255" spans="1:11" ht="14.1" customHeight="1" thickBot="1" x14ac:dyDescent="0.3">
      <c r="A1255" s="70" t="s">
        <v>66</v>
      </c>
      <c r="B1255" s="77" t="s">
        <v>67</v>
      </c>
      <c r="C1255" s="71">
        <f>C1256</f>
        <v>1840000</v>
      </c>
      <c r="D1255" s="71">
        <f t="shared" ref="D1255:J1255" si="779">D1256</f>
        <v>0</v>
      </c>
      <c r="E1255" s="71">
        <f t="shared" si="779"/>
        <v>0</v>
      </c>
      <c r="F1255" s="111">
        <f t="shared" si="779"/>
        <v>0</v>
      </c>
      <c r="G1255" s="765">
        <f t="shared" si="779"/>
        <v>0</v>
      </c>
      <c r="H1255" s="1100">
        <f t="shared" si="779"/>
        <v>0</v>
      </c>
      <c r="I1255" s="802">
        <f t="shared" si="779"/>
        <v>0</v>
      </c>
      <c r="J1255" s="558">
        <f t="shared" si="779"/>
        <v>1840000</v>
      </c>
      <c r="K1255" s="544">
        <f t="shared" si="759"/>
        <v>0</v>
      </c>
    </row>
    <row r="1256" spans="1:11" ht="14.1" customHeight="1" thickBot="1" x14ac:dyDescent="0.3">
      <c r="A1256" s="79" t="s">
        <v>406</v>
      </c>
      <c r="B1256" s="3" t="s">
        <v>151</v>
      </c>
      <c r="C1256" s="65">
        <f>C1257+C1259+C1261</f>
        <v>1840000</v>
      </c>
      <c r="D1256" s="65">
        <f t="shared" ref="D1256:J1256" si="780">D1257+D1259+D1261</f>
        <v>0</v>
      </c>
      <c r="E1256" s="65">
        <f t="shared" si="780"/>
        <v>0</v>
      </c>
      <c r="F1256" s="100">
        <f t="shared" si="780"/>
        <v>0</v>
      </c>
      <c r="G1256" s="764">
        <f t="shared" si="780"/>
        <v>0</v>
      </c>
      <c r="H1256" s="511">
        <f t="shared" si="780"/>
        <v>0</v>
      </c>
      <c r="I1256" s="801">
        <f t="shared" si="780"/>
        <v>0</v>
      </c>
      <c r="J1256" s="512">
        <f t="shared" si="780"/>
        <v>1840000</v>
      </c>
      <c r="K1256" s="535">
        <f t="shared" si="759"/>
        <v>0</v>
      </c>
    </row>
    <row r="1257" spans="1:11" ht="14.1" customHeight="1" x14ac:dyDescent="0.25">
      <c r="A1257" s="78" t="s">
        <v>407</v>
      </c>
      <c r="B1257" s="63" t="s">
        <v>154</v>
      </c>
      <c r="C1257" s="64">
        <f>C1258</f>
        <v>310000</v>
      </c>
      <c r="D1257" s="64">
        <f t="shared" ref="D1257:J1257" si="781">D1258</f>
        <v>0</v>
      </c>
      <c r="E1257" s="64">
        <f t="shared" si="781"/>
        <v>0</v>
      </c>
      <c r="F1257" s="101">
        <f t="shared" si="781"/>
        <v>0</v>
      </c>
      <c r="G1257" s="540">
        <f t="shared" si="781"/>
        <v>0</v>
      </c>
      <c r="H1257" s="369">
        <f t="shared" si="781"/>
        <v>0</v>
      </c>
      <c r="I1257" s="580">
        <f t="shared" si="781"/>
        <v>0</v>
      </c>
      <c r="J1257" s="513">
        <f t="shared" si="781"/>
        <v>310000</v>
      </c>
      <c r="K1257" s="536">
        <f t="shared" si="759"/>
        <v>0</v>
      </c>
    </row>
    <row r="1258" spans="1:11" ht="14.1" customHeight="1" x14ac:dyDescent="0.25">
      <c r="A1258" s="27" t="s">
        <v>408</v>
      </c>
      <c r="B1258" s="4" t="s">
        <v>155</v>
      </c>
      <c r="C1258" s="21">
        <v>310000</v>
      </c>
      <c r="D1258" s="16"/>
      <c r="E1258" s="16"/>
      <c r="F1258" s="102"/>
      <c r="G1258" s="754"/>
      <c r="H1258" s="716"/>
      <c r="I1258" s="791">
        <f>H1258+G1258</f>
        <v>0</v>
      </c>
      <c r="J1258" s="561">
        <f>C1258-I1258</f>
        <v>310000</v>
      </c>
      <c r="K1258" s="536">
        <f t="shared" si="759"/>
        <v>0</v>
      </c>
    </row>
    <row r="1259" spans="1:11" ht="14.1" customHeight="1" x14ac:dyDescent="0.25">
      <c r="A1259" s="27" t="s">
        <v>409</v>
      </c>
      <c r="B1259" s="4" t="s">
        <v>156</v>
      </c>
      <c r="C1259" s="21">
        <f>C1260</f>
        <v>90000</v>
      </c>
      <c r="D1259" s="21">
        <f t="shared" ref="D1259:J1259" si="782">D1260</f>
        <v>0</v>
      </c>
      <c r="E1259" s="21">
        <f t="shared" si="782"/>
        <v>0</v>
      </c>
      <c r="F1259" s="103">
        <f t="shared" si="782"/>
        <v>0</v>
      </c>
      <c r="G1259" s="547">
        <f t="shared" si="782"/>
        <v>0</v>
      </c>
      <c r="H1259" s="499">
        <f t="shared" si="782"/>
        <v>0</v>
      </c>
      <c r="I1259" s="581">
        <f t="shared" si="782"/>
        <v>0</v>
      </c>
      <c r="J1259" s="514">
        <f t="shared" si="782"/>
        <v>90000</v>
      </c>
      <c r="K1259" s="536">
        <f t="shared" si="759"/>
        <v>0</v>
      </c>
    </row>
    <row r="1260" spans="1:11" ht="14.1" customHeight="1" x14ac:dyDescent="0.25">
      <c r="A1260" s="27" t="s">
        <v>410</v>
      </c>
      <c r="B1260" s="4" t="s">
        <v>157</v>
      </c>
      <c r="C1260" s="21">
        <v>90000</v>
      </c>
      <c r="D1260" s="16"/>
      <c r="E1260" s="16"/>
      <c r="F1260" s="102"/>
      <c r="G1260" s="754"/>
      <c r="H1260" s="716"/>
      <c r="I1260" s="791">
        <f>H1260+G1260</f>
        <v>0</v>
      </c>
      <c r="J1260" s="561">
        <f>C1260-I1260</f>
        <v>90000</v>
      </c>
      <c r="K1260" s="536">
        <f t="shared" si="759"/>
        <v>0</v>
      </c>
    </row>
    <row r="1261" spans="1:11" ht="14.1" customHeight="1" x14ac:dyDescent="0.25">
      <c r="A1261" s="27" t="s">
        <v>411</v>
      </c>
      <c r="B1261" s="4" t="s">
        <v>158</v>
      </c>
      <c r="C1261" s="21">
        <f>C1262</f>
        <v>1440000</v>
      </c>
      <c r="D1261" s="21">
        <f t="shared" ref="D1261:J1261" si="783">D1262</f>
        <v>0</v>
      </c>
      <c r="E1261" s="21">
        <f t="shared" si="783"/>
        <v>0</v>
      </c>
      <c r="F1261" s="103">
        <f t="shared" si="783"/>
        <v>0</v>
      </c>
      <c r="G1261" s="547">
        <f t="shared" si="783"/>
        <v>0</v>
      </c>
      <c r="H1261" s="499">
        <f t="shared" si="783"/>
        <v>0</v>
      </c>
      <c r="I1261" s="581">
        <f t="shared" si="783"/>
        <v>0</v>
      </c>
      <c r="J1261" s="514">
        <f t="shared" si="783"/>
        <v>1440000</v>
      </c>
      <c r="K1261" s="536">
        <f t="shared" si="759"/>
        <v>0</v>
      </c>
    </row>
    <row r="1262" spans="1:11" ht="14.1" customHeight="1" x14ac:dyDescent="0.25">
      <c r="A1262" s="135" t="s">
        <v>412</v>
      </c>
      <c r="B1262" s="48" t="s">
        <v>159</v>
      </c>
      <c r="C1262" s="49">
        <v>1440000</v>
      </c>
      <c r="D1262" s="29"/>
      <c r="E1262" s="29"/>
      <c r="F1262" s="89"/>
      <c r="G1262" s="755"/>
      <c r="H1262" s="1088"/>
      <c r="I1262" s="792">
        <f>H1262+G1262</f>
        <v>0</v>
      </c>
      <c r="J1262" s="618">
        <f>C1262-I1262</f>
        <v>1440000</v>
      </c>
      <c r="K1262" s="538">
        <f t="shared" si="759"/>
        <v>0</v>
      </c>
    </row>
    <row r="1263" spans="1:11" ht="14.1" customHeight="1" x14ac:dyDescent="0.25">
      <c r="A1263" s="139"/>
      <c r="B1263" s="124"/>
      <c r="C1263" s="125"/>
      <c r="D1263" s="126"/>
      <c r="E1263" s="126"/>
      <c r="F1263" s="126"/>
      <c r="G1263" s="610"/>
      <c r="H1263" s="516"/>
      <c r="I1263" s="610"/>
      <c r="J1263" s="515"/>
      <c r="K1263" s="545"/>
    </row>
    <row r="1264" spans="1:11" ht="14.1" customHeight="1" x14ac:dyDescent="0.25">
      <c r="A1264" s="140"/>
      <c r="B1264" s="7"/>
      <c r="C1264" s="8"/>
      <c r="D1264" s="130"/>
      <c r="E1264" s="130"/>
      <c r="F1264" s="130"/>
      <c r="G1264" s="613"/>
      <c r="H1264" s="520"/>
      <c r="I1264" s="613"/>
      <c r="J1264" s="519"/>
      <c r="K1264" s="550">
        <v>8</v>
      </c>
    </row>
    <row r="1265" spans="1:11" ht="14.1" customHeight="1" x14ac:dyDescent="0.25">
      <c r="A1265" s="144" t="s">
        <v>533</v>
      </c>
      <c r="B1265" s="141">
        <v>2</v>
      </c>
      <c r="C1265" s="142" t="s">
        <v>534</v>
      </c>
      <c r="D1265" s="142" t="s">
        <v>535</v>
      </c>
      <c r="E1265" s="142" t="s">
        <v>536</v>
      </c>
      <c r="F1265" s="143" t="s">
        <v>537</v>
      </c>
      <c r="G1265" s="776">
        <v>7</v>
      </c>
      <c r="H1265" s="1108">
        <v>8</v>
      </c>
      <c r="I1265" s="813">
        <v>9</v>
      </c>
      <c r="J1265" s="525">
        <v>10</v>
      </c>
      <c r="K1265" s="503">
        <v>11</v>
      </c>
    </row>
    <row r="1266" spans="1:11" ht="14.1" customHeight="1" thickBot="1" x14ac:dyDescent="0.3">
      <c r="A1266" s="136" t="s">
        <v>68</v>
      </c>
      <c r="B1266" s="136" t="s">
        <v>69</v>
      </c>
      <c r="C1266" s="137">
        <f>C1267</f>
        <v>1060000</v>
      </c>
      <c r="D1266" s="137">
        <f t="shared" ref="D1266:J1266" si="784">D1267</f>
        <v>0</v>
      </c>
      <c r="E1266" s="137">
        <f t="shared" si="784"/>
        <v>0</v>
      </c>
      <c r="F1266" s="138">
        <f t="shared" si="784"/>
        <v>0</v>
      </c>
      <c r="G1266" s="777">
        <f t="shared" si="784"/>
        <v>0</v>
      </c>
      <c r="H1266" s="1109">
        <f t="shared" si="784"/>
        <v>370000</v>
      </c>
      <c r="I1266" s="814">
        <f t="shared" si="784"/>
        <v>370000</v>
      </c>
      <c r="J1266" s="559">
        <f t="shared" si="784"/>
        <v>690000</v>
      </c>
      <c r="K1266" s="560">
        <f t="shared" ref="K1266:K1307" si="785">I1266/C1266*100</f>
        <v>34.905660377358487</v>
      </c>
    </row>
    <row r="1267" spans="1:11" ht="14.1" customHeight="1" thickBot="1" x14ac:dyDescent="0.3">
      <c r="A1267" s="79" t="s">
        <v>413</v>
      </c>
      <c r="B1267" s="3" t="s">
        <v>151</v>
      </c>
      <c r="C1267" s="65">
        <f>C1268+C1270+C1272</f>
        <v>1060000</v>
      </c>
      <c r="D1267" s="65">
        <f t="shared" ref="D1267:J1267" si="786">D1268+D1270+D1272</f>
        <v>0</v>
      </c>
      <c r="E1267" s="65">
        <f t="shared" si="786"/>
        <v>0</v>
      </c>
      <c r="F1267" s="100">
        <f t="shared" si="786"/>
        <v>0</v>
      </c>
      <c r="G1267" s="764">
        <f t="shared" si="786"/>
        <v>0</v>
      </c>
      <c r="H1267" s="511">
        <f t="shared" si="786"/>
        <v>370000</v>
      </c>
      <c r="I1267" s="801">
        <f t="shared" si="786"/>
        <v>370000</v>
      </c>
      <c r="J1267" s="512">
        <f t="shared" si="786"/>
        <v>690000</v>
      </c>
      <c r="K1267" s="535">
        <f t="shared" si="785"/>
        <v>34.905660377358487</v>
      </c>
    </row>
    <row r="1268" spans="1:11" ht="14.1" customHeight="1" x14ac:dyDescent="0.25">
      <c r="A1268" s="78" t="s">
        <v>414</v>
      </c>
      <c r="B1268" s="63" t="s">
        <v>154</v>
      </c>
      <c r="C1268" s="64">
        <f>C1269</f>
        <v>70000</v>
      </c>
      <c r="D1268" s="64">
        <f t="shared" ref="D1268:J1268" si="787">D1269</f>
        <v>0</v>
      </c>
      <c r="E1268" s="64">
        <f t="shared" si="787"/>
        <v>0</v>
      </c>
      <c r="F1268" s="101">
        <f t="shared" si="787"/>
        <v>0</v>
      </c>
      <c r="G1268" s="540">
        <f t="shared" si="787"/>
        <v>0</v>
      </c>
      <c r="H1268" s="369">
        <f t="shared" si="787"/>
        <v>70000</v>
      </c>
      <c r="I1268" s="580">
        <f t="shared" si="787"/>
        <v>70000</v>
      </c>
      <c r="J1268" s="513">
        <f t="shared" si="787"/>
        <v>0</v>
      </c>
      <c r="K1268" s="536">
        <f t="shared" si="785"/>
        <v>100</v>
      </c>
    </row>
    <row r="1269" spans="1:11" ht="14.1" customHeight="1" x14ac:dyDescent="0.25">
      <c r="A1269" s="27" t="s">
        <v>415</v>
      </c>
      <c r="B1269" s="4" t="s">
        <v>155</v>
      </c>
      <c r="C1269" s="21">
        <v>70000</v>
      </c>
      <c r="D1269" s="16"/>
      <c r="E1269" s="16"/>
      <c r="F1269" s="102"/>
      <c r="G1269" s="754"/>
      <c r="H1269" s="691">
        <v>70000</v>
      </c>
      <c r="I1269" s="803">
        <f>H1269+G1269</f>
        <v>70000</v>
      </c>
      <c r="J1269" s="561">
        <f>C1269-I1269</f>
        <v>0</v>
      </c>
      <c r="K1269" s="536">
        <f t="shared" si="785"/>
        <v>100</v>
      </c>
    </row>
    <row r="1270" spans="1:11" ht="14.1" customHeight="1" x14ac:dyDescent="0.25">
      <c r="A1270" s="27" t="s">
        <v>416</v>
      </c>
      <c r="B1270" s="4" t="s">
        <v>156</v>
      </c>
      <c r="C1270" s="21">
        <f>C1271</f>
        <v>30000</v>
      </c>
      <c r="D1270" s="21">
        <f t="shared" ref="D1270:J1270" si="788">D1271</f>
        <v>0</v>
      </c>
      <c r="E1270" s="21">
        <f t="shared" si="788"/>
        <v>0</v>
      </c>
      <c r="F1270" s="103">
        <f t="shared" si="788"/>
        <v>0</v>
      </c>
      <c r="G1270" s="547">
        <f t="shared" si="788"/>
        <v>0</v>
      </c>
      <c r="H1270" s="499">
        <f t="shared" si="788"/>
        <v>0</v>
      </c>
      <c r="I1270" s="581">
        <f t="shared" si="788"/>
        <v>0</v>
      </c>
      <c r="J1270" s="514">
        <f t="shared" si="788"/>
        <v>30000</v>
      </c>
      <c r="K1270" s="536">
        <f t="shared" si="785"/>
        <v>0</v>
      </c>
    </row>
    <row r="1271" spans="1:11" ht="14.1" customHeight="1" x14ac:dyDescent="0.25">
      <c r="A1271" s="27" t="s">
        <v>417</v>
      </c>
      <c r="B1271" s="4" t="s">
        <v>157</v>
      </c>
      <c r="C1271" s="21">
        <v>30000</v>
      </c>
      <c r="D1271" s="16"/>
      <c r="E1271" s="16"/>
      <c r="F1271" s="102"/>
      <c r="G1271" s="754"/>
      <c r="H1271" s="716"/>
      <c r="I1271" s="791">
        <f>H1271+G1271</f>
        <v>0</v>
      </c>
      <c r="J1271" s="561">
        <f>C1271-I1271</f>
        <v>30000</v>
      </c>
      <c r="K1271" s="536">
        <f t="shared" si="785"/>
        <v>0</v>
      </c>
    </row>
    <row r="1272" spans="1:11" ht="14.1" customHeight="1" x14ac:dyDescent="0.25">
      <c r="A1272" s="27" t="s">
        <v>418</v>
      </c>
      <c r="B1272" s="4" t="s">
        <v>158</v>
      </c>
      <c r="C1272" s="21">
        <f>C1273</f>
        <v>960000</v>
      </c>
      <c r="D1272" s="21">
        <f t="shared" ref="D1272:J1272" si="789">D1273</f>
        <v>0</v>
      </c>
      <c r="E1272" s="21">
        <f t="shared" si="789"/>
        <v>0</v>
      </c>
      <c r="F1272" s="103">
        <f t="shared" si="789"/>
        <v>0</v>
      </c>
      <c r="G1272" s="547">
        <f t="shared" si="789"/>
        <v>0</v>
      </c>
      <c r="H1272" s="499">
        <f t="shared" si="789"/>
        <v>300000</v>
      </c>
      <c r="I1272" s="581">
        <f t="shared" si="789"/>
        <v>300000</v>
      </c>
      <c r="J1272" s="514">
        <f t="shared" si="789"/>
        <v>660000</v>
      </c>
      <c r="K1272" s="536">
        <f t="shared" si="785"/>
        <v>31.25</v>
      </c>
    </row>
    <row r="1273" spans="1:11" ht="14.1" customHeight="1" x14ac:dyDescent="0.25">
      <c r="A1273" s="27" t="s">
        <v>419</v>
      </c>
      <c r="B1273" s="4" t="s">
        <v>159</v>
      </c>
      <c r="C1273" s="21">
        <v>960000</v>
      </c>
      <c r="D1273" s="16"/>
      <c r="E1273" s="16"/>
      <c r="F1273" s="102"/>
      <c r="G1273" s="754"/>
      <c r="H1273" s="691">
        <v>300000</v>
      </c>
      <c r="I1273" s="803">
        <f>H1273+G1273</f>
        <v>300000</v>
      </c>
      <c r="J1273" s="561">
        <f>C1273-I1273</f>
        <v>660000</v>
      </c>
      <c r="K1273" s="536">
        <f t="shared" si="785"/>
        <v>31.25</v>
      </c>
    </row>
    <row r="1274" spans="1:11" ht="14.1" customHeight="1" thickBot="1" x14ac:dyDescent="0.3">
      <c r="A1274" s="70" t="s">
        <v>70</v>
      </c>
      <c r="B1274" s="70" t="s">
        <v>71</v>
      </c>
      <c r="C1274" s="71">
        <f>C1275</f>
        <v>2040000</v>
      </c>
      <c r="D1274" s="71">
        <f t="shared" ref="D1274:J1274" si="790">D1275</f>
        <v>0</v>
      </c>
      <c r="E1274" s="71">
        <f t="shared" si="790"/>
        <v>0</v>
      </c>
      <c r="F1274" s="111">
        <f t="shared" si="790"/>
        <v>0</v>
      </c>
      <c r="G1274" s="765">
        <f t="shared" si="790"/>
        <v>0</v>
      </c>
      <c r="H1274" s="1100">
        <f t="shared" si="790"/>
        <v>0</v>
      </c>
      <c r="I1274" s="802">
        <f t="shared" si="790"/>
        <v>0</v>
      </c>
      <c r="J1274" s="558">
        <f t="shared" si="790"/>
        <v>2040000</v>
      </c>
      <c r="K1274" s="538">
        <f t="shared" si="785"/>
        <v>0</v>
      </c>
    </row>
    <row r="1275" spans="1:11" ht="14.1" customHeight="1" thickBot="1" x14ac:dyDescent="0.3">
      <c r="A1275" s="79" t="s">
        <v>420</v>
      </c>
      <c r="B1275" s="3" t="s">
        <v>151</v>
      </c>
      <c r="C1275" s="65">
        <f>C1276+C1278+C1280</f>
        <v>2040000</v>
      </c>
      <c r="D1275" s="65">
        <f t="shared" ref="D1275:J1275" si="791">D1276+D1278+D1280</f>
        <v>0</v>
      </c>
      <c r="E1275" s="65">
        <f t="shared" si="791"/>
        <v>0</v>
      </c>
      <c r="F1275" s="100">
        <f t="shared" si="791"/>
        <v>0</v>
      </c>
      <c r="G1275" s="764">
        <f t="shared" si="791"/>
        <v>0</v>
      </c>
      <c r="H1275" s="511">
        <f t="shared" si="791"/>
        <v>0</v>
      </c>
      <c r="I1275" s="801">
        <f t="shared" si="791"/>
        <v>0</v>
      </c>
      <c r="J1275" s="512">
        <f t="shared" si="791"/>
        <v>2040000</v>
      </c>
      <c r="K1275" s="544">
        <f t="shared" si="785"/>
        <v>0</v>
      </c>
    </row>
    <row r="1276" spans="1:11" ht="14.1" customHeight="1" x14ac:dyDescent="0.25">
      <c r="A1276" s="78" t="s">
        <v>421</v>
      </c>
      <c r="B1276" s="63" t="s">
        <v>154</v>
      </c>
      <c r="C1276" s="64">
        <f>C1277</f>
        <v>75000</v>
      </c>
      <c r="D1276" s="64">
        <f t="shared" ref="D1276:J1276" si="792">D1277</f>
        <v>0</v>
      </c>
      <c r="E1276" s="64">
        <f t="shared" si="792"/>
        <v>0</v>
      </c>
      <c r="F1276" s="101">
        <f t="shared" si="792"/>
        <v>0</v>
      </c>
      <c r="G1276" s="540">
        <f t="shared" si="792"/>
        <v>0</v>
      </c>
      <c r="H1276" s="369">
        <f t="shared" si="792"/>
        <v>0</v>
      </c>
      <c r="I1276" s="580">
        <f t="shared" si="792"/>
        <v>0</v>
      </c>
      <c r="J1276" s="513">
        <f t="shared" si="792"/>
        <v>75000</v>
      </c>
      <c r="K1276" s="535">
        <f t="shared" si="785"/>
        <v>0</v>
      </c>
    </row>
    <row r="1277" spans="1:11" ht="14.1" customHeight="1" x14ac:dyDescent="0.25">
      <c r="A1277" s="27" t="s">
        <v>422</v>
      </c>
      <c r="B1277" s="4" t="s">
        <v>155</v>
      </c>
      <c r="C1277" s="21">
        <v>75000</v>
      </c>
      <c r="D1277" s="16"/>
      <c r="E1277" s="16"/>
      <c r="F1277" s="102"/>
      <c r="G1277" s="754"/>
      <c r="H1277" s="716"/>
      <c r="I1277" s="791">
        <f>H1277+G1277</f>
        <v>0</v>
      </c>
      <c r="J1277" s="561">
        <f>C1277-I1277</f>
        <v>75000</v>
      </c>
      <c r="K1277" s="536">
        <f t="shared" si="785"/>
        <v>0</v>
      </c>
    </row>
    <row r="1278" spans="1:11" ht="14.1" customHeight="1" x14ac:dyDescent="0.25">
      <c r="A1278" s="27" t="s">
        <v>423</v>
      </c>
      <c r="B1278" s="4" t="s">
        <v>156</v>
      </c>
      <c r="C1278" s="21">
        <f>C1279</f>
        <v>45000</v>
      </c>
      <c r="D1278" s="21">
        <f t="shared" ref="D1278:J1278" si="793">D1279</f>
        <v>0</v>
      </c>
      <c r="E1278" s="21">
        <f t="shared" si="793"/>
        <v>0</v>
      </c>
      <c r="F1278" s="103">
        <f t="shared" si="793"/>
        <v>0</v>
      </c>
      <c r="G1278" s="547">
        <f t="shared" si="793"/>
        <v>0</v>
      </c>
      <c r="H1278" s="499">
        <f t="shared" si="793"/>
        <v>0</v>
      </c>
      <c r="I1278" s="581">
        <f t="shared" si="793"/>
        <v>0</v>
      </c>
      <c r="J1278" s="514">
        <f t="shared" si="793"/>
        <v>45000</v>
      </c>
      <c r="K1278" s="536">
        <f t="shared" si="785"/>
        <v>0</v>
      </c>
    </row>
    <row r="1279" spans="1:11" ht="14.1" customHeight="1" x14ac:dyDescent="0.25">
      <c r="A1279" s="27" t="s">
        <v>424</v>
      </c>
      <c r="B1279" s="4" t="s">
        <v>157</v>
      </c>
      <c r="C1279" s="21">
        <v>45000</v>
      </c>
      <c r="D1279" s="16"/>
      <c r="E1279" s="16"/>
      <c r="F1279" s="102"/>
      <c r="G1279" s="754"/>
      <c r="H1279" s="716"/>
      <c r="I1279" s="791">
        <f>H1279+G1279</f>
        <v>0</v>
      </c>
      <c r="J1279" s="561">
        <f>C1279-I1279</f>
        <v>45000</v>
      </c>
      <c r="K1279" s="536">
        <f t="shared" si="785"/>
        <v>0</v>
      </c>
    </row>
    <row r="1280" spans="1:11" ht="14.1" customHeight="1" x14ac:dyDescent="0.25">
      <c r="A1280" s="27" t="s">
        <v>425</v>
      </c>
      <c r="B1280" s="4" t="s">
        <v>158</v>
      </c>
      <c r="C1280" s="21">
        <f>C1281</f>
        <v>1920000</v>
      </c>
      <c r="D1280" s="21">
        <f t="shared" ref="D1280:J1280" si="794">D1281</f>
        <v>0</v>
      </c>
      <c r="E1280" s="21">
        <f t="shared" si="794"/>
        <v>0</v>
      </c>
      <c r="F1280" s="103">
        <f t="shared" si="794"/>
        <v>0</v>
      </c>
      <c r="G1280" s="547">
        <f t="shared" si="794"/>
        <v>0</v>
      </c>
      <c r="H1280" s="499">
        <f t="shared" si="794"/>
        <v>0</v>
      </c>
      <c r="I1280" s="581">
        <f t="shared" si="794"/>
        <v>0</v>
      </c>
      <c r="J1280" s="514">
        <f t="shared" si="794"/>
        <v>1920000</v>
      </c>
      <c r="K1280" s="536">
        <f t="shared" si="785"/>
        <v>0</v>
      </c>
    </row>
    <row r="1281" spans="1:11" ht="14.1" customHeight="1" x14ac:dyDescent="0.25">
      <c r="A1281" s="27" t="s">
        <v>426</v>
      </c>
      <c r="B1281" s="4" t="s">
        <v>159</v>
      </c>
      <c r="C1281" s="21">
        <v>1920000</v>
      </c>
      <c r="D1281" s="16"/>
      <c r="E1281" s="16"/>
      <c r="F1281" s="102"/>
      <c r="G1281" s="754"/>
      <c r="H1281" s="716"/>
      <c r="I1281" s="791">
        <f>H1281+G1281</f>
        <v>0</v>
      </c>
      <c r="J1281" s="561">
        <f>C1281-I1281</f>
        <v>1920000</v>
      </c>
      <c r="K1281" s="536">
        <f t="shared" si="785"/>
        <v>0</v>
      </c>
    </row>
    <row r="1282" spans="1:11" ht="14.1" customHeight="1" thickBot="1" x14ac:dyDescent="0.3">
      <c r="A1282" s="70" t="s">
        <v>72</v>
      </c>
      <c r="B1282" s="70" t="s">
        <v>73</v>
      </c>
      <c r="C1282" s="71">
        <f>C1283</f>
        <v>520000</v>
      </c>
      <c r="D1282" s="71">
        <f t="shared" ref="D1282:J1282" si="795">D1283</f>
        <v>0</v>
      </c>
      <c r="E1282" s="71">
        <f t="shared" si="795"/>
        <v>0</v>
      </c>
      <c r="F1282" s="111">
        <f t="shared" si="795"/>
        <v>0</v>
      </c>
      <c r="G1282" s="765">
        <f t="shared" si="795"/>
        <v>0</v>
      </c>
      <c r="H1282" s="1100">
        <f t="shared" si="795"/>
        <v>0</v>
      </c>
      <c r="I1282" s="802">
        <f t="shared" si="795"/>
        <v>0</v>
      </c>
      <c r="J1282" s="558">
        <f t="shared" si="795"/>
        <v>520000</v>
      </c>
      <c r="K1282" s="538">
        <f t="shared" si="785"/>
        <v>0</v>
      </c>
    </row>
    <row r="1283" spans="1:11" ht="14.1" customHeight="1" thickBot="1" x14ac:dyDescent="0.3">
      <c r="A1283" s="79" t="s">
        <v>427</v>
      </c>
      <c r="B1283" s="3" t="s">
        <v>151</v>
      </c>
      <c r="C1283" s="65">
        <f>C1284+C1286+C1288</f>
        <v>520000</v>
      </c>
      <c r="D1283" s="65">
        <f t="shared" ref="D1283:J1283" si="796">D1284+D1286+D1288</f>
        <v>0</v>
      </c>
      <c r="E1283" s="65">
        <f t="shared" si="796"/>
        <v>0</v>
      </c>
      <c r="F1283" s="100">
        <f t="shared" si="796"/>
        <v>0</v>
      </c>
      <c r="G1283" s="764">
        <f t="shared" si="796"/>
        <v>0</v>
      </c>
      <c r="H1283" s="511">
        <f t="shared" si="796"/>
        <v>0</v>
      </c>
      <c r="I1283" s="801">
        <f t="shared" si="796"/>
        <v>0</v>
      </c>
      <c r="J1283" s="512">
        <f t="shared" si="796"/>
        <v>520000</v>
      </c>
      <c r="K1283" s="544">
        <f t="shared" si="785"/>
        <v>0</v>
      </c>
    </row>
    <row r="1284" spans="1:11" ht="14.1" customHeight="1" x14ac:dyDescent="0.25">
      <c r="A1284" s="78" t="s">
        <v>428</v>
      </c>
      <c r="B1284" s="63" t="s">
        <v>154</v>
      </c>
      <c r="C1284" s="64">
        <f>C1285</f>
        <v>65000</v>
      </c>
      <c r="D1284" s="64">
        <f t="shared" ref="D1284:J1284" si="797">D1285</f>
        <v>0</v>
      </c>
      <c r="E1284" s="64">
        <f t="shared" si="797"/>
        <v>0</v>
      </c>
      <c r="F1284" s="101">
        <f t="shared" si="797"/>
        <v>0</v>
      </c>
      <c r="G1284" s="540">
        <f t="shared" si="797"/>
        <v>0</v>
      </c>
      <c r="H1284" s="369">
        <f t="shared" si="797"/>
        <v>0</v>
      </c>
      <c r="I1284" s="580">
        <f t="shared" si="797"/>
        <v>0</v>
      </c>
      <c r="J1284" s="513">
        <f t="shared" si="797"/>
        <v>65000</v>
      </c>
      <c r="K1284" s="535">
        <f t="shared" si="785"/>
        <v>0</v>
      </c>
    </row>
    <row r="1285" spans="1:11" ht="14.1" customHeight="1" x14ac:dyDescent="0.25">
      <c r="A1285" s="27" t="s">
        <v>429</v>
      </c>
      <c r="B1285" s="4" t="s">
        <v>155</v>
      </c>
      <c r="C1285" s="21">
        <v>65000</v>
      </c>
      <c r="D1285" s="57"/>
      <c r="E1285" s="57"/>
      <c r="F1285" s="106"/>
      <c r="G1285" s="754"/>
      <c r="H1285" s="716"/>
      <c r="I1285" s="791">
        <f>H1285+G1285</f>
        <v>0</v>
      </c>
      <c r="J1285" s="561">
        <f>C1285-I1285</f>
        <v>65000</v>
      </c>
      <c r="K1285" s="536">
        <f t="shared" si="785"/>
        <v>0</v>
      </c>
    </row>
    <row r="1286" spans="1:11" ht="14.1" customHeight="1" x14ac:dyDescent="0.25">
      <c r="A1286" s="27" t="s">
        <v>430</v>
      </c>
      <c r="B1286" s="4" t="s">
        <v>156</v>
      </c>
      <c r="C1286" s="21">
        <f>C1287</f>
        <v>15000</v>
      </c>
      <c r="D1286" s="21">
        <f t="shared" ref="D1286:J1286" si="798">D1287</f>
        <v>0</v>
      </c>
      <c r="E1286" s="21">
        <f t="shared" si="798"/>
        <v>0</v>
      </c>
      <c r="F1286" s="103">
        <f t="shared" si="798"/>
        <v>0</v>
      </c>
      <c r="G1286" s="547">
        <f t="shared" si="798"/>
        <v>0</v>
      </c>
      <c r="H1286" s="499">
        <f t="shared" si="798"/>
        <v>0</v>
      </c>
      <c r="I1286" s="581">
        <f t="shared" si="798"/>
        <v>0</v>
      </c>
      <c r="J1286" s="514">
        <f t="shared" si="798"/>
        <v>15000</v>
      </c>
      <c r="K1286" s="536">
        <f t="shared" si="785"/>
        <v>0</v>
      </c>
    </row>
    <row r="1287" spans="1:11" ht="14.1" customHeight="1" x14ac:dyDescent="0.25">
      <c r="A1287" s="27" t="s">
        <v>431</v>
      </c>
      <c r="B1287" s="4" t="s">
        <v>157</v>
      </c>
      <c r="C1287" s="21">
        <v>15000</v>
      </c>
      <c r="D1287" s="16"/>
      <c r="E1287" s="16"/>
      <c r="F1287" s="102"/>
      <c r="G1287" s="754"/>
      <c r="H1287" s="716"/>
      <c r="I1287" s="791">
        <f>H1287+G1287</f>
        <v>0</v>
      </c>
      <c r="J1287" s="561">
        <f>C1287-I1287</f>
        <v>15000</v>
      </c>
      <c r="K1287" s="536">
        <f t="shared" si="785"/>
        <v>0</v>
      </c>
    </row>
    <row r="1288" spans="1:11" ht="14.1" customHeight="1" x14ac:dyDescent="0.25">
      <c r="A1288" s="27" t="s">
        <v>432</v>
      </c>
      <c r="B1288" s="4" t="s">
        <v>158</v>
      </c>
      <c r="C1288" s="21">
        <f>C1289</f>
        <v>440000</v>
      </c>
      <c r="D1288" s="21">
        <f t="shared" ref="D1288:J1288" si="799">D1289</f>
        <v>0</v>
      </c>
      <c r="E1288" s="21">
        <f t="shared" si="799"/>
        <v>0</v>
      </c>
      <c r="F1288" s="103">
        <f t="shared" si="799"/>
        <v>0</v>
      </c>
      <c r="G1288" s="547">
        <f t="shared" si="799"/>
        <v>0</v>
      </c>
      <c r="H1288" s="499">
        <f t="shared" si="799"/>
        <v>0</v>
      </c>
      <c r="I1288" s="581">
        <f t="shared" si="799"/>
        <v>0</v>
      </c>
      <c r="J1288" s="514">
        <f t="shared" si="799"/>
        <v>440000</v>
      </c>
      <c r="K1288" s="536">
        <f t="shared" si="785"/>
        <v>0</v>
      </c>
    </row>
    <row r="1289" spans="1:11" ht="14.1" customHeight="1" x14ac:dyDescent="0.25">
      <c r="A1289" s="27" t="s">
        <v>433</v>
      </c>
      <c r="B1289" s="4" t="s">
        <v>159</v>
      </c>
      <c r="C1289" s="21">
        <v>440000</v>
      </c>
      <c r="D1289" s="16"/>
      <c r="E1289" s="16"/>
      <c r="F1289" s="102"/>
      <c r="G1289" s="754"/>
      <c r="H1289" s="716"/>
      <c r="I1289" s="791">
        <f>H1289+G1289</f>
        <v>0</v>
      </c>
      <c r="J1289" s="561">
        <f>C1289-I1289</f>
        <v>440000</v>
      </c>
      <c r="K1289" s="536">
        <f t="shared" si="785"/>
        <v>0</v>
      </c>
    </row>
    <row r="1290" spans="1:11" ht="14.1" customHeight="1" x14ac:dyDescent="0.25">
      <c r="A1290" s="54" t="s">
        <v>115</v>
      </c>
      <c r="B1290" s="54" t="s">
        <v>109</v>
      </c>
      <c r="C1290" s="55">
        <f>C1291</f>
        <v>1340000</v>
      </c>
      <c r="D1290" s="55">
        <f t="shared" ref="D1290:J1291" si="800">D1291</f>
        <v>0</v>
      </c>
      <c r="E1290" s="55">
        <f t="shared" si="800"/>
        <v>0</v>
      </c>
      <c r="F1290" s="104">
        <f t="shared" si="800"/>
        <v>0</v>
      </c>
      <c r="G1290" s="547">
        <f t="shared" si="800"/>
        <v>0</v>
      </c>
      <c r="H1290" s="499">
        <f t="shared" si="800"/>
        <v>0</v>
      </c>
      <c r="I1290" s="548">
        <f t="shared" si="800"/>
        <v>0</v>
      </c>
      <c r="J1290" s="548">
        <f t="shared" si="800"/>
        <v>1340000</v>
      </c>
      <c r="K1290" s="536">
        <f t="shared" si="785"/>
        <v>0</v>
      </c>
    </row>
    <row r="1291" spans="1:11" ht="14.1" customHeight="1" thickBot="1" x14ac:dyDescent="0.3">
      <c r="A1291" s="70" t="s">
        <v>434</v>
      </c>
      <c r="B1291" s="70" t="s">
        <v>74</v>
      </c>
      <c r="C1291" s="71">
        <f>C1292</f>
        <v>1340000</v>
      </c>
      <c r="D1291" s="71">
        <f t="shared" si="800"/>
        <v>0</v>
      </c>
      <c r="E1291" s="71">
        <f t="shared" si="800"/>
        <v>0</v>
      </c>
      <c r="F1291" s="111">
        <f t="shared" si="800"/>
        <v>0</v>
      </c>
      <c r="G1291" s="765">
        <f t="shared" si="800"/>
        <v>0</v>
      </c>
      <c r="H1291" s="1100">
        <f t="shared" si="800"/>
        <v>0</v>
      </c>
      <c r="I1291" s="612">
        <f t="shared" si="800"/>
        <v>0</v>
      </c>
      <c r="J1291" s="557">
        <f t="shared" si="800"/>
        <v>1340000</v>
      </c>
      <c r="K1291" s="538">
        <f t="shared" si="785"/>
        <v>0</v>
      </c>
    </row>
    <row r="1292" spans="1:11" ht="14.1" customHeight="1" thickBot="1" x14ac:dyDescent="0.3">
      <c r="A1292" s="79" t="s">
        <v>435</v>
      </c>
      <c r="B1292" s="3" t="s">
        <v>151</v>
      </c>
      <c r="C1292" s="65">
        <f>C1293+C1295+C1297</f>
        <v>1340000</v>
      </c>
      <c r="D1292" s="65">
        <f t="shared" ref="D1292:J1292" si="801">D1293+D1295+D1297</f>
        <v>0</v>
      </c>
      <c r="E1292" s="65">
        <f t="shared" si="801"/>
        <v>0</v>
      </c>
      <c r="F1292" s="100">
        <f t="shared" si="801"/>
        <v>0</v>
      </c>
      <c r="G1292" s="764">
        <f t="shared" si="801"/>
        <v>0</v>
      </c>
      <c r="H1292" s="511">
        <f t="shared" si="801"/>
        <v>0</v>
      </c>
      <c r="I1292" s="609">
        <f t="shared" si="801"/>
        <v>0</v>
      </c>
      <c r="J1292" s="511">
        <f t="shared" si="801"/>
        <v>1340000</v>
      </c>
      <c r="K1292" s="544">
        <f t="shared" si="785"/>
        <v>0</v>
      </c>
    </row>
    <row r="1293" spans="1:11" ht="14.1" customHeight="1" x14ac:dyDescent="0.25">
      <c r="A1293" s="78" t="s">
        <v>436</v>
      </c>
      <c r="B1293" s="63" t="s">
        <v>154</v>
      </c>
      <c r="C1293" s="64">
        <f>C1294</f>
        <v>50000</v>
      </c>
      <c r="D1293" s="64">
        <f t="shared" ref="D1293:J1293" si="802">D1294</f>
        <v>0</v>
      </c>
      <c r="E1293" s="64">
        <f t="shared" si="802"/>
        <v>0</v>
      </c>
      <c r="F1293" s="101">
        <f t="shared" si="802"/>
        <v>0</v>
      </c>
      <c r="G1293" s="778">
        <f t="shared" si="802"/>
        <v>0</v>
      </c>
      <c r="H1293" s="1110">
        <f t="shared" si="802"/>
        <v>0</v>
      </c>
      <c r="I1293" s="815">
        <f t="shared" si="802"/>
        <v>0</v>
      </c>
      <c r="J1293" s="634">
        <f t="shared" si="802"/>
        <v>50000</v>
      </c>
      <c r="K1293" s="535">
        <f t="shared" si="785"/>
        <v>0</v>
      </c>
    </row>
    <row r="1294" spans="1:11" ht="14.1" customHeight="1" x14ac:dyDescent="0.25">
      <c r="A1294" s="27" t="s">
        <v>437</v>
      </c>
      <c r="B1294" s="4" t="s">
        <v>155</v>
      </c>
      <c r="C1294" s="21">
        <v>50000</v>
      </c>
      <c r="D1294" s="16"/>
      <c r="E1294" s="16"/>
      <c r="F1294" s="102"/>
      <c r="G1294" s="754"/>
      <c r="H1294" s="716"/>
      <c r="I1294" s="816">
        <f>H1294+G1294</f>
        <v>0</v>
      </c>
      <c r="J1294" s="635">
        <f>C1294-I1294</f>
        <v>50000</v>
      </c>
      <c r="K1294" s="536">
        <f t="shared" si="785"/>
        <v>0</v>
      </c>
    </row>
    <row r="1295" spans="1:11" ht="14.1" customHeight="1" x14ac:dyDescent="0.25">
      <c r="A1295" s="27" t="s">
        <v>438</v>
      </c>
      <c r="B1295" s="4" t="s">
        <v>156</v>
      </c>
      <c r="C1295" s="21">
        <f>C1296</f>
        <v>15000</v>
      </c>
      <c r="D1295" s="21">
        <f t="shared" ref="D1295:J1295" si="803">D1296</f>
        <v>0</v>
      </c>
      <c r="E1295" s="21">
        <f t="shared" si="803"/>
        <v>0</v>
      </c>
      <c r="F1295" s="103">
        <f t="shared" si="803"/>
        <v>0</v>
      </c>
      <c r="G1295" s="770">
        <f t="shared" si="803"/>
        <v>0</v>
      </c>
      <c r="H1295" s="21">
        <f t="shared" si="803"/>
        <v>0</v>
      </c>
      <c r="I1295" s="807">
        <f t="shared" si="803"/>
        <v>0</v>
      </c>
      <c r="J1295" s="633">
        <f t="shared" si="803"/>
        <v>15000</v>
      </c>
      <c r="K1295" s="536">
        <f t="shared" si="785"/>
        <v>0</v>
      </c>
    </row>
    <row r="1296" spans="1:11" ht="14.1" customHeight="1" x14ac:dyDescent="0.25">
      <c r="A1296" s="27" t="s">
        <v>439</v>
      </c>
      <c r="B1296" s="4" t="s">
        <v>157</v>
      </c>
      <c r="C1296" s="21">
        <v>15000</v>
      </c>
      <c r="D1296" s="16"/>
      <c r="E1296" s="16"/>
      <c r="F1296" s="102"/>
      <c r="G1296" s="754"/>
      <c r="H1296" s="716"/>
      <c r="I1296" s="816">
        <f>H1296+G1296</f>
        <v>0</v>
      </c>
      <c r="J1296" s="635">
        <f>C1296-I1296</f>
        <v>15000</v>
      </c>
      <c r="K1296" s="536">
        <f t="shared" si="785"/>
        <v>0</v>
      </c>
    </row>
    <row r="1297" spans="1:11" ht="14.1" customHeight="1" x14ac:dyDescent="0.25">
      <c r="A1297" s="27" t="s">
        <v>440</v>
      </c>
      <c r="B1297" s="4" t="s">
        <v>158</v>
      </c>
      <c r="C1297" s="21">
        <f>C1298</f>
        <v>1275000</v>
      </c>
      <c r="D1297" s="21">
        <f t="shared" ref="D1297:J1297" si="804">D1298</f>
        <v>0</v>
      </c>
      <c r="E1297" s="21">
        <f t="shared" si="804"/>
        <v>0</v>
      </c>
      <c r="F1297" s="103">
        <f t="shared" si="804"/>
        <v>0</v>
      </c>
      <c r="G1297" s="770">
        <f t="shared" si="804"/>
        <v>0</v>
      </c>
      <c r="H1297" s="21">
        <f t="shared" si="804"/>
        <v>0</v>
      </c>
      <c r="I1297" s="807">
        <f t="shared" si="804"/>
        <v>0</v>
      </c>
      <c r="J1297" s="633">
        <f t="shared" si="804"/>
        <v>1275000</v>
      </c>
      <c r="K1297" s="536">
        <f t="shared" si="785"/>
        <v>0</v>
      </c>
    </row>
    <row r="1298" spans="1:11" ht="14.1" customHeight="1" x14ac:dyDescent="0.25">
      <c r="A1298" s="27" t="s">
        <v>441</v>
      </c>
      <c r="B1298" s="4" t="s">
        <v>159</v>
      </c>
      <c r="C1298" s="21">
        <v>1275000</v>
      </c>
      <c r="D1298" s="16"/>
      <c r="E1298" s="16"/>
      <c r="F1298" s="102"/>
      <c r="G1298" s="754"/>
      <c r="H1298" s="716"/>
      <c r="I1298" s="816">
        <f>H1298+G1298</f>
        <v>0</v>
      </c>
      <c r="J1298" s="635">
        <f>C1298-I1298</f>
        <v>1275000</v>
      </c>
      <c r="K1298" s="536">
        <f t="shared" si="785"/>
        <v>0</v>
      </c>
    </row>
    <row r="1299" spans="1:11" ht="14.1" customHeight="1" x14ac:dyDescent="0.25">
      <c r="A1299" s="54" t="s">
        <v>114</v>
      </c>
      <c r="B1299" s="54" t="s">
        <v>110</v>
      </c>
      <c r="C1299" s="55">
        <f t="shared" ref="C1299:J1299" si="805">C1300+C1311+C1322+C1330</f>
        <v>8874500</v>
      </c>
      <c r="D1299" s="55">
        <f t="shared" si="805"/>
        <v>0</v>
      </c>
      <c r="E1299" s="55">
        <f t="shared" si="805"/>
        <v>0</v>
      </c>
      <c r="F1299" s="104">
        <f t="shared" si="805"/>
        <v>0</v>
      </c>
      <c r="G1299" s="547">
        <f t="shared" si="805"/>
        <v>0</v>
      </c>
      <c r="H1299" s="499">
        <f t="shared" si="805"/>
        <v>0</v>
      </c>
      <c r="I1299" s="581">
        <f t="shared" si="805"/>
        <v>0</v>
      </c>
      <c r="J1299" s="549">
        <f t="shared" si="805"/>
        <v>8874500</v>
      </c>
      <c r="K1299" s="536">
        <f t="shared" si="785"/>
        <v>0</v>
      </c>
    </row>
    <row r="1300" spans="1:11" ht="14.1" customHeight="1" thickBot="1" x14ac:dyDescent="0.3">
      <c r="A1300" s="70" t="s">
        <v>75</v>
      </c>
      <c r="B1300" s="70" t="s">
        <v>76</v>
      </c>
      <c r="C1300" s="71">
        <f>C1301</f>
        <v>1439500</v>
      </c>
      <c r="D1300" s="71">
        <f t="shared" ref="D1300:J1300" si="806">D1301</f>
        <v>0</v>
      </c>
      <c r="E1300" s="71">
        <f t="shared" si="806"/>
        <v>0</v>
      </c>
      <c r="F1300" s="111">
        <f t="shared" si="806"/>
        <v>0</v>
      </c>
      <c r="G1300" s="765">
        <f t="shared" si="806"/>
        <v>0</v>
      </c>
      <c r="H1300" s="1100">
        <f t="shared" si="806"/>
        <v>0</v>
      </c>
      <c r="I1300" s="802">
        <f t="shared" si="806"/>
        <v>0</v>
      </c>
      <c r="J1300" s="558">
        <f t="shared" si="806"/>
        <v>1439500</v>
      </c>
      <c r="K1300" s="538">
        <f t="shared" si="785"/>
        <v>0</v>
      </c>
    </row>
    <row r="1301" spans="1:11" ht="14.1" customHeight="1" thickBot="1" x14ac:dyDescent="0.3">
      <c r="A1301" s="79" t="s">
        <v>442</v>
      </c>
      <c r="B1301" s="3" t="s">
        <v>151</v>
      </c>
      <c r="C1301" s="65">
        <f>C1302+C1304+C1306</f>
        <v>1439500</v>
      </c>
      <c r="D1301" s="65">
        <f t="shared" ref="D1301:J1301" si="807">D1302+D1304+D1306</f>
        <v>0</v>
      </c>
      <c r="E1301" s="65">
        <f t="shared" si="807"/>
        <v>0</v>
      </c>
      <c r="F1301" s="100">
        <f t="shared" si="807"/>
        <v>0</v>
      </c>
      <c r="G1301" s="764">
        <f t="shared" si="807"/>
        <v>0</v>
      </c>
      <c r="H1301" s="511">
        <f t="shared" si="807"/>
        <v>0</v>
      </c>
      <c r="I1301" s="801">
        <f t="shared" si="807"/>
        <v>0</v>
      </c>
      <c r="J1301" s="512">
        <f t="shared" si="807"/>
        <v>1439500</v>
      </c>
      <c r="K1301" s="544">
        <f t="shared" si="785"/>
        <v>0</v>
      </c>
    </row>
    <row r="1302" spans="1:11" ht="14.1" customHeight="1" x14ac:dyDescent="0.25">
      <c r="A1302" s="78" t="s">
        <v>443</v>
      </c>
      <c r="B1302" s="63" t="s">
        <v>154</v>
      </c>
      <c r="C1302" s="64">
        <f>C1303</f>
        <v>89500</v>
      </c>
      <c r="D1302" s="64">
        <f t="shared" ref="D1302:J1302" si="808">D1303</f>
        <v>0</v>
      </c>
      <c r="E1302" s="64">
        <f t="shared" si="808"/>
        <v>0</v>
      </c>
      <c r="F1302" s="101">
        <f t="shared" si="808"/>
        <v>0</v>
      </c>
      <c r="G1302" s="540">
        <f t="shared" si="808"/>
        <v>0</v>
      </c>
      <c r="H1302" s="369">
        <f t="shared" si="808"/>
        <v>0</v>
      </c>
      <c r="I1302" s="580">
        <f t="shared" si="808"/>
        <v>0</v>
      </c>
      <c r="J1302" s="513">
        <f t="shared" si="808"/>
        <v>89500</v>
      </c>
      <c r="K1302" s="535">
        <f t="shared" si="785"/>
        <v>0</v>
      </c>
    </row>
    <row r="1303" spans="1:11" ht="14.1" customHeight="1" x14ac:dyDescent="0.25">
      <c r="A1303" s="27" t="s">
        <v>444</v>
      </c>
      <c r="B1303" s="4" t="s">
        <v>155</v>
      </c>
      <c r="C1303" s="21">
        <v>89500</v>
      </c>
      <c r="D1303" s="16"/>
      <c r="E1303" s="16"/>
      <c r="F1303" s="102"/>
      <c r="G1303" s="754"/>
      <c r="H1303" s="716"/>
      <c r="I1303" s="791">
        <f>H1303+G1303</f>
        <v>0</v>
      </c>
      <c r="J1303" s="561">
        <f>C1303-I1303</f>
        <v>89500</v>
      </c>
      <c r="K1303" s="536">
        <f t="shared" si="785"/>
        <v>0</v>
      </c>
    </row>
    <row r="1304" spans="1:11" ht="14.1" customHeight="1" x14ac:dyDescent="0.25">
      <c r="A1304" s="27" t="s">
        <v>445</v>
      </c>
      <c r="B1304" s="4" t="s">
        <v>156</v>
      </c>
      <c r="C1304" s="21">
        <f>C1305</f>
        <v>30000</v>
      </c>
      <c r="D1304" s="21">
        <f t="shared" ref="D1304:J1304" si="809">D1305</f>
        <v>0</v>
      </c>
      <c r="E1304" s="21">
        <f t="shared" si="809"/>
        <v>0</v>
      </c>
      <c r="F1304" s="103">
        <f t="shared" si="809"/>
        <v>0</v>
      </c>
      <c r="G1304" s="547">
        <f t="shared" si="809"/>
        <v>0</v>
      </c>
      <c r="H1304" s="499">
        <f t="shared" si="809"/>
        <v>0</v>
      </c>
      <c r="I1304" s="581">
        <f t="shared" si="809"/>
        <v>0</v>
      </c>
      <c r="J1304" s="514">
        <f t="shared" si="809"/>
        <v>30000</v>
      </c>
      <c r="K1304" s="536">
        <f t="shared" si="785"/>
        <v>0</v>
      </c>
    </row>
    <row r="1305" spans="1:11" ht="14.1" customHeight="1" x14ac:dyDescent="0.25">
      <c r="A1305" s="27" t="s">
        <v>446</v>
      </c>
      <c r="B1305" s="4" t="s">
        <v>157</v>
      </c>
      <c r="C1305" s="21">
        <v>30000</v>
      </c>
      <c r="D1305" s="16"/>
      <c r="E1305" s="16"/>
      <c r="F1305" s="102"/>
      <c r="G1305" s="754"/>
      <c r="H1305" s="716"/>
      <c r="I1305" s="791">
        <f>H1305+G1305</f>
        <v>0</v>
      </c>
      <c r="J1305" s="561">
        <f>C1305-I1305</f>
        <v>30000</v>
      </c>
      <c r="K1305" s="536">
        <f t="shared" si="785"/>
        <v>0</v>
      </c>
    </row>
    <row r="1306" spans="1:11" ht="14.1" customHeight="1" x14ac:dyDescent="0.25">
      <c r="A1306" s="27" t="s">
        <v>447</v>
      </c>
      <c r="B1306" s="4" t="s">
        <v>158</v>
      </c>
      <c r="C1306" s="21">
        <f>C1307</f>
        <v>1320000</v>
      </c>
      <c r="D1306" s="21">
        <f t="shared" ref="D1306:J1306" si="810">D1307</f>
        <v>0</v>
      </c>
      <c r="E1306" s="21">
        <f t="shared" si="810"/>
        <v>0</v>
      </c>
      <c r="F1306" s="103">
        <f t="shared" si="810"/>
        <v>0</v>
      </c>
      <c r="G1306" s="547">
        <f t="shared" si="810"/>
        <v>0</v>
      </c>
      <c r="H1306" s="499">
        <f t="shared" si="810"/>
        <v>0</v>
      </c>
      <c r="I1306" s="581">
        <f t="shared" si="810"/>
        <v>0</v>
      </c>
      <c r="J1306" s="514">
        <f t="shared" si="810"/>
        <v>1320000</v>
      </c>
      <c r="K1306" s="536">
        <f t="shared" si="785"/>
        <v>0</v>
      </c>
    </row>
    <row r="1307" spans="1:11" ht="14.1" customHeight="1" x14ac:dyDescent="0.25">
      <c r="A1307" s="27" t="s">
        <v>448</v>
      </c>
      <c r="B1307" s="4" t="s">
        <v>159</v>
      </c>
      <c r="C1307" s="21">
        <v>1320000</v>
      </c>
      <c r="D1307" s="16"/>
      <c r="E1307" s="16"/>
      <c r="F1307" s="102"/>
      <c r="G1307" s="754"/>
      <c r="H1307" s="716"/>
      <c r="I1307" s="791">
        <f>H1307+G1307</f>
        <v>0</v>
      </c>
      <c r="J1307" s="561">
        <f>C1307-I1307</f>
        <v>1320000</v>
      </c>
      <c r="K1307" s="536">
        <f t="shared" si="785"/>
        <v>0</v>
      </c>
    </row>
    <row r="1308" spans="1:11" ht="14.1" customHeight="1" x14ac:dyDescent="0.25">
      <c r="A1308" s="139"/>
      <c r="B1308" s="124"/>
      <c r="C1308" s="125"/>
      <c r="D1308" s="126"/>
      <c r="E1308" s="126"/>
      <c r="F1308" s="126"/>
      <c r="G1308" s="610"/>
      <c r="H1308" s="516"/>
      <c r="I1308" s="610"/>
      <c r="J1308" s="515"/>
      <c r="K1308" s="545"/>
    </row>
    <row r="1309" spans="1:11" ht="14.1" customHeight="1" x14ac:dyDescent="0.25">
      <c r="A1309" s="140"/>
      <c r="B1309" s="7"/>
      <c r="C1309" s="8"/>
      <c r="D1309" s="130"/>
      <c r="E1309" s="130"/>
      <c r="F1309" s="130"/>
      <c r="G1309" s="613"/>
      <c r="H1309" s="520"/>
      <c r="I1309" s="613"/>
      <c r="J1309" s="519"/>
      <c r="K1309" s="550">
        <v>9</v>
      </c>
    </row>
    <row r="1310" spans="1:11" ht="14.1" customHeight="1" x14ac:dyDescent="0.25">
      <c r="A1310" s="144" t="s">
        <v>533</v>
      </c>
      <c r="B1310" s="141">
        <v>2</v>
      </c>
      <c r="C1310" s="142" t="s">
        <v>534</v>
      </c>
      <c r="D1310" s="142" t="s">
        <v>535</v>
      </c>
      <c r="E1310" s="142" t="s">
        <v>536</v>
      </c>
      <c r="F1310" s="143" t="s">
        <v>537</v>
      </c>
      <c r="G1310" s="776">
        <v>7</v>
      </c>
      <c r="H1310" s="1108">
        <v>8</v>
      </c>
      <c r="I1310" s="813">
        <v>9</v>
      </c>
      <c r="J1310" s="525">
        <v>10</v>
      </c>
      <c r="K1310" s="503">
        <v>11</v>
      </c>
    </row>
    <row r="1311" spans="1:11" ht="14.1" customHeight="1" thickBot="1" x14ac:dyDescent="0.3">
      <c r="A1311" s="70" t="s">
        <v>77</v>
      </c>
      <c r="B1311" s="70" t="s">
        <v>78</v>
      </c>
      <c r="C1311" s="71">
        <f>C1312+C1315</f>
        <v>3095000</v>
      </c>
      <c r="D1311" s="71">
        <f t="shared" ref="D1311:J1311" si="811">D1312+D1315</f>
        <v>0</v>
      </c>
      <c r="E1311" s="71">
        <f t="shared" si="811"/>
        <v>0</v>
      </c>
      <c r="F1311" s="111">
        <f t="shared" si="811"/>
        <v>0</v>
      </c>
      <c r="G1311" s="765">
        <f t="shared" si="811"/>
        <v>0</v>
      </c>
      <c r="H1311" s="1100">
        <f t="shared" si="811"/>
        <v>0</v>
      </c>
      <c r="I1311" s="802">
        <f t="shared" si="811"/>
        <v>0</v>
      </c>
      <c r="J1311" s="558">
        <f t="shared" si="811"/>
        <v>3095000</v>
      </c>
      <c r="K1311" s="538">
        <f t="shared" ref="K1311:K1349" si="812">I1311/C1311*100</f>
        <v>0</v>
      </c>
    </row>
    <row r="1312" spans="1:11" ht="14.1" customHeight="1" thickBot="1" x14ac:dyDescent="0.3">
      <c r="A1312" s="3" t="s">
        <v>456</v>
      </c>
      <c r="B1312" s="3" t="s">
        <v>92</v>
      </c>
      <c r="C1312" s="65">
        <f>C1313</f>
        <v>1825000</v>
      </c>
      <c r="D1312" s="65">
        <f t="shared" ref="D1312:J1313" si="813">D1313</f>
        <v>0</v>
      </c>
      <c r="E1312" s="65">
        <f t="shared" si="813"/>
        <v>0</v>
      </c>
      <c r="F1312" s="100">
        <f t="shared" si="813"/>
        <v>0</v>
      </c>
      <c r="G1312" s="764">
        <f t="shared" si="813"/>
        <v>0</v>
      </c>
      <c r="H1312" s="511">
        <f t="shared" si="813"/>
        <v>0</v>
      </c>
      <c r="I1312" s="801">
        <f t="shared" si="813"/>
        <v>0</v>
      </c>
      <c r="J1312" s="512">
        <f t="shared" si="813"/>
        <v>1825000</v>
      </c>
      <c r="K1312" s="544">
        <f t="shared" si="812"/>
        <v>0</v>
      </c>
    </row>
    <row r="1313" spans="1:11" ht="14.1" customHeight="1" x14ac:dyDescent="0.25">
      <c r="A1313" s="63" t="s">
        <v>457</v>
      </c>
      <c r="B1313" s="63" t="s">
        <v>152</v>
      </c>
      <c r="C1313" s="64">
        <f>C1314</f>
        <v>1825000</v>
      </c>
      <c r="D1313" s="64">
        <f t="shared" si="813"/>
        <v>0</v>
      </c>
      <c r="E1313" s="64">
        <f t="shared" si="813"/>
        <v>0</v>
      </c>
      <c r="F1313" s="101">
        <f t="shared" si="813"/>
        <v>0</v>
      </c>
      <c r="G1313" s="540">
        <f t="shared" si="813"/>
        <v>0</v>
      </c>
      <c r="H1313" s="369">
        <f t="shared" si="813"/>
        <v>0</v>
      </c>
      <c r="I1313" s="580">
        <f t="shared" si="813"/>
        <v>0</v>
      </c>
      <c r="J1313" s="513">
        <f t="shared" si="813"/>
        <v>1825000</v>
      </c>
      <c r="K1313" s="535">
        <f t="shared" si="812"/>
        <v>0</v>
      </c>
    </row>
    <row r="1314" spans="1:11" ht="14.1" customHeight="1" thickBot="1" x14ac:dyDescent="0.3">
      <c r="A1314" s="48" t="s">
        <v>458</v>
      </c>
      <c r="B1314" s="48" t="s">
        <v>153</v>
      </c>
      <c r="C1314" s="49">
        <v>1825000</v>
      </c>
      <c r="D1314" s="147"/>
      <c r="E1314" s="147"/>
      <c r="F1314" s="148"/>
      <c r="G1314" s="755"/>
      <c r="H1314" s="1088"/>
      <c r="I1314" s="792">
        <f>H1314+G1314</f>
        <v>0</v>
      </c>
      <c r="J1314" s="618">
        <f>C1314-I1314</f>
        <v>1825000</v>
      </c>
      <c r="K1314" s="538">
        <f t="shared" si="812"/>
        <v>0</v>
      </c>
    </row>
    <row r="1315" spans="1:11" ht="14.1" customHeight="1" thickBot="1" x14ac:dyDescent="0.3">
      <c r="A1315" s="79" t="s">
        <v>449</v>
      </c>
      <c r="B1315" s="3" t="s">
        <v>151</v>
      </c>
      <c r="C1315" s="65">
        <f>C1316+C1318+C1320</f>
        <v>1270000</v>
      </c>
      <c r="D1315" s="65">
        <f t="shared" ref="D1315:J1315" si="814">D1316+D1318+D1320</f>
        <v>0</v>
      </c>
      <c r="E1315" s="65">
        <f t="shared" si="814"/>
        <v>0</v>
      </c>
      <c r="F1315" s="100">
        <f t="shared" si="814"/>
        <v>0</v>
      </c>
      <c r="G1315" s="764">
        <f t="shared" si="814"/>
        <v>0</v>
      </c>
      <c r="H1315" s="511">
        <f t="shared" si="814"/>
        <v>0</v>
      </c>
      <c r="I1315" s="801">
        <f t="shared" si="814"/>
        <v>0</v>
      </c>
      <c r="J1315" s="512">
        <f t="shared" si="814"/>
        <v>1270000</v>
      </c>
      <c r="K1315" s="544">
        <f t="shared" si="812"/>
        <v>0</v>
      </c>
    </row>
    <row r="1316" spans="1:11" ht="14.1" customHeight="1" x14ac:dyDescent="0.25">
      <c r="A1316" s="78" t="s">
        <v>450</v>
      </c>
      <c r="B1316" s="63" t="s">
        <v>154</v>
      </c>
      <c r="C1316" s="64">
        <f>C1317</f>
        <v>195000</v>
      </c>
      <c r="D1316" s="64">
        <f t="shared" ref="D1316:J1316" si="815">D1317</f>
        <v>0</v>
      </c>
      <c r="E1316" s="64">
        <f t="shared" si="815"/>
        <v>0</v>
      </c>
      <c r="F1316" s="101">
        <f t="shared" si="815"/>
        <v>0</v>
      </c>
      <c r="G1316" s="540">
        <f t="shared" si="815"/>
        <v>0</v>
      </c>
      <c r="H1316" s="369">
        <f t="shared" si="815"/>
        <v>0</v>
      </c>
      <c r="I1316" s="580">
        <f t="shared" si="815"/>
        <v>0</v>
      </c>
      <c r="J1316" s="513">
        <f t="shared" si="815"/>
        <v>195000</v>
      </c>
      <c r="K1316" s="535">
        <f t="shared" si="812"/>
        <v>0</v>
      </c>
    </row>
    <row r="1317" spans="1:11" ht="14.1" customHeight="1" x14ac:dyDescent="0.25">
      <c r="A1317" s="27" t="s">
        <v>451</v>
      </c>
      <c r="B1317" s="4" t="s">
        <v>155</v>
      </c>
      <c r="C1317" s="21">
        <v>195000</v>
      </c>
      <c r="D1317" s="16"/>
      <c r="E1317" s="16"/>
      <c r="F1317" s="102"/>
      <c r="G1317" s="754"/>
      <c r="H1317" s="716"/>
      <c r="I1317" s="791">
        <f>H1317+G1317</f>
        <v>0</v>
      </c>
      <c r="J1317" s="561">
        <f>C1317-I1317</f>
        <v>195000</v>
      </c>
      <c r="K1317" s="536">
        <f t="shared" si="812"/>
        <v>0</v>
      </c>
    </row>
    <row r="1318" spans="1:11" ht="14.1" customHeight="1" x14ac:dyDescent="0.25">
      <c r="A1318" s="27" t="s">
        <v>452</v>
      </c>
      <c r="B1318" s="4" t="s">
        <v>156</v>
      </c>
      <c r="C1318" s="21">
        <f>C1319</f>
        <v>75000</v>
      </c>
      <c r="D1318" s="21">
        <f t="shared" ref="D1318:J1318" si="816">D1319</f>
        <v>0</v>
      </c>
      <c r="E1318" s="21">
        <f t="shared" si="816"/>
        <v>0</v>
      </c>
      <c r="F1318" s="103">
        <f t="shared" si="816"/>
        <v>0</v>
      </c>
      <c r="G1318" s="547">
        <f t="shared" si="816"/>
        <v>0</v>
      </c>
      <c r="H1318" s="499">
        <f t="shared" si="816"/>
        <v>0</v>
      </c>
      <c r="I1318" s="581">
        <f t="shared" si="816"/>
        <v>0</v>
      </c>
      <c r="J1318" s="514">
        <f t="shared" si="816"/>
        <v>75000</v>
      </c>
      <c r="K1318" s="536">
        <f t="shared" si="812"/>
        <v>0</v>
      </c>
    </row>
    <row r="1319" spans="1:11" ht="14.1" customHeight="1" x14ac:dyDescent="0.25">
      <c r="A1319" s="27" t="s">
        <v>453</v>
      </c>
      <c r="B1319" s="4" t="s">
        <v>157</v>
      </c>
      <c r="C1319" s="21">
        <v>75000</v>
      </c>
      <c r="D1319" s="16"/>
      <c r="E1319" s="16"/>
      <c r="F1319" s="102"/>
      <c r="G1319" s="754"/>
      <c r="H1319" s="716"/>
      <c r="I1319" s="791">
        <f>H1319+G1319</f>
        <v>0</v>
      </c>
      <c r="J1319" s="561">
        <f>C1319-I1319</f>
        <v>75000</v>
      </c>
      <c r="K1319" s="536">
        <f t="shared" si="812"/>
        <v>0</v>
      </c>
    </row>
    <row r="1320" spans="1:11" ht="14.1" customHeight="1" x14ac:dyDescent="0.25">
      <c r="A1320" s="27" t="s">
        <v>454</v>
      </c>
      <c r="B1320" s="4" t="s">
        <v>158</v>
      </c>
      <c r="C1320" s="21">
        <f>C1321</f>
        <v>1000000</v>
      </c>
      <c r="D1320" s="21">
        <f t="shared" ref="D1320:J1320" si="817">D1321</f>
        <v>0</v>
      </c>
      <c r="E1320" s="21">
        <f t="shared" si="817"/>
        <v>0</v>
      </c>
      <c r="F1320" s="103">
        <f t="shared" si="817"/>
        <v>0</v>
      </c>
      <c r="G1320" s="547">
        <f t="shared" si="817"/>
        <v>0</v>
      </c>
      <c r="H1320" s="499">
        <f t="shared" si="817"/>
        <v>0</v>
      </c>
      <c r="I1320" s="581">
        <f t="shared" si="817"/>
        <v>0</v>
      </c>
      <c r="J1320" s="514">
        <f t="shared" si="817"/>
        <v>1000000</v>
      </c>
      <c r="K1320" s="536">
        <f t="shared" si="812"/>
        <v>0</v>
      </c>
    </row>
    <row r="1321" spans="1:11" ht="14.1" customHeight="1" x14ac:dyDescent="0.25">
      <c r="A1321" s="27" t="s">
        <v>455</v>
      </c>
      <c r="B1321" s="4" t="s">
        <v>175</v>
      </c>
      <c r="C1321" s="21">
        <v>1000000</v>
      </c>
      <c r="D1321" s="16"/>
      <c r="E1321" s="16"/>
      <c r="F1321" s="102"/>
      <c r="G1321" s="754"/>
      <c r="H1321" s="716"/>
      <c r="I1321" s="791">
        <f>H1321+G1321</f>
        <v>0</v>
      </c>
      <c r="J1321" s="561">
        <f>C1321-I1321</f>
        <v>1000000</v>
      </c>
      <c r="K1321" s="536">
        <f t="shared" si="812"/>
        <v>0</v>
      </c>
    </row>
    <row r="1322" spans="1:11" ht="14.1" customHeight="1" thickBot="1" x14ac:dyDescent="0.3">
      <c r="A1322" s="70" t="s">
        <v>79</v>
      </c>
      <c r="B1322" s="70" t="s">
        <v>80</v>
      </c>
      <c r="C1322" s="71">
        <f>C1323</f>
        <v>640000</v>
      </c>
      <c r="D1322" s="71">
        <f t="shared" ref="D1322:J1322" si="818">D1323</f>
        <v>0</v>
      </c>
      <c r="E1322" s="71">
        <f t="shared" si="818"/>
        <v>0</v>
      </c>
      <c r="F1322" s="111">
        <f t="shared" si="818"/>
        <v>0</v>
      </c>
      <c r="G1322" s="765">
        <f t="shared" si="818"/>
        <v>0</v>
      </c>
      <c r="H1322" s="1100">
        <f t="shared" si="818"/>
        <v>0</v>
      </c>
      <c r="I1322" s="802">
        <f t="shared" si="818"/>
        <v>0</v>
      </c>
      <c r="J1322" s="558">
        <f t="shared" si="818"/>
        <v>640000</v>
      </c>
      <c r="K1322" s="538">
        <f t="shared" si="812"/>
        <v>0</v>
      </c>
    </row>
    <row r="1323" spans="1:11" ht="14.1" customHeight="1" thickBot="1" x14ac:dyDescent="0.3">
      <c r="A1323" s="79" t="s">
        <v>459</v>
      </c>
      <c r="B1323" s="3" t="s">
        <v>151</v>
      </c>
      <c r="C1323" s="65">
        <f>C1324+C1326+C1328</f>
        <v>640000</v>
      </c>
      <c r="D1323" s="65">
        <f t="shared" ref="D1323:J1323" si="819">D1324+D1326+D1328</f>
        <v>0</v>
      </c>
      <c r="E1323" s="65">
        <f t="shared" si="819"/>
        <v>0</v>
      </c>
      <c r="F1323" s="100">
        <f t="shared" si="819"/>
        <v>0</v>
      </c>
      <c r="G1323" s="764">
        <f t="shared" si="819"/>
        <v>0</v>
      </c>
      <c r="H1323" s="511">
        <f t="shared" si="819"/>
        <v>0</v>
      </c>
      <c r="I1323" s="801">
        <f t="shared" si="819"/>
        <v>0</v>
      </c>
      <c r="J1323" s="512">
        <f t="shared" si="819"/>
        <v>640000</v>
      </c>
      <c r="K1323" s="544">
        <f t="shared" si="812"/>
        <v>0</v>
      </c>
    </row>
    <row r="1324" spans="1:11" ht="14.1" customHeight="1" x14ac:dyDescent="0.25">
      <c r="A1324" s="78" t="s">
        <v>460</v>
      </c>
      <c r="B1324" s="63" t="s">
        <v>154</v>
      </c>
      <c r="C1324" s="64">
        <f>C1325</f>
        <v>205000</v>
      </c>
      <c r="D1324" s="64">
        <f t="shared" ref="D1324:J1324" si="820">D1325</f>
        <v>0</v>
      </c>
      <c r="E1324" s="64">
        <f t="shared" si="820"/>
        <v>0</v>
      </c>
      <c r="F1324" s="101">
        <f t="shared" si="820"/>
        <v>0</v>
      </c>
      <c r="G1324" s="540">
        <f t="shared" si="820"/>
        <v>0</v>
      </c>
      <c r="H1324" s="369">
        <f t="shared" si="820"/>
        <v>0</v>
      </c>
      <c r="I1324" s="580">
        <f t="shared" si="820"/>
        <v>0</v>
      </c>
      <c r="J1324" s="513">
        <f t="shared" si="820"/>
        <v>205000</v>
      </c>
      <c r="K1324" s="535">
        <f t="shared" si="812"/>
        <v>0</v>
      </c>
    </row>
    <row r="1325" spans="1:11" ht="14.1" customHeight="1" x14ac:dyDescent="0.25">
      <c r="A1325" s="27" t="s">
        <v>461</v>
      </c>
      <c r="B1325" s="4" t="s">
        <v>155</v>
      </c>
      <c r="C1325" s="21">
        <v>205000</v>
      </c>
      <c r="D1325" s="16"/>
      <c r="E1325" s="16"/>
      <c r="F1325" s="102"/>
      <c r="G1325" s="754"/>
      <c r="H1325" s="716"/>
      <c r="I1325" s="791">
        <f>H1325+G1325</f>
        <v>0</v>
      </c>
      <c r="J1325" s="561">
        <f>C1325-I1325</f>
        <v>205000</v>
      </c>
      <c r="K1325" s="536">
        <f t="shared" si="812"/>
        <v>0</v>
      </c>
    </row>
    <row r="1326" spans="1:11" ht="14.1" customHeight="1" x14ac:dyDescent="0.25">
      <c r="A1326" s="27" t="s">
        <v>462</v>
      </c>
      <c r="B1326" s="4" t="s">
        <v>156</v>
      </c>
      <c r="C1326" s="21">
        <f>C1327</f>
        <v>60000</v>
      </c>
      <c r="D1326" s="21">
        <f t="shared" ref="D1326:J1326" si="821">D1327</f>
        <v>0</v>
      </c>
      <c r="E1326" s="21">
        <f t="shared" si="821"/>
        <v>0</v>
      </c>
      <c r="F1326" s="103">
        <f t="shared" si="821"/>
        <v>0</v>
      </c>
      <c r="G1326" s="547">
        <f t="shared" si="821"/>
        <v>0</v>
      </c>
      <c r="H1326" s="499">
        <f t="shared" si="821"/>
        <v>0</v>
      </c>
      <c r="I1326" s="581">
        <f t="shared" si="821"/>
        <v>0</v>
      </c>
      <c r="J1326" s="514">
        <f t="shared" si="821"/>
        <v>60000</v>
      </c>
      <c r="K1326" s="536">
        <f t="shared" si="812"/>
        <v>0</v>
      </c>
    </row>
    <row r="1327" spans="1:11" ht="14.1" customHeight="1" x14ac:dyDescent="0.25">
      <c r="A1327" s="27" t="s">
        <v>463</v>
      </c>
      <c r="B1327" s="4" t="s">
        <v>157</v>
      </c>
      <c r="C1327" s="21">
        <v>60000</v>
      </c>
      <c r="D1327" s="16"/>
      <c r="E1327" s="16"/>
      <c r="F1327" s="102"/>
      <c r="G1327" s="754"/>
      <c r="H1327" s="716"/>
      <c r="I1327" s="791">
        <f>H1327+G1327</f>
        <v>0</v>
      </c>
      <c r="J1327" s="561">
        <f>C1327-I1327</f>
        <v>60000</v>
      </c>
      <c r="K1327" s="536">
        <f t="shared" si="812"/>
        <v>0</v>
      </c>
    </row>
    <row r="1328" spans="1:11" ht="14.1" customHeight="1" x14ac:dyDescent="0.25">
      <c r="A1328" s="27" t="s">
        <v>464</v>
      </c>
      <c r="B1328" s="4" t="s">
        <v>158</v>
      </c>
      <c r="C1328" s="21">
        <f>C1329</f>
        <v>375000</v>
      </c>
      <c r="D1328" s="21">
        <f t="shared" ref="D1328:J1328" si="822">D1329</f>
        <v>0</v>
      </c>
      <c r="E1328" s="21">
        <f t="shared" si="822"/>
        <v>0</v>
      </c>
      <c r="F1328" s="103">
        <f t="shared" si="822"/>
        <v>0</v>
      </c>
      <c r="G1328" s="547">
        <f t="shared" si="822"/>
        <v>0</v>
      </c>
      <c r="H1328" s="499">
        <f t="shared" si="822"/>
        <v>0</v>
      </c>
      <c r="I1328" s="581">
        <f t="shared" si="822"/>
        <v>0</v>
      </c>
      <c r="J1328" s="514">
        <f t="shared" si="822"/>
        <v>375000</v>
      </c>
      <c r="K1328" s="536">
        <f t="shared" si="812"/>
        <v>0</v>
      </c>
    </row>
    <row r="1329" spans="1:14" ht="14.1" customHeight="1" x14ac:dyDescent="0.25">
      <c r="A1329" s="27" t="s">
        <v>465</v>
      </c>
      <c r="B1329" s="4" t="s">
        <v>175</v>
      </c>
      <c r="C1329" s="21">
        <v>375000</v>
      </c>
      <c r="D1329" s="16"/>
      <c r="E1329" s="16"/>
      <c r="F1329" s="102"/>
      <c r="G1329" s="754"/>
      <c r="H1329" s="716"/>
      <c r="I1329" s="791">
        <f>H1329+G1329</f>
        <v>0</v>
      </c>
      <c r="J1329" s="561">
        <f>C1329-I1329</f>
        <v>375000</v>
      </c>
      <c r="K1329" s="536">
        <f t="shared" si="812"/>
        <v>0</v>
      </c>
    </row>
    <row r="1330" spans="1:14" ht="14.1" customHeight="1" thickBot="1" x14ac:dyDescent="0.3">
      <c r="A1330" s="70" t="s">
        <v>81</v>
      </c>
      <c r="B1330" s="70" t="s">
        <v>82</v>
      </c>
      <c r="C1330" s="71">
        <f>C1331+C1334</f>
        <v>3700000</v>
      </c>
      <c r="D1330" s="71">
        <f t="shared" ref="D1330:J1330" si="823">D1331+D1334</f>
        <v>0</v>
      </c>
      <c r="E1330" s="71">
        <f t="shared" si="823"/>
        <v>0</v>
      </c>
      <c r="F1330" s="111">
        <f t="shared" si="823"/>
        <v>0</v>
      </c>
      <c r="G1330" s="765">
        <f t="shared" si="823"/>
        <v>0</v>
      </c>
      <c r="H1330" s="1100">
        <f t="shared" si="823"/>
        <v>0</v>
      </c>
      <c r="I1330" s="802">
        <f t="shared" si="823"/>
        <v>0</v>
      </c>
      <c r="J1330" s="558">
        <f t="shared" si="823"/>
        <v>3700000</v>
      </c>
      <c r="K1330" s="538">
        <f t="shared" si="812"/>
        <v>0</v>
      </c>
    </row>
    <row r="1331" spans="1:14" ht="14.1" customHeight="1" thickBot="1" x14ac:dyDescent="0.3">
      <c r="A1331" s="3" t="s">
        <v>473</v>
      </c>
      <c r="B1331" s="3" t="s">
        <v>92</v>
      </c>
      <c r="C1331" s="65">
        <f>C1332</f>
        <v>780000</v>
      </c>
      <c r="D1331" s="65">
        <f t="shared" ref="D1331:J1332" si="824">D1332</f>
        <v>0</v>
      </c>
      <c r="E1331" s="65">
        <f t="shared" si="824"/>
        <v>0</v>
      </c>
      <c r="F1331" s="100">
        <f t="shared" si="824"/>
        <v>0</v>
      </c>
      <c r="G1331" s="764">
        <f t="shared" si="824"/>
        <v>0</v>
      </c>
      <c r="H1331" s="511">
        <f t="shared" si="824"/>
        <v>0</v>
      </c>
      <c r="I1331" s="801">
        <f t="shared" si="824"/>
        <v>0</v>
      </c>
      <c r="J1331" s="512">
        <f t="shared" si="824"/>
        <v>780000</v>
      </c>
      <c r="K1331" s="544">
        <f t="shared" si="812"/>
        <v>0</v>
      </c>
    </row>
    <row r="1332" spans="1:14" ht="14.1" customHeight="1" x14ac:dyDescent="0.25">
      <c r="A1332" s="63" t="s">
        <v>474</v>
      </c>
      <c r="B1332" s="63" t="s">
        <v>152</v>
      </c>
      <c r="C1332" s="64">
        <f>C1333</f>
        <v>780000</v>
      </c>
      <c r="D1332" s="64">
        <f t="shared" si="824"/>
        <v>0</v>
      </c>
      <c r="E1332" s="64">
        <f t="shared" si="824"/>
        <v>0</v>
      </c>
      <c r="F1332" s="101">
        <f t="shared" si="824"/>
        <v>0</v>
      </c>
      <c r="G1332" s="540">
        <f t="shared" si="824"/>
        <v>0</v>
      </c>
      <c r="H1332" s="369">
        <f t="shared" si="824"/>
        <v>0</v>
      </c>
      <c r="I1332" s="580">
        <f t="shared" si="824"/>
        <v>0</v>
      </c>
      <c r="J1332" s="513">
        <f t="shared" si="824"/>
        <v>780000</v>
      </c>
      <c r="K1332" s="535">
        <f t="shared" si="812"/>
        <v>0</v>
      </c>
    </row>
    <row r="1333" spans="1:14" ht="14.1" customHeight="1" thickBot="1" x14ac:dyDescent="0.3">
      <c r="A1333" s="48" t="s">
        <v>475</v>
      </c>
      <c r="B1333" s="48" t="s">
        <v>153</v>
      </c>
      <c r="C1333" s="49">
        <v>780000</v>
      </c>
      <c r="D1333" s="147"/>
      <c r="E1333" s="147"/>
      <c r="F1333" s="148"/>
      <c r="G1333" s="755"/>
      <c r="H1333" s="1088"/>
      <c r="I1333" s="792">
        <f>H1333+G1333</f>
        <v>0</v>
      </c>
      <c r="J1333" s="618">
        <f>C1333-I1333</f>
        <v>780000</v>
      </c>
      <c r="K1333" s="538">
        <f t="shared" si="812"/>
        <v>0</v>
      </c>
    </row>
    <row r="1334" spans="1:14" ht="14.1" customHeight="1" thickBot="1" x14ac:dyDescent="0.3">
      <c r="A1334" s="79" t="s">
        <v>466</v>
      </c>
      <c r="B1334" s="3" t="s">
        <v>151</v>
      </c>
      <c r="C1334" s="65">
        <f>C1335+C1337+C1339</f>
        <v>2920000</v>
      </c>
      <c r="D1334" s="65">
        <f t="shared" ref="D1334:J1334" si="825">D1335+D1337+D1339</f>
        <v>0</v>
      </c>
      <c r="E1334" s="65">
        <f t="shared" si="825"/>
        <v>0</v>
      </c>
      <c r="F1334" s="100">
        <f t="shared" si="825"/>
        <v>0</v>
      </c>
      <c r="G1334" s="764">
        <f t="shared" si="825"/>
        <v>0</v>
      </c>
      <c r="H1334" s="511">
        <f t="shared" si="825"/>
        <v>0</v>
      </c>
      <c r="I1334" s="801">
        <f t="shared" si="825"/>
        <v>0</v>
      </c>
      <c r="J1334" s="512">
        <f t="shared" si="825"/>
        <v>2920000</v>
      </c>
      <c r="K1334" s="544">
        <f t="shared" si="812"/>
        <v>0</v>
      </c>
    </row>
    <row r="1335" spans="1:14" ht="14.1" customHeight="1" x14ac:dyDescent="0.25">
      <c r="A1335" s="78" t="s">
        <v>467</v>
      </c>
      <c r="B1335" s="63" t="s">
        <v>154</v>
      </c>
      <c r="C1335" s="64">
        <f>C1336</f>
        <v>235000</v>
      </c>
      <c r="D1335" s="64">
        <f t="shared" ref="D1335:J1335" si="826">D1336</f>
        <v>0</v>
      </c>
      <c r="E1335" s="64">
        <f t="shared" si="826"/>
        <v>0</v>
      </c>
      <c r="F1335" s="101">
        <f t="shared" si="826"/>
        <v>0</v>
      </c>
      <c r="G1335" s="540">
        <f t="shared" si="826"/>
        <v>0</v>
      </c>
      <c r="H1335" s="369">
        <f t="shared" si="826"/>
        <v>0</v>
      </c>
      <c r="I1335" s="580">
        <f t="shared" si="826"/>
        <v>0</v>
      </c>
      <c r="J1335" s="513">
        <f t="shared" si="826"/>
        <v>235000</v>
      </c>
      <c r="K1335" s="535">
        <f t="shared" si="812"/>
        <v>0</v>
      </c>
    </row>
    <row r="1336" spans="1:14" ht="14.1" customHeight="1" x14ac:dyDescent="0.25">
      <c r="A1336" s="27" t="s">
        <v>468</v>
      </c>
      <c r="B1336" s="4" t="s">
        <v>155</v>
      </c>
      <c r="C1336" s="21">
        <v>235000</v>
      </c>
      <c r="D1336" s="16"/>
      <c r="E1336" s="16"/>
      <c r="F1336" s="102"/>
      <c r="G1336" s="754"/>
      <c r="H1336" s="716"/>
      <c r="I1336" s="791">
        <f>H1336+G1336</f>
        <v>0</v>
      </c>
      <c r="J1336" s="561">
        <f>C1336-I1336</f>
        <v>235000</v>
      </c>
      <c r="K1336" s="536">
        <f t="shared" si="812"/>
        <v>0</v>
      </c>
    </row>
    <row r="1337" spans="1:14" ht="14.1" customHeight="1" x14ac:dyDescent="0.25">
      <c r="A1337" s="27" t="s">
        <v>469</v>
      </c>
      <c r="B1337" s="4" t="s">
        <v>156</v>
      </c>
      <c r="C1337" s="21">
        <f>C1338</f>
        <v>45000</v>
      </c>
      <c r="D1337" s="21">
        <f t="shared" ref="D1337:J1337" si="827">D1338</f>
        <v>0</v>
      </c>
      <c r="E1337" s="21">
        <f t="shared" si="827"/>
        <v>0</v>
      </c>
      <c r="F1337" s="103">
        <f t="shared" si="827"/>
        <v>0</v>
      </c>
      <c r="G1337" s="547">
        <f t="shared" si="827"/>
        <v>0</v>
      </c>
      <c r="H1337" s="499">
        <f t="shared" si="827"/>
        <v>0</v>
      </c>
      <c r="I1337" s="581">
        <f t="shared" si="827"/>
        <v>0</v>
      </c>
      <c r="J1337" s="514">
        <f t="shared" si="827"/>
        <v>45000</v>
      </c>
      <c r="K1337" s="536">
        <f t="shared" si="812"/>
        <v>0</v>
      </c>
    </row>
    <row r="1338" spans="1:14" ht="14.1" customHeight="1" x14ac:dyDescent="0.25">
      <c r="A1338" s="27" t="s">
        <v>470</v>
      </c>
      <c r="B1338" s="4" t="s">
        <v>157</v>
      </c>
      <c r="C1338" s="21">
        <v>45000</v>
      </c>
      <c r="D1338" s="16"/>
      <c r="E1338" s="16"/>
      <c r="F1338" s="102"/>
      <c r="G1338" s="754"/>
      <c r="H1338" s="716"/>
      <c r="I1338" s="791">
        <f>H1338+G1338</f>
        <v>0</v>
      </c>
      <c r="J1338" s="561">
        <f>C1338-I1338</f>
        <v>45000</v>
      </c>
      <c r="K1338" s="536">
        <f t="shared" si="812"/>
        <v>0</v>
      </c>
    </row>
    <row r="1339" spans="1:14" ht="14.1" customHeight="1" x14ac:dyDescent="0.25">
      <c r="A1339" s="27" t="s">
        <v>471</v>
      </c>
      <c r="B1339" s="4" t="s">
        <v>158</v>
      </c>
      <c r="C1339" s="21">
        <f>C1340</f>
        <v>2640000</v>
      </c>
      <c r="D1339" s="21">
        <f t="shared" ref="D1339:J1339" si="828">D1340</f>
        <v>0</v>
      </c>
      <c r="E1339" s="21">
        <f t="shared" si="828"/>
        <v>0</v>
      </c>
      <c r="F1339" s="103">
        <f t="shared" si="828"/>
        <v>0</v>
      </c>
      <c r="G1339" s="547">
        <f t="shared" si="828"/>
        <v>0</v>
      </c>
      <c r="H1339" s="499">
        <f t="shared" si="828"/>
        <v>0</v>
      </c>
      <c r="I1339" s="581">
        <f t="shared" si="828"/>
        <v>0</v>
      </c>
      <c r="J1339" s="514">
        <f t="shared" si="828"/>
        <v>2640000</v>
      </c>
      <c r="K1339" s="536">
        <f t="shared" si="812"/>
        <v>0</v>
      </c>
    </row>
    <row r="1340" spans="1:14" ht="14.1" customHeight="1" x14ac:dyDescent="0.25">
      <c r="A1340" s="27" t="s">
        <v>472</v>
      </c>
      <c r="B1340" s="4" t="s">
        <v>175</v>
      </c>
      <c r="C1340" s="21">
        <v>2640000</v>
      </c>
      <c r="D1340" s="16"/>
      <c r="E1340" s="16"/>
      <c r="F1340" s="102"/>
      <c r="G1340" s="754"/>
      <c r="H1340" s="716"/>
      <c r="I1340" s="791">
        <f>H1340+G1340</f>
        <v>0</v>
      </c>
      <c r="J1340" s="561">
        <f>C1340-I1340</f>
        <v>2640000</v>
      </c>
      <c r="K1340" s="536">
        <f t="shared" si="812"/>
        <v>0</v>
      </c>
    </row>
    <row r="1341" spans="1:14" ht="14.1" customHeight="1" x14ac:dyDescent="0.25">
      <c r="A1341" s="54" t="s">
        <v>113</v>
      </c>
      <c r="B1341" s="54" t="s">
        <v>547</v>
      </c>
      <c r="C1341" s="55">
        <f t="shared" ref="C1341:J1341" si="829">C1342+C1354</f>
        <v>5580000</v>
      </c>
      <c r="D1341" s="55">
        <f t="shared" si="829"/>
        <v>0</v>
      </c>
      <c r="E1341" s="55">
        <f t="shared" si="829"/>
        <v>0</v>
      </c>
      <c r="F1341" s="104">
        <f t="shared" si="829"/>
        <v>0</v>
      </c>
      <c r="G1341" s="547">
        <f t="shared" si="829"/>
        <v>0</v>
      </c>
      <c r="H1341" s="499">
        <f t="shared" si="829"/>
        <v>5355000</v>
      </c>
      <c r="I1341" s="581">
        <f t="shared" si="829"/>
        <v>5355000</v>
      </c>
      <c r="J1341" s="549">
        <f t="shared" si="829"/>
        <v>225000</v>
      </c>
      <c r="K1341" s="536">
        <f t="shared" si="812"/>
        <v>95.967741935483872</v>
      </c>
      <c r="N1341" s="599">
        <v>4595000</v>
      </c>
    </row>
    <row r="1342" spans="1:14" ht="14.1" customHeight="1" thickBot="1" x14ac:dyDescent="0.3">
      <c r="A1342" s="70" t="s">
        <v>83</v>
      </c>
      <c r="B1342" s="70" t="s">
        <v>84</v>
      </c>
      <c r="C1342" s="71">
        <f>C1343</f>
        <v>850000</v>
      </c>
      <c r="D1342" s="71">
        <f t="shared" ref="D1342:J1342" si="830">D1343</f>
        <v>0</v>
      </c>
      <c r="E1342" s="71">
        <f t="shared" si="830"/>
        <v>0</v>
      </c>
      <c r="F1342" s="111">
        <f t="shared" si="830"/>
        <v>0</v>
      </c>
      <c r="G1342" s="765">
        <f t="shared" si="830"/>
        <v>0</v>
      </c>
      <c r="H1342" s="1100">
        <f t="shared" si="830"/>
        <v>850000</v>
      </c>
      <c r="I1342" s="802">
        <f t="shared" si="830"/>
        <v>850000</v>
      </c>
      <c r="J1342" s="558">
        <f t="shared" si="830"/>
        <v>0</v>
      </c>
      <c r="K1342" s="538">
        <f t="shared" si="812"/>
        <v>100</v>
      </c>
      <c r="N1342" s="599">
        <f>H1341-N1341</f>
        <v>760000</v>
      </c>
    </row>
    <row r="1343" spans="1:14" ht="14.1" customHeight="1" thickBot="1" x14ac:dyDescent="0.3">
      <c r="A1343" s="79" t="s">
        <v>476</v>
      </c>
      <c r="B1343" s="3" t="s">
        <v>151</v>
      </c>
      <c r="C1343" s="65">
        <f>C1344+C1346+C1348</f>
        <v>850000</v>
      </c>
      <c r="D1343" s="65">
        <f t="shared" ref="D1343:J1343" si="831">D1344+D1346+D1348</f>
        <v>0</v>
      </c>
      <c r="E1343" s="65">
        <f t="shared" si="831"/>
        <v>0</v>
      </c>
      <c r="F1343" s="100">
        <f t="shared" si="831"/>
        <v>0</v>
      </c>
      <c r="G1343" s="764">
        <f t="shared" si="831"/>
        <v>0</v>
      </c>
      <c r="H1343" s="511">
        <f t="shared" si="831"/>
        <v>850000</v>
      </c>
      <c r="I1343" s="801">
        <f t="shared" si="831"/>
        <v>850000</v>
      </c>
      <c r="J1343" s="512">
        <f t="shared" si="831"/>
        <v>0</v>
      </c>
      <c r="K1343" s="544">
        <f t="shared" si="812"/>
        <v>100</v>
      </c>
    </row>
    <row r="1344" spans="1:14" ht="14.1" customHeight="1" x14ac:dyDescent="0.25">
      <c r="A1344" s="78" t="s">
        <v>477</v>
      </c>
      <c r="B1344" s="63" t="s">
        <v>154</v>
      </c>
      <c r="C1344" s="64">
        <f>C1345</f>
        <v>75000</v>
      </c>
      <c r="D1344" s="64">
        <f t="shared" ref="D1344:J1344" si="832">D1345</f>
        <v>0</v>
      </c>
      <c r="E1344" s="64">
        <f t="shared" si="832"/>
        <v>0</v>
      </c>
      <c r="F1344" s="101">
        <f t="shared" si="832"/>
        <v>0</v>
      </c>
      <c r="G1344" s="540">
        <f t="shared" si="832"/>
        <v>0</v>
      </c>
      <c r="H1344" s="369">
        <f t="shared" si="832"/>
        <v>75000</v>
      </c>
      <c r="I1344" s="580">
        <f t="shared" si="832"/>
        <v>75000</v>
      </c>
      <c r="J1344" s="513">
        <f t="shared" si="832"/>
        <v>0</v>
      </c>
      <c r="K1344" s="535">
        <f t="shared" si="812"/>
        <v>100</v>
      </c>
    </row>
    <row r="1345" spans="1:11" ht="14.1" customHeight="1" x14ac:dyDescent="0.25">
      <c r="A1345" s="27" t="s">
        <v>478</v>
      </c>
      <c r="B1345" s="4" t="s">
        <v>155</v>
      </c>
      <c r="C1345" s="21">
        <v>75000</v>
      </c>
      <c r="D1345" s="57"/>
      <c r="E1345" s="57"/>
      <c r="F1345" s="106"/>
      <c r="G1345" s="759"/>
      <c r="H1345" s="691">
        <v>75000</v>
      </c>
      <c r="I1345" s="796">
        <f>H1345+G1345</f>
        <v>75000</v>
      </c>
      <c r="J1345" s="561">
        <f>C1345-I1345</f>
        <v>0</v>
      </c>
      <c r="K1345" s="536">
        <f t="shared" si="812"/>
        <v>100</v>
      </c>
    </row>
    <row r="1346" spans="1:11" ht="14.1" customHeight="1" x14ac:dyDescent="0.25">
      <c r="A1346" s="27" t="s">
        <v>479</v>
      </c>
      <c r="B1346" s="4" t="s">
        <v>156</v>
      </c>
      <c r="C1346" s="21">
        <f>C1347</f>
        <v>15000</v>
      </c>
      <c r="D1346" s="21">
        <f t="shared" ref="D1346:J1346" si="833">D1347</f>
        <v>0</v>
      </c>
      <c r="E1346" s="21">
        <f t="shared" si="833"/>
        <v>0</v>
      </c>
      <c r="F1346" s="103">
        <f t="shared" si="833"/>
        <v>0</v>
      </c>
      <c r="G1346" s="547">
        <f t="shared" si="833"/>
        <v>0</v>
      </c>
      <c r="H1346" s="499">
        <f t="shared" si="833"/>
        <v>15000</v>
      </c>
      <c r="I1346" s="581">
        <f t="shared" si="833"/>
        <v>15000</v>
      </c>
      <c r="J1346" s="514">
        <f t="shared" si="833"/>
        <v>0</v>
      </c>
      <c r="K1346" s="536">
        <f t="shared" si="812"/>
        <v>100</v>
      </c>
    </row>
    <row r="1347" spans="1:11" ht="14.1" customHeight="1" x14ac:dyDescent="0.25">
      <c r="A1347" s="27" t="s">
        <v>480</v>
      </c>
      <c r="B1347" s="4" t="s">
        <v>157</v>
      </c>
      <c r="C1347" s="21">
        <v>15000</v>
      </c>
      <c r="D1347" s="16"/>
      <c r="E1347" s="16"/>
      <c r="F1347" s="102"/>
      <c r="G1347" s="759"/>
      <c r="H1347" s="691">
        <v>15000</v>
      </c>
      <c r="I1347" s="796">
        <f>H1347+G1347</f>
        <v>15000</v>
      </c>
      <c r="J1347" s="561">
        <f>C1347-I1347</f>
        <v>0</v>
      </c>
      <c r="K1347" s="536">
        <f t="shared" si="812"/>
        <v>100</v>
      </c>
    </row>
    <row r="1348" spans="1:11" ht="14.1" customHeight="1" x14ac:dyDescent="0.25">
      <c r="A1348" s="27" t="s">
        <v>481</v>
      </c>
      <c r="B1348" s="4" t="s">
        <v>158</v>
      </c>
      <c r="C1348" s="21">
        <f>C1349</f>
        <v>760000</v>
      </c>
      <c r="D1348" s="21">
        <f t="shared" ref="D1348:J1348" si="834">D1349</f>
        <v>0</v>
      </c>
      <c r="E1348" s="21">
        <f t="shared" si="834"/>
        <v>0</v>
      </c>
      <c r="F1348" s="103">
        <f t="shared" si="834"/>
        <v>0</v>
      </c>
      <c r="G1348" s="547">
        <f t="shared" si="834"/>
        <v>0</v>
      </c>
      <c r="H1348" s="499">
        <f t="shared" si="834"/>
        <v>760000</v>
      </c>
      <c r="I1348" s="581">
        <f t="shared" si="834"/>
        <v>760000</v>
      </c>
      <c r="J1348" s="514">
        <f t="shared" si="834"/>
        <v>0</v>
      </c>
      <c r="K1348" s="536">
        <f t="shared" si="812"/>
        <v>100</v>
      </c>
    </row>
    <row r="1349" spans="1:11" ht="14.1" customHeight="1" x14ac:dyDescent="0.25">
      <c r="A1349" s="27" t="s">
        <v>482</v>
      </c>
      <c r="B1349" s="4" t="s">
        <v>175</v>
      </c>
      <c r="C1349" s="21">
        <v>760000</v>
      </c>
      <c r="D1349" s="16"/>
      <c r="E1349" s="16"/>
      <c r="F1349" s="102"/>
      <c r="G1349" s="759"/>
      <c r="H1349" s="691">
        <v>760000</v>
      </c>
      <c r="I1349" s="796">
        <f>H1349+G1349</f>
        <v>760000</v>
      </c>
      <c r="J1349" s="561">
        <f>C1349-I1349</f>
        <v>0</v>
      </c>
      <c r="K1349" s="536">
        <f t="shared" si="812"/>
        <v>100</v>
      </c>
    </row>
    <row r="1350" spans="1:11" ht="14.1" customHeight="1" x14ac:dyDescent="0.25">
      <c r="A1350" s="135"/>
      <c r="B1350" s="48"/>
      <c r="C1350" s="49"/>
      <c r="D1350" s="29"/>
      <c r="E1350" s="29"/>
      <c r="F1350" s="89"/>
      <c r="G1350" s="755"/>
      <c r="H1350" s="1088"/>
      <c r="I1350" s="792"/>
      <c r="J1350" s="508"/>
      <c r="K1350" s="538"/>
    </row>
    <row r="1351" spans="1:11" ht="14.1" customHeight="1" x14ac:dyDescent="0.25">
      <c r="A1351" s="139"/>
      <c r="B1351" s="124"/>
      <c r="C1351" s="125"/>
      <c r="D1351" s="126"/>
      <c r="E1351" s="126"/>
      <c r="F1351" s="126"/>
      <c r="G1351" s="610"/>
      <c r="H1351" s="516"/>
      <c r="I1351" s="610"/>
      <c r="J1351" s="515"/>
      <c r="K1351" s="545"/>
    </row>
    <row r="1352" spans="1:11" ht="14.1" customHeight="1" x14ac:dyDescent="0.25">
      <c r="A1352" s="140"/>
      <c r="B1352" s="7"/>
      <c r="C1352" s="8"/>
      <c r="D1352" s="130"/>
      <c r="E1352" s="130"/>
      <c r="F1352" s="130"/>
      <c r="G1352" s="613"/>
      <c r="H1352" s="520"/>
      <c r="I1352" s="613"/>
      <c r="J1352" s="519"/>
      <c r="K1352" s="550">
        <v>10</v>
      </c>
    </row>
    <row r="1353" spans="1:11" ht="14.1" customHeight="1" x14ac:dyDescent="0.25">
      <c r="A1353" s="144" t="s">
        <v>533</v>
      </c>
      <c r="B1353" s="141">
        <v>2</v>
      </c>
      <c r="C1353" s="142" t="s">
        <v>534</v>
      </c>
      <c r="D1353" s="142" t="s">
        <v>535</v>
      </c>
      <c r="E1353" s="142" t="s">
        <v>536</v>
      </c>
      <c r="F1353" s="143" t="s">
        <v>537</v>
      </c>
      <c r="G1353" s="776">
        <v>7</v>
      </c>
      <c r="H1353" s="1108">
        <v>8</v>
      </c>
      <c r="I1353" s="813">
        <v>9</v>
      </c>
      <c r="J1353" s="525">
        <v>10</v>
      </c>
      <c r="K1353" s="503">
        <v>11</v>
      </c>
    </row>
    <row r="1354" spans="1:11" ht="14.1" customHeight="1" thickBot="1" x14ac:dyDescent="0.3">
      <c r="A1354" s="70" t="s">
        <v>85</v>
      </c>
      <c r="B1354" s="70" t="s">
        <v>548</v>
      </c>
      <c r="C1354" s="71">
        <f>C1355+C1358</f>
        <v>4730000</v>
      </c>
      <c r="D1354" s="71">
        <f t="shared" ref="D1354:J1354" si="835">D1355+D1358</f>
        <v>0</v>
      </c>
      <c r="E1354" s="71">
        <f t="shared" si="835"/>
        <v>0</v>
      </c>
      <c r="F1354" s="111">
        <f t="shared" si="835"/>
        <v>0</v>
      </c>
      <c r="G1354" s="765">
        <f t="shared" si="835"/>
        <v>0</v>
      </c>
      <c r="H1354" s="1100">
        <f t="shared" si="835"/>
        <v>4505000</v>
      </c>
      <c r="I1354" s="802">
        <f t="shared" si="835"/>
        <v>4505000</v>
      </c>
      <c r="J1354" s="558">
        <f t="shared" si="835"/>
        <v>225000</v>
      </c>
      <c r="K1354" s="538">
        <f t="shared" ref="K1354:K1387" si="836">I1354/C1354*100</f>
        <v>95.243128964059196</v>
      </c>
    </row>
    <row r="1355" spans="1:11" ht="14.1" customHeight="1" thickBot="1" x14ac:dyDescent="0.3">
      <c r="A1355" s="3" t="s">
        <v>489</v>
      </c>
      <c r="B1355" s="3" t="s">
        <v>92</v>
      </c>
      <c r="C1355" s="65">
        <f>C1356</f>
        <v>675000</v>
      </c>
      <c r="D1355" s="65">
        <f t="shared" ref="D1355:J1356" si="837">D1356</f>
        <v>0</v>
      </c>
      <c r="E1355" s="65">
        <f t="shared" si="837"/>
        <v>0</v>
      </c>
      <c r="F1355" s="100">
        <f t="shared" si="837"/>
        <v>0</v>
      </c>
      <c r="G1355" s="764">
        <f t="shared" si="837"/>
        <v>0</v>
      </c>
      <c r="H1355" s="511">
        <f t="shared" si="837"/>
        <v>600000</v>
      </c>
      <c r="I1355" s="801">
        <f t="shared" si="837"/>
        <v>600000</v>
      </c>
      <c r="J1355" s="512">
        <f t="shared" si="837"/>
        <v>75000</v>
      </c>
      <c r="K1355" s="544">
        <f t="shared" si="836"/>
        <v>88.888888888888886</v>
      </c>
    </row>
    <row r="1356" spans="1:11" ht="14.1" customHeight="1" x14ac:dyDescent="0.25">
      <c r="A1356" s="63" t="s">
        <v>490</v>
      </c>
      <c r="B1356" s="63" t="s">
        <v>152</v>
      </c>
      <c r="C1356" s="64">
        <f>C1357</f>
        <v>675000</v>
      </c>
      <c r="D1356" s="64">
        <f t="shared" si="837"/>
        <v>0</v>
      </c>
      <c r="E1356" s="64">
        <f t="shared" si="837"/>
        <v>0</v>
      </c>
      <c r="F1356" s="101">
        <f t="shared" si="837"/>
        <v>0</v>
      </c>
      <c r="G1356" s="540">
        <f t="shared" si="837"/>
        <v>0</v>
      </c>
      <c r="H1356" s="369">
        <f t="shared" si="837"/>
        <v>600000</v>
      </c>
      <c r="I1356" s="580">
        <f t="shared" si="837"/>
        <v>600000</v>
      </c>
      <c r="J1356" s="513">
        <f t="shared" si="837"/>
        <v>75000</v>
      </c>
      <c r="K1356" s="535">
        <f t="shared" si="836"/>
        <v>88.888888888888886</v>
      </c>
    </row>
    <row r="1357" spans="1:11" ht="14.1" customHeight="1" thickBot="1" x14ac:dyDescent="0.3">
      <c r="A1357" s="48" t="s">
        <v>491</v>
      </c>
      <c r="B1357" s="48" t="s">
        <v>153</v>
      </c>
      <c r="C1357" s="49">
        <v>675000</v>
      </c>
      <c r="D1357" s="147"/>
      <c r="E1357" s="147"/>
      <c r="F1357" s="148"/>
      <c r="G1357" s="766"/>
      <c r="H1357" s="1098">
        <v>600000</v>
      </c>
      <c r="I1357" s="804">
        <f>H1357+G1357</f>
        <v>600000</v>
      </c>
      <c r="J1357" s="618">
        <f>C1357-I1357</f>
        <v>75000</v>
      </c>
      <c r="K1357" s="538">
        <f t="shared" si="836"/>
        <v>88.888888888888886</v>
      </c>
    </row>
    <row r="1358" spans="1:11" ht="14.1" customHeight="1" thickBot="1" x14ac:dyDescent="0.3">
      <c r="A1358" s="3" t="s">
        <v>492</v>
      </c>
      <c r="B1358" s="3" t="s">
        <v>151</v>
      </c>
      <c r="C1358" s="65">
        <f>C1359+C1361+C1363+C1366+C1369</f>
        <v>4055000</v>
      </c>
      <c r="D1358" s="65">
        <f t="shared" ref="D1358:J1358" si="838">D1359+D1361+D1363+D1366+D1369</f>
        <v>0</v>
      </c>
      <c r="E1358" s="65">
        <f t="shared" si="838"/>
        <v>0</v>
      </c>
      <c r="F1358" s="100">
        <f t="shared" si="838"/>
        <v>0</v>
      </c>
      <c r="G1358" s="764">
        <f t="shared" si="838"/>
        <v>0</v>
      </c>
      <c r="H1358" s="511">
        <f t="shared" si="838"/>
        <v>3905000</v>
      </c>
      <c r="I1358" s="801">
        <f t="shared" si="838"/>
        <v>3905000</v>
      </c>
      <c r="J1358" s="512">
        <f t="shared" si="838"/>
        <v>150000</v>
      </c>
      <c r="K1358" s="544">
        <f t="shared" si="836"/>
        <v>96.30086313193587</v>
      </c>
    </row>
    <row r="1359" spans="1:11" ht="14.1" customHeight="1" x14ac:dyDescent="0.25">
      <c r="A1359" s="63" t="s">
        <v>493</v>
      </c>
      <c r="B1359" s="63" t="s">
        <v>154</v>
      </c>
      <c r="C1359" s="64">
        <f>C1360</f>
        <v>335000</v>
      </c>
      <c r="D1359" s="64">
        <f t="shared" ref="D1359:J1359" si="839">D1360</f>
        <v>0</v>
      </c>
      <c r="E1359" s="64">
        <f t="shared" si="839"/>
        <v>0</v>
      </c>
      <c r="F1359" s="101">
        <f t="shared" si="839"/>
        <v>0</v>
      </c>
      <c r="G1359" s="540">
        <f t="shared" si="839"/>
        <v>0</v>
      </c>
      <c r="H1359" s="369">
        <f t="shared" si="839"/>
        <v>335000</v>
      </c>
      <c r="I1359" s="580">
        <f t="shared" si="839"/>
        <v>335000</v>
      </c>
      <c r="J1359" s="513">
        <f t="shared" si="839"/>
        <v>0</v>
      </c>
      <c r="K1359" s="535">
        <f t="shared" si="836"/>
        <v>100</v>
      </c>
    </row>
    <row r="1360" spans="1:11" ht="14.1" customHeight="1" x14ac:dyDescent="0.25">
      <c r="A1360" s="4" t="s">
        <v>494</v>
      </c>
      <c r="B1360" s="4" t="s">
        <v>155</v>
      </c>
      <c r="C1360" s="21">
        <v>335000</v>
      </c>
      <c r="D1360" s="57"/>
      <c r="E1360" s="57"/>
      <c r="F1360" s="106"/>
      <c r="G1360" s="754"/>
      <c r="H1360" s="691">
        <v>335000</v>
      </c>
      <c r="I1360" s="803">
        <f>H1360+G1360</f>
        <v>335000</v>
      </c>
      <c r="J1360" s="619">
        <f>C1360-I1360</f>
        <v>0</v>
      </c>
      <c r="K1360" s="536">
        <f t="shared" si="836"/>
        <v>100</v>
      </c>
    </row>
    <row r="1361" spans="1:11" ht="14.1" customHeight="1" x14ac:dyDescent="0.25">
      <c r="A1361" s="4" t="s">
        <v>495</v>
      </c>
      <c r="B1361" s="4" t="s">
        <v>483</v>
      </c>
      <c r="C1361" s="21">
        <f>C1362</f>
        <v>250000</v>
      </c>
      <c r="D1361" s="21">
        <f t="shared" ref="D1361:J1361" si="840">D1362</f>
        <v>0</v>
      </c>
      <c r="E1361" s="21">
        <f t="shared" si="840"/>
        <v>0</v>
      </c>
      <c r="F1361" s="103">
        <f t="shared" si="840"/>
        <v>0</v>
      </c>
      <c r="G1361" s="547">
        <f t="shared" si="840"/>
        <v>0</v>
      </c>
      <c r="H1361" s="499">
        <f t="shared" si="840"/>
        <v>250000</v>
      </c>
      <c r="I1361" s="581">
        <f t="shared" si="840"/>
        <v>250000</v>
      </c>
      <c r="J1361" s="514">
        <f t="shared" si="840"/>
        <v>0</v>
      </c>
      <c r="K1361" s="536">
        <f t="shared" si="836"/>
        <v>100</v>
      </c>
    </row>
    <row r="1362" spans="1:11" ht="14.1" customHeight="1" x14ac:dyDescent="0.25">
      <c r="A1362" s="4" t="s">
        <v>496</v>
      </c>
      <c r="B1362" s="4" t="s">
        <v>484</v>
      </c>
      <c r="C1362" s="21">
        <v>250000</v>
      </c>
      <c r="D1362" s="57"/>
      <c r="E1362" s="57"/>
      <c r="F1362" s="106"/>
      <c r="G1362" s="754"/>
      <c r="H1362" s="691">
        <v>250000</v>
      </c>
      <c r="I1362" s="803">
        <f>H1362+G1362</f>
        <v>250000</v>
      </c>
      <c r="J1362" s="619">
        <f>C1362-I1362</f>
        <v>0</v>
      </c>
      <c r="K1362" s="536">
        <f t="shared" si="836"/>
        <v>100</v>
      </c>
    </row>
    <row r="1363" spans="1:11" ht="14.1" customHeight="1" x14ac:dyDescent="0.25">
      <c r="A1363" s="4" t="s">
        <v>497</v>
      </c>
      <c r="B1363" s="4" t="s">
        <v>156</v>
      </c>
      <c r="C1363" s="21">
        <f>C1364+C1365</f>
        <v>600000</v>
      </c>
      <c r="D1363" s="21">
        <f t="shared" ref="D1363:J1363" si="841">D1364+D1365</f>
        <v>0</v>
      </c>
      <c r="E1363" s="21">
        <f t="shared" si="841"/>
        <v>0</v>
      </c>
      <c r="F1363" s="103">
        <f t="shared" si="841"/>
        <v>0</v>
      </c>
      <c r="G1363" s="547">
        <f t="shared" si="841"/>
        <v>0</v>
      </c>
      <c r="H1363" s="499">
        <f t="shared" si="841"/>
        <v>450000</v>
      </c>
      <c r="I1363" s="581">
        <f t="shared" si="841"/>
        <v>450000</v>
      </c>
      <c r="J1363" s="514">
        <f t="shared" si="841"/>
        <v>150000</v>
      </c>
      <c r="K1363" s="536">
        <f t="shared" si="836"/>
        <v>75</v>
      </c>
    </row>
    <row r="1364" spans="1:11" ht="14.1" customHeight="1" x14ac:dyDescent="0.25">
      <c r="A1364" s="4" t="s">
        <v>499</v>
      </c>
      <c r="B1364" s="4" t="s">
        <v>157</v>
      </c>
      <c r="C1364" s="21">
        <v>300000</v>
      </c>
      <c r="D1364" s="57"/>
      <c r="E1364" s="57"/>
      <c r="F1364" s="106"/>
      <c r="G1364" s="754"/>
      <c r="H1364" s="691">
        <v>300000</v>
      </c>
      <c r="I1364" s="803">
        <f>H1364+G1364</f>
        <v>300000</v>
      </c>
      <c r="J1364" s="619">
        <f>C1364-I1364</f>
        <v>0</v>
      </c>
      <c r="K1364" s="536">
        <f t="shared" si="836"/>
        <v>100</v>
      </c>
    </row>
    <row r="1365" spans="1:11" ht="14.1" customHeight="1" x14ac:dyDescent="0.25">
      <c r="A1365" s="4" t="s">
        <v>498</v>
      </c>
      <c r="B1365" s="4" t="s">
        <v>485</v>
      </c>
      <c r="C1365" s="21">
        <v>300000</v>
      </c>
      <c r="D1365" s="57"/>
      <c r="E1365" s="57"/>
      <c r="F1365" s="106"/>
      <c r="G1365" s="754"/>
      <c r="H1365" s="691">
        <v>150000</v>
      </c>
      <c r="I1365" s="803">
        <f>H1365+G1365</f>
        <v>150000</v>
      </c>
      <c r="J1365" s="619">
        <f>C1365-I1365</f>
        <v>150000</v>
      </c>
      <c r="K1365" s="536">
        <f t="shared" si="836"/>
        <v>50</v>
      </c>
    </row>
    <row r="1366" spans="1:11" ht="14.1" customHeight="1" x14ac:dyDescent="0.25">
      <c r="A1366" s="4" t="s">
        <v>500</v>
      </c>
      <c r="B1366" s="4" t="s">
        <v>486</v>
      </c>
      <c r="C1366" s="21">
        <f>C1367+C1368</f>
        <v>800000</v>
      </c>
      <c r="D1366" s="21">
        <f t="shared" ref="D1366:J1366" si="842">D1367+D1368</f>
        <v>0</v>
      </c>
      <c r="E1366" s="21">
        <f t="shared" si="842"/>
        <v>0</v>
      </c>
      <c r="F1366" s="103">
        <f t="shared" si="842"/>
        <v>0</v>
      </c>
      <c r="G1366" s="547">
        <f t="shared" si="842"/>
        <v>0</v>
      </c>
      <c r="H1366" s="499">
        <f t="shared" si="842"/>
        <v>800000</v>
      </c>
      <c r="I1366" s="581">
        <f t="shared" si="842"/>
        <v>800000</v>
      </c>
      <c r="J1366" s="514">
        <f t="shared" si="842"/>
        <v>0</v>
      </c>
      <c r="K1366" s="536">
        <f t="shared" si="836"/>
        <v>100</v>
      </c>
    </row>
    <row r="1367" spans="1:11" ht="14.1" customHeight="1" x14ac:dyDescent="0.25">
      <c r="A1367" s="4" t="s">
        <v>502</v>
      </c>
      <c r="B1367" s="4" t="s">
        <v>487</v>
      </c>
      <c r="C1367" s="21">
        <v>500000</v>
      </c>
      <c r="D1367" s="57"/>
      <c r="E1367" s="57"/>
      <c r="F1367" s="106"/>
      <c r="G1367" s="754"/>
      <c r="H1367" s="691">
        <v>500000</v>
      </c>
      <c r="I1367" s="803">
        <f>H1367+G1367</f>
        <v>500000</v>
      </c>
      <c r="J1367" s="619">
        <f>C1367-I1367</f>
        <v>0</v>
      </c>
      <c r="K1367" s="536">
        <f t="shared" si="836"/>
        <v>100</v>
      </c>
    </row>
    <row r="1368" spans="1:11" ht="14.1" customHeight="1" x14ac:dyDescent="0.25">
      <c r="A1368" s="4" t="s">
        <v>501</v>
      </c>
      <c r="B1368" s="4" t="s">
        <v>488</v>
      </c>
      <c r="C1368" s="21">
        <v>300000</v>
      </c>
      <c r="D1368" s="57"/>
      <c r="E1368" s="57"/>
      <c r="F1368" s="106"/>
      <c r="G1368" s="754"/>
      <c r="H1368" s="691">
        <v>300000</v>
      </c>
      <c r="I1368" s="803">
        <f>H1368+G1368</f>
        <v>300000</v>
      </c>
      <c r="J1368" s="619">
        <f>C1368-I1368</f>
        <v>0</v>
      </c>
      <c r="K1368" s="536">
        <f t="shared" si="836"/>
        <v>100</v>
      </c>
    </row>
    <row r="1369" spans="1:11" ht="14.1" customHeight="1" x14ac:dyDescent="0.25">
      <c r="A1369" s="4" t="s">
        <v>503</v>
      </c>
      <c r="B1369" s="4" t="s">
        <v>158</v>
      </c>
      <c r="C1369" s="21">
        <f>C1370</f>
        <v>2070000</v>
      </c>
      <c r="D1369" s="21">
        <f t="shared" ref="D1369:J1369" si="843">D1370</f>
        <v>0</v>
      </c>
      <c r="E1369" s="21">
        <f t="shared" si="843"/>
        <v>0</v>
      </c>
      <c r="F1369" s="103">
        <f t="shared" si="843"/>
        <v>0</v>
      </c>
      <c r="G1369" s="547">
        <f t="shared" si="843"/>
        <v>0</v>
      </c>
      <c r="H1369" s="499">
        <f t="shared" si="843"/>
        <v>2070000</v>
      </c>
      <c r="I1369" s="581">
        <f t="shared" si="843"/>
        <v>2070000</v>
      </c>
      <c r="J1369" s="514">
        <f t="shared" si="843"/>
        <v>0</v>
      </c>
      <c r="K1369" s="536">
        <f t="shared" si="836"/>
        <v>100</v>
      </c>
    </row>
    <row r="1370" spans="1:11" ht="14.1" customHeight="1" x14ac:dyDescent="0.25">
      <c r="A1370" s="4" t="s">
        <v>504</v>
      </c>
      <c r="B1370" s="4" t="s">
        <v>175</v>
      </c>
      <c r="C1370" s="21">
        <v>2070000</v>
      </c>
      <c r="D1370" s="16"/>
      <c r="E1370" s="16"/>
      <c r="F1370" s="102"/>
      <c r="G1370" s="754"/>
      <c r="H1370" s="691">
        <v>2070000</v>
      </c>
      <c r="I1370" s="803">
        <f>H1370+G1370</f>
        <v>2070000</v>
      </c>
      <c r="J1370" s="561">
        <f>C1370-I1370</f>
        <v>0</v>
      </c>
      <c r="K1370" s="536">
        <f t="shared" si="836"/>
        <v>100</v>
      </c>
    </row>
    <row r="1371" spans="1:11" ht="14.1" customHeight="1" x14ac:dyDescent="0.25">
      <c r="A1371" s="54" t="s">
        <v>112</v>
      </c>
      <c r="B1371" s="54" t="s">
        <v>111</v>
      </c>
      <c r="C1371" s="55">
        <f t="shared" ref="C1371:J1371" si="844">C1372+C1380</f>
        <v>2050000</v>
      </c>
      <c r="D1371" s="55">
        <f t="shared" si="844"/>
        <v>0</v>
      </c>
      <c r="E1371" s="55">
        <f t="shared" si="844"/>
        <v>0</v>
      </c>
      <c r="F1371" s="104">
        <f t="shared" si="844"/>
        <v>0</v>
      </c>
      <c r="G1371" s="547">
        <f t="shared" si="844"/>
        <v>0</v>
      </c>
      <c r="H1371" s="499">
        <f t="shared" si="844"/>
        <v>0</v>
      </c>
      <c r="I1371" s="581">
        <f t="shared" si="844"/>
        <v>0</v>
      </c>
      <c r="J1371" s="549">
        <f t="shared" si="844"/>
        <v>2050000</v>
      </c>
      <c r="K1371" s="536">
        <f t="shared" si="836"/>
        <v>0</v>
      </c>
    </row>
    <row r="1372" spans="1:11" ht="14.1" customHeight="1" thickBot="1" x14ac:dyDescent="0.3">
      <c r="A1372" s="70" t="s">
        <v>86</v>
      </c>
      <c r="B1372" s="70" t="s">
        <v>87</v>
      </c>
      <c r="C1372" s="71">
        <f>C1373</f>
        <v>1190000</v>
      </c>
      <c r="D1372" s="71">
        <f t="shared" ref="D1372:J1372" si="845">D1373</f>
        <v>0</v>
      </c>
      <c r="E1372" s="71">
        <f t="shared" si="845"/>
        <v>0</v>
      </c>
      <c r="F1372" s="111">
        <f t="shared" si="845"/>
        <v>0</v>
      </c>
      <c r="G1372" s="765">
        <f t="shared" si="845"/>
        <v>0</v>
      </c>
      <c r="H1372" s="1100">
        <f t="shared" si="845"/>
        <v>0</v>
      </c>
      <c r="I1372" s="802">
        <f t="shared" si="845"/>
        <v>0</v>
      </c>
      <c r="J1372" s="558">
        <f t="shared" si="845"/>
        <v>1190000</v>
      </c>
      <c r="K1372" s="538">
        <f t="shared" si="836"/>
        <v>0</v>
      </c>
    </row>
    <row r="1373" spans="1:11" ht="14.1" customHeight="1" thickBot="1" x14ac:dyDescent="0.3">
      <c r="A1373" s="79" t="s">
        <v>505</v>
      </c>
      <c r="B1373" s="3" t="s">
        <v>151</v>
      </c>
      <c r="C1373" s="65">
        <f>C1374+C1376+C1378</f>
        <v>1190000</v>
      </c>
      <c r="D1373" s="65">
        <f t="shared" ref="D1373:J1373" si="846">D1374+D1376+D1378</f>
        <v>0</v>
      </c>
      <c r="E1373" s="65">
        <f t="shared" si="846"/>
        <v>0</v>
      </c>
      <c r="F1373" s="100">
        <f t="shared" si="846"/>
        <v>0</v>
      </c>
      <c r="G1373" s="764">
        <f t="shared" si="846"/>
        <v>0</v>
      </c>
      <c r="H1373" s="511">
        <f t="shared" si="846"/>
        <v>0</v>
      </c>
      <c r="I1373" s="801">
        <f t="shared" si="846"/>
        <v>0</v>
      </c>
      <c r="J1373" s="512">
        <f t="shared" si="846"/>
        <v>1190000</v>
      </c>
      <c r="K1373" s="544">
        <f t="shared" si="836"/>
        <v>0</v>
      </c>
    </row>
    <row r="1374" spans="1:11" ht="14.1" customHeight="1" x14ac:dyDescent="0.25">
      <c r="A1374" s="78" t="s">
        <v>506</v>
      </c>
      <c r="B1374" s="63" t="s">
        <v>154</v>
      </c>
      <c r="C1374" s="64">
        <f>C1375</f>
        <v>180000</v>
      </c>
      <c r="D1374" s="64">
        <f t="shared" ref="D1374:J1374" si="847">D1375</f>
        <v>0</v>
      </c>
      <c r="E1374" s="64">
        <f t="shared" si="847"/>
        <v>0</v>
      </c>
      <c r="F1374" s="101">
        <f t="shared" si="847"/>
        <v>0</v>
      </c>
      <c r="G1374" s="540">
        <f t="shared" si="847"/>
        <v>0</v>
      </c>
      <c r="H1374" s="369">
        <f t="shared" si="847"/>
        <v>0</v>
      </c>
      <c r="I1374" s="580">
        <f t="shared" si="847"/>
        <v>0</v>
      </c>
      <c r="J1374" s="513">
        <f t="shared" si="847"/>
        <v>180000</v>
      </c>
      <c r="K1374" s="535">
        <f t="shared" si="836"/>
        <v>0</v>
      </c>
    </row>
    <row r="1375" spans="1:11" ht="14.1" customHeight="1" x14ac:dyDescent="0.25">
      <c r="A1375" s="27" t="s">
        <v>507</v>
      </c>
      <c r="B1375" s="4" t="s">
        <v>155</v>
      </c>
      <c r="C1375" s="21">
        <v>180000</v>
      </c>
      <c r="D1375" s="57"/>
      <c r="E1375" s="57"/>
      <c r="F1375" s="106"/>
      <c r="G1375" s="754"/>
      <c r="H1375" s="716"/>
      <c r="I1375" s="791">
        <f>H1375+G1375</f>
        <v>0</v>
      </c>
      <c r="J1375" s="561">
        <f>C1375-I1375</f>
        <v>180000</v>
      </c>
      <c r="K1375" s="536">
        <f t="shared" si="836"/>
        <v>0</v>
      </c>
    </row>
    <row r="1376" spans="1:11" ht="14.1" customHeight="1" x14ac:dyDescent="0.25">
      <c r="A1376" s="27" t="s">
        <v>508</v>
      </c>
      <c r="B1376" s="4" t="s">
        <v>156</v>
      </c>
      <c r="C1376" s="21">
        <f>C1377</f>
        <v>210000</v>
      </c>
      <c r="D1376" s="21">
        <f t="shared" ref="D1376:J1376" si="848">D1377</f>
        <v>0</v>
      </c>
      <c r="E1376" s="21">
        <f t="shared" si="848"/>
        <v>0</v>
      </c>
      <c r="F1376" s="103">
        <f t="shared" si="848"/>
        <v>0</v>
      </c>
      <c r="G1376" s="547">
        <f t="shared" si="848"/>
        <v>0</v>
      </c>
      <c r="H1376" s="499">
        <f t="shared" si="848"/>
        <v>0</v>
      </c>
      <c r="I1376" s="581">
        <f t="shared" si="848"/>
        <v>0</v>
      </c>
      <c r="J1376" s="514">
        <f t="shared" si="848"/>
        <v>210000</v>
      </c>
      <c r="K1376" s="536">
        <f t="shared" si="836"/>
        <v>0</v>
      </c>
    </row>
    <row r="1377" spans="1:15" ht="14.1" customHeight="1" x14ac:dyDescent="0.25">
      <c r="A1377" s="27" t="s">
        <v>509</v>
      </c>
      <c r="B1377" s="4" t="s">
        <v>157</v>
      </c>
      <c r="C1377" s="21">
        <v>210000</v>
      </c>
      <c r="D1377" s="57"/>
      <c r="E1377" s="57"/>
      <c r="F1377" s="106"/>
      <c r="G1377" s="754"/>
      <c r="H1377" s="716"/>
      <c r="I1377" s="791">
        <f>H1377+G1377</f>
        <v>0</v>
      </c>
      <c r="J1377" s="561">
        <f>C1377-I1377</f>
        <v>210000</v>
      </c>
      <c r="K1377" s="536">
        <f t="shared" si="836"/>
        <v>0</v>
      </c>
    </row>
    <row r="1378" spans="1:15" ht="14.1" customHeight="1" x14ac:dyDescent="0.25">
      <c r="A1378" s="27" t="s">
        <v>510</v>
      </c>
      <c r="B1378" s="4" t="s">
        <v>158</v>
      </c>
      <c r="C1378" s="21">
        <f>C1379</f>
        <v>800000</v>
      </c>
      <c r="D1378" s="21">
        <f t="shared" ref="D1378:J1378" si="849">D1379</f>
        <v>0</v>
      </c>
      <c r="E1378" s="21">
        <f t="shared" si="849"/>
        <v>0</v>
      </c>
      <c r="F1378" s="103">
        <f t="shared" si="849"/>
        <v>0</v>
      </c>
      <c r="G1378" s="547">
        <f t="shared" si="849"/>
        <v>0</v>
      </c>
      <c r="H1378" s="499">
        <f t="shared" si="849"/>
        <v>0</v>
      </c>
      <c r="I1378" s="581">
        <f t="shared" si="849"/>
        <v>0</v>
      </c>
      <c r="J1378" s="514">
        <f t="shared" si="849"/>
        <v>800000</v>
      </c>
      <c r="K1378" s="536">
        <f t="shared" si="836"/>
        <v>0</v>
      </c>
    </row>
    <row r="1379" spans="1:15" ht="14.1" customHeight="1" x14ac:dyDescent="0.25">
      <c r="A1379" s="27" t="s">
        <v>511</v>
      </c>
      <c r="B1379" s="4" t="s">
        <v>175</v>
      </c>
      <c r="C1379" s="21">
        <v>800000</v>
      </c>
      <c r="D1379" s="16"/>
      <c r="E1379" s="16"/>
      <c r="F1379" s="102"/>
      <c r="G1379" s="754"/>
      <c r="H1379" s="716"/>
      <c r="I1379" s="791">
        <f>H1379+G1379</f>
        <v>0</v>
      </c>
      <c r="J1379" s="561">
        <f>C1379-I1379</f>
        <v>800000</v>
      </c>
      <c r="K1379" s="536">
        <f t="shared" si="836"/>
        <v>0</v>
      </c>
    </row>
    <row r="1380" spans="1:15" ht="14.1" customHeight="1" thickBot="1" x14ac:dyDescent="0.3">
      <c r="A1380" s="70" t="s">
        <v>88</v>
      </c>
      <c r="B1380" s="70" t="s">
        <v>89</v>
      </c>
      <c r="C1380" s="71">
        <f>C1381</f>
        <v>860000</v>
      </c>
      <c r="D1380" s="71">
        <f t="shared" ref="D1380:J1380" si="850">D1381</f>
        <v>0</v>
      </c>
      <c r="E1380" s="71">
        <f t="shared" si="850"/>
        <v>0</v>
      </c>
      <c r="F1380" s="111">
        <f t="shared" si="850"/>
        <v>0</v>
      </c>
      <c r="G1380" s="765">
        <f t="shared" si="850"/>
        <v>0</v>
      </c>
      <c r="H1380" s="1100">
        <f t="shared" si="850"/>
        <v>0</v>
      </c>
      <c r="I1380" s="802">
        <f t="shared" si="850"/>
        <v>0</v>
      </c>
      <c r="J1380" s="558">
        <f t="shared" si="850"/>
        <v>860000</v>
      </c>
      <c r="K1380" s="538">
        <f t="shared" si="836"/>
        <v>0</v>
      </c>
    </row>
    <row r="1381" spans="1:15" ht="14.1" customHeight="1" thickBot="1" x14ac:dyDescent="0.3">
      <c r="A1381" s="79" t="s">
        <v>512</v>
      </c>
      <c r="B1381" s="3" t="s">
        <v>151</v>
      </c>
      <c r="C1381" s="65">
        <f>C1382+C1384+C1386</f>
        <v>860000</v>
      </c>
      <c r="D1381" s="65">
        <f t="shared" ref="D1381:J1381" si="851">D1382+D1384+D1386</f>
        <v>0</v>
      </c>
      <c r="E1381" s="65">
        <f t="shared" si="851"/>
        <v>0</v>
      </c>
      <c r="F1381" s="100">
        <f t="shared" si="851"/>
        <v>0</v>
      </c>
      <c r="G1381" s="764">
        <f t="shared" si="851"/>
        <v>0</v>
      </c>
      <c r="H1381" s="511">
        <f t="shared" si="851"/>
        <v>0</v>
      </c>
      <c r="I1381" s="801">
        <f t="shared" si="851"/>
        <v>0</v>
      </c>
      <c r="J1381" s="512">
        <f t="shared" si="851"/>
        <v>860000</v>
      </c>
      <c r="K1381" s="544">
        <f t="shared" si="836"/>
        <v>0</v>
      </c>
    </row>
    <row r="1382" spans="1:15" ht="14.1" customHeight="1" x14ac:dyDescent="0.25">
      <c r="A1382" s="78" t="s">
        <v>513</v>
      </c>
      <c r="B1382" s="63" t="s">
        <v>154</v>
      </c>
      <c r="C1382" s="64">
        <f>C1383</f>
        <v>45000</v>
      </c>
      <c r="D1382" s="64">
        <f t="shared" ref="D1382:J1382" si="852">D1383</f>
        <v>0</v>
      </c>
      <c r="E1382" s="64">
        <f t="shared" si="852"/>
        <v>0</v>
      </c>
      <c r="F1382" s="101">
        <f t="shared" si="852"/>
        <v>0</v>
      </c>
      <c r="G1382" s="540">
        <f t="shared" si="852"/>
        <v>0</v>
      </c>
      <c r="H1382" s="369">
        <f t="shared" si="852"/>
        <v>0</v>
      </c>
      <c r="I1382" s="580">
        <f t="shared" si="852"/>
        <v>0</v>
      </c>
      <c r="J1382" s="513">
        <f t="shared" si="852"/>
        <v>45000</v>
      </c>
      <c r="K1382" s="535">
        <f t="shared" si="836"/>
        <v>0</v>
      </c>
    </row>
    <row r="1383" spans="1:15" ht="14.1" customHeight="1" x14ac:dyDescent="0.25">
      <c r="A1383" s="27" t="s">
        <v>514</v>
      </c>
      <c r="B1383" s="4" t="s">
        <v>155</v>
      </c>
      <c r="C1383" s="21">
        <v>45000</v>
      </c>
      <c r="D1383" s="57"/>
      <c r="E1383" s="57"/>
      <c r="F1383" s="106"/>
      <c r="G1383" s="754"/>
      <c r="H1383" s="716"/>
      <c r="I1383" s="791">
        <f>H1383+G1383</f>
        <v>0</v>
      </c>
      <c r="J1383" s="561">
        <f>C1383-I1383</f>
        <v>45000</v>
      </c>
      <c r="K1383" s="536">
        <f t="shared" si="836"/>
        <v>0</v>
      </c>
    </row>
    <row r="1384" spans="1:15" ht="14.1" customHeight="1" x14ac:dyDescent="0.25">
      <c r="A1384" s="27" t="s">
        <v>515</v>
      </c>
      <c r="B1384" s="4" t="s">
        <v>156</v>
      </c>
      <c r="C1384" s="21">
        <f>C1385</f>
        <v>15000</v>
      </c>
      <c r="D1384" s="21">
        <f t="shared" ref="D1384:J1384" si="853">D1385</f>
        <v>0</v>
      </c>
      <c r="E1384" s="21">
        <f t="shared" si="853"/>
        <v>0</v>
      </c>
      <c r="F1384" s="103">
        <f t="shared" si="853"/>
        <v>0</v>
      </c>
      <c r="G1384" s="547">
        <f t="shared" si="853"/>
        <v>0</v>
      </c>
      <c r="H1384" s="499">
        <f t="shared" si="853"/>
        <v>0</v>
      </c>
      <c r="I1384" s="581">
        <f t="shared" si="853"/>
        <v>0</v>
      </c>
      <c r="J1384" s="514">
        <f t="shared" si="853"/>
        <v>15000</v>
      </c>
      <c r="K1384" s="536">
        <f t="shared" si="836"/>
        <v>0</v>
      </c>
    </row>
    <row r="1385" spans="1:15" ht="14.1" customHeight="1" x14ac:dyDescent="0.25">
      <c r="A1385" s="27" t="s">
        <v>516</v>
      </c>
      <c r="B1385" s="4" t="s">
        <v>157</v>
      </c>
      <c r="C1385" s="21">
        <v>15000</v>
      </c>
      <c r="D1385" s="16"/>
      <c r="E1385" s="16"/>
      <c r="F1385" s="102"/>
      <c r="G1385" s="754"/>
      <c r="H1385" s="716"/>
      <c r="I1385" s="791">
        <f>H1385+G1385</f>
        <v>0</v>
      </c>
      <c r="J1385" s="561">
        <f>C1385-I1385</f>
        <v>15000</v>
      </c>
      <c r="K1385" s="536">
        <f t="shared" si="836"/>
        <v>0</v>
      </c>
    </row>
    <row r="1386" spans="1:15" ht="14.1" customHeight="1" x14ac:dyDescent="0.25">
      <c r="A1386" s="27" t="s">
        <v>517</v>
      </c>
      <c r="B1386" s="4" t="s">
        <v>158</v>
      </c>
      <c r="C1386" s="21">
        <f>C1387</f>
        <v>800000</v>
      </c>
      <c r="D1386" s="21">
        <f t="shared" ref="D1386:J1386" si="854">D1387</f>
        <v>0</v>
      </c>
      <c r="E1386" s="21">
        <f t="shared" si="854"/>
        <v>0</v>
      </c>
      <c r="F1386" s="103">
        <f t="shared" si="854"/>
        <v>0</v>
      </c>
      <c r="G1386" s="547">
        <f t="shared" si="854"/>
        <v>0</v>
      </c>
      <c r="H1386" s="499">
        <f t="shared" si="854"/>
        <v>0</v>
      </c>
      <c r="I1386" s="581">
        <f t="shared" si="854"/>
        <v>0</v>
      </c>
      <c r="J1386" s="514">
        <f t="shared" si="854"/>
        <v>800000</v>
      </c>
      <c r="K1386" s="536">
        <f t="shared" si="836"/>
        <v>0</v>
      </c>
    </row>
    <row r="1387" spans="1:15" ht="14.1" customHeight="1" thickBot="1" x14ac:dyDescent="0.3">
      <c r="A1387" s="27" t="s">
        <v>518</v>
      </c>
      <c r="B1387" s="4" t="s">
        <v>175</v>
      </c>
      <c r="C1387" s="21">
        <v>800000</v>
      </c>
      <c r="D1387" s="16"/>
      <c r="E1387" s="16"/>
      <c r="F1387" s="102"/>
      <c r="G1387" s="754"/>
      <c r="H1387" s="716"/>
      <c r="I1387" s="791">
        <f>H1387+G1387</f>
        <v>0</v>
      </c>
      <c r="J1387" s="561">
        <f>C1387-I1387</f>
        <v>800000</v>
      </c>
      <c r="K1387" s="538">
        <f t="shared" si="836"/>
        <v>0</v>
      </c>
    </row>
    <row r="1388" spans="1:15" ht="14.1" customHeight="1" thickBot="1" x14ac:dyDescent="0.3">
      <c r="A1388" s="1311" t="s">
        <v>127</v>
      </c>
      <c r="B1388" s="1312"/>
      <c r="C1388" s="80">
        <f>C972</f>
        <v>1846041154</v>
      </c>
      <c r="D1388" s="80">
        <f>D968</f>
        <v>184440810</v>
      </c>
      <c r="E1388" s="80">
        <f>E968</f>
        <v>154530288</v>
      </c>
      <c r="F1388" s="80">
        <f>F968</f>
        <v>338971098</v>
      </c>
      <c r="G1388" s="779">
        <f>G972</f>
        <v>92220405</v>
      </c>
      <c r="H1388" s="717">
        <f>H972</f>
        <v>137432540</v>
      </c>
      <c r="I1388" s="818">
        <f>I972</f>
        <v>229652945</v>
      </c>
      <c r="J1388" s="526">
        <f>J972</f>
        <v>1349988209</v>
      </c>
      <c r="K1388" s="527">
        <f>K972</f>
        <v>12.440293896069882</v>
      </c>
    </row>
    <row r="1389" spans="1:15" ht="14.1" customHeight="1" thickTop="1" thickBot="1" x14ac:dyDescent="0.3">
      <c r="A1389" s="1313" t="s">
        <v>810</v>
      </c>
      <c r="B1389" s="1314"/>
      <c r="C1389" s="563"/>
      <c r="D1389" s="563"/>
      <c r="E1389" s="563"/>
      <c r="F1389" s="636"/>
      <c r="G1389" s="780"/>
      <c r="H1389" s="1111"/>
      <c r="I1389" s="819"/>
      <c r="J1389" s="638">
        <f>F1388-I1388</f>
        <v>109318153</v>
      </c>
      <c r="K1389" s="637"/>
    </row>
    <row r="1390" spans="1:15" ht="14.1" customHeight="1" x14ac:dyDescent="0.25">
      <c r="D1390" t="s">
        <v>555</v>
      </c>
      <c r="E1390" s="599">
        <f>J1389</f>
        <v>109318153</v>
      </c>
      <c r="O1390" s="419">
        <f>17547865-E1392</f>
        <v>860000</v>
      </c>
    </row>
    <row r="1391" spans="1:15" ht="14.1" customHeight="1" x14ac:dyDescent="0.25">
      <c r="D1391" s="189" t="s">
        <v>680</v>
      </c>
      <c r="E1391" s="599">
        <f>E969</f>
        <v>92630288</v>
      </c>
    </row>
    <row r="1392" spans="1:15" ht="14.1" customHeight="1" x14ac:dyDescent="0.25">
      <c r="D1392" s="400" t="s">
        <v>681</v>
      </c>
      <c r="E1392" s="600">
        <f>E1390-E1391</f>
        <v>16687865</v>
      </c>
      <c r="G1392" s="783"/>
    </row>
    <row r="1393" spans="2:20" ht="14.1" customHeight="1" x14ac:dyDescent="0.25">
      <c r="E1393" s="601">
        <f>E1392+E1391</f>
        <v>109318153</v>
      </c>
      <c r="R1393" s="168">
        <v>111110403</v>
      </c>
      <c r="S1393" s="168"/>
      <c r="T1393" s="168"/>
    </row>
    <row r="1394" spans="2:20" ht="14.1" customHeight="1" x14ac:dyDescent="0.25">
      <c r="R1394" s="168"/>
      <c r="S1394" s="168"/>
      <c r="T1394" s="168"/>
    </row>
    <row r="1395" spans="2:20" ht="14.1" customHeight="1" x14ac:dyDescent="0.25">
      <c r="B1395" s="1317" t="s">
        <v>540</v>
      </c>
      <c r="C1395" s="1317" t="s">
        <v>829</v>
      </c>
      <c r="D1395" s="145" t="s">
        <v>541</v>
      </c>
      <c r="E1395" s="146" t="s">
        <v>554</v>
      </c>
      <c r="F1395" s="1346"/>
      <c r="G1395" s="1346"/>
      <c r="R1395" s="168">
        <f>R1393-E1393</f>
        <v>1792250</v>
      </c>
      <c r="S1395" s="168"/>
      <c r="T1395" s="168"/>
    </row>
    <row r="1396" spans="2:20" ht="14.1" customHeight="1" x14ac:dyDescent="0.25">
      <c r="B1396" s="1317"/>
      <c r="C1396" s="1317"/>
      <c r="D1396" s="145" t="s">
        <v>541</v>
      </c>
      <c r="E1396" s="146" t="s">
        <v>554</v>
      </c>
      <c r="F1396" s="18" t="s">
        <v>555</v>
      </c>
      <c r="G1396" s="781"/>
      <c r="R1396" s="168"/>
      <c r="S1396" s="168"/>
      <c r="T1396" s="168"/>
    </row>
    <row r="1397" spans="2:20" ht="14.1" customHeight="1" x14ac:dyDescent="0.25">
      <c r="B1397" s="81" t="s">
        <v>90</v>
      </c>
      <c r="C1397" s="81"/>
      <c r="D1397" s="82">
        <f>D1399+D1402</f>
        <v>338971098</v>
      </c>
      <c r="E1397" s="82">
        <f>E1399+E1402</f>
        <v>229652945</v>
      </c>
      <c r="F1397" s="82"/>
      <c r="G1397" s="548"/>
      <c r="J1397" s="718">
        <f>E1392-5000000</f>
        <v>11687865</v>
      </c>
      <c r="R1397" s="168"/>
      <c r="S1397" s="168"/>
      <c r="T1397" s="168"/>
    </row>
    <row r="1398" spans="2:20" ht="14.1" customHeight="1" x14ac:dyDescent="0.25">
      <c r="B1398" s="83"/>
      <c r="C1398" s="83"/>
      <c r="D1398" s="13"/>
      <c r="E1398" s="13"/>
      <c r="F1398" s="13"/>
      <c r="G1398" s="548"/>
      <c r="R1398" s="168"/>
      <c r="S1398" s="168"/>
      <c r="T1398" s="168"/>
    </row>
    <row r="1399" spans="2:20" ht="14.1" customHeight="1" x14ac:dyDescent="0.25">
      <c r="B1399" s="81" t="s">
        <v>542</v>
      </c>
      <c r="C1399" s="84">
        <f>C1400+C1401</f>
        <v>1536537654</v>
      </c>
      <c r="D1399" s="84">
        <f t="shared" ref="D1399:F1399" si="855">D1400+D1401</f>
        <v>277071098</v>
      </c>
      <c r="E1399" s="84">
        <f t="shared" si="855"/>
        <v>184440810</v>
      </c>
      <c r="F1399" s="84">
        <f t="shared" si="855"/>
        <v>92630288</v>
      </c>
      <c r="G1399" s="548"/>
      <c r="I1399" s="821">
        <f>C987-C1402</f>
        <v>0</v>
      </c>
      <c r="R1399" s="168"/>
      <c r="S1399" s="168"/>
      <c r="T1399" s="168"/>
    </row>
    <row r="1400" spans="2:20" ht="14.1" customHeight="1" x14ac:dyDescent="0.25">
      <c r="B1400" s="85" t="s">
        <v>831</v>
      </c>
      <c r="C1400" s="86">
        <f>C976</f>
        <v>1270137654</v>
      </c>
      <c r="D1400" s="13">
        <f>F969</f>
        <v>277071098</v>
      </c>
      <c r="E1400" s="13">
        <f>I976</f>
        <v>184440810</v>
      </c>
      <c r="F1400" s="87">
        <f>D1400-E1400</f>
        <v>92630288</v>
      </c>
      <c r="G1400" s="782"/>
      <c r="R1400" s="168"/>
      <c r="S1400" s="168"/>
      <c r="T1400" s="168"/>
    </row>
    <row r="1401" spans="2:20" ht="14.1" customHeight="1" x14ac:dyDescent="0.25">
      <c r="B1401" s="85" t="s">
        <v>832</v>
      </c>
      <c r="C1401" s="86">
        <f>C985</f>
        <v>266400000</v>
      </c>
      <c r="D1401" s="13"/>
      <c r="E1401" s="13">
        <f>I985</f>
        <v>0</v>
      </c>
      <c r="F1401" s="87"/>
      <c r="G1401" s="782"/>
      <c r="R1401" s="168"/>
      <c r="S1401" s="168"/>
      <c r="T1401" s="168"/>
    </row>
    <row r="1402" spans="2:20" ht="14.1" customHeight="1" x14ac:dyDescent="0.25">
      <c r="B1402" s="81" t="s">
        <v>94</v>
      </c>
      <c r="C1402" s="84">
        <f>C1403+C1404+C1405</f>
        <v>309503500</v>
      </c>
      <c r="D1402" s="82">
        <f>F970</f>
        <v>61900000</v>
      </c>
      <c r="E1402" s="82">
        <f>E1403+E1404+E1405</f>
        <v>45212135</v>
      </c>
      <c r="F1402" s="82">
        <f>D1402-E1402</f>
        <v>16687865</v>
      </c>
      <c r="G1402" s="548"/>
      <c r="R1402" s="168"/>
      <c r="S1402" s="168"/>
      <c r="T1402" s="168"/>
    </row>
    <row r="1403" spans="2:20" ht="14.1" customHeight="1" x14ac:dyDescent="0.25">
      <c r="B1403" s="85" t="s">
        <v>543</v>
      </c>
      <c r="C1403" s="86">
        <f>C1355+C1331+C1312+C1232+C1210+C1187+C1180+C1144+C1099+C1074+C1065+C990</f>
        <v>84190000</v>
      </c>
      <c r="D1403" s="13"/>
      <c r="E1403" s="13">
        <f>I1355+I1331+I1312+I1232+I1210+I1187+I1180+I1144+I1099+I1074+I1065+I990</f>
        <v>4680000</v>
      </c>
      <c r="F1403" s="87"/>
      <c r="G1403" s="782"/>
      <c r="R1403" s="168"/>
      <c r="S1403" s="168"/>
      <c r="T1403" s="168"/>
    </row>
    <row r="1404" spans="2:20" ht="14.1" customHeight="1" x14ac:dyDescent="0.25">
      <c r="B1404" s="85" t="s">
        <v>544</v>
      </c>
      <c r="C1404" s="86">
        <f>C1381+C1373+C1358+C1343+C1334+C1323+C1315+C1301+C1292+C1283+C1267+C1256+C1247+C1239+C1235+C1224+C1205+C1201+C1194+C1190+C1183+C1140+C1136+C1126+C1122+C1118+C1113+C1106+C1094+C1077+C1070+C1056+C1048+C1033+C1024+C1017+C1012+C1005+C993+C1102+C1275</f>
        <v>159813500</v>
      </c>
      <c r="D1404" s="13"/>
      <c r="E1404" s="13">
        <f>I1381+I1373+I1358+I1343+I1334+I1323+I1315+I1301+I1292+I1283+I1275+I1267+I1256+I1247+I1239+I1235+I1224+I1205+I1201+I1194+I1190+I1183+I1140+I1136+I1126+I1122+I1118+I1113+I1106+I1102+I1094+I1077+I1070+I1056+I1048+I1033+I1024+I1017+I1012+I1005+I993</f>
        <v>25809135</v>
      </c>
      <c r="F1404" s="87"/>
      <c r="G1404" s="782"/>
      <c r="R1404" s="168"/>
      <c r="S1404" s="168"/>
      <c r="T1404" s="168"/>
    </row>
    <row r="1405" spans="2:20" ht="14.1" customHeight="1" x14ac:dyDescent="0.25">
      <c r="B1405" s="85" t="s">
        <v>545</v>
      </c>
      <c r="C1405" s="86">
        <f>C1171+C1165+C1149</f>
        <v>65500000</v>
      </c>
      <c r="D1405" s="13"/>
      <c r="E1405" s="13">
        <f>I1171+I1165+I1149</f>
        <v>14723000</v>
      </c>
      <c r="F1405" s="87"/>
      <c r="G1405" s="782"/>
      <c r="R1405" s="168"/>
      <c r="S1405" s="168"/>
      <c r="T1405" s="168"/>
    </row>
    <row r="1406" spans="2:20" ht="14.1" customHeight="1" x14ac:dyDescent="0.25">
      <c r="B1406" s="83"/>
      <c r="C1406" s="88"/>
      <c r="D1406" s="13"/>
      <c r="E1406" s="13"/>
      <c r="F1406" s="87"/>
      <c r="G1406" s="782"/>
      <c r="R1406" s="168"/>
      <c r="S1406" s="168"/>
      <c r="T1406" s="168"/>
    </row>
    <row r="1407" spans="2:20" ht="14.1" customHeight="1" x14ac:dyDescent="0.25">
      <c r="B1407" s="11"/>
      <c r="C1407" s="11"/>
      <c r="D1407" s="11"/>
      <c r="E1407" s="11"/>
      <c r="F1407" s="11"/>
      <c r="G1407" s="781"/>
      <c r="R1407" s="168"/>
      <c r="S1407" s="168"/>
      <c r="T1407" s="168"/>
    </row>
    <row r="1408" spans="2:20" ht="14.1" customHeight="1" x14ac:dyDescent="0.25"/>
    <row r="1410" spans="1:18" ht="15.75" x14ac:dyDescent="0.25">
      <c r="A1410" s="1319" t="s">
        <v>519</v>
      </c>
      <c r="B1410" s="1319"/>
      <c r="C1410" s="1319"/>
      <c r="D1410" s="1319"/>
      <c r="E1410" s="1319"/>
      <c r="F1410" s="1319"/>
      <c r="G1410" s="1319"/>
      <c r="H1410" s="1319"/>
      <c r="I1410" s="1319"/>
      <c r="J1410" s="1319"/>
      <c r="K1410" s="1319"/>
    </row>
    <row r="1411" spans="1:18" x14ac:dyDescent="0.25">
      <c r="A1411" s="1320" t="s">
        <v>520</v>
      </c>
      <c r="B1411" s="1320"/>
      <c r="C1411" s="1320"/>
      <c r="D1411" s="1320"/>
      <c r="E1411" s="1320"/>
      <c r="F1411" s="1320"/>
      <c r="G1411" s="1320"/>
      <c r="H1411" s="1320"/>
      <c r="I1411" s="1320"/>
      <c r="J1411" s="1320"/>
      <c r="K1411" s="1320"/>
    </row>
    <row r="1412" spans="1:18" ht="15.75" x14ac:dyDescent="0.25">
      <c r="A1412" s="1319" t="s">
        <v>539</v>
      </c>
      <c r="B1412" s="1319"/>
      <c r="C1412" s="1319"/>
      <c r="D1412" s="1319"/>
      <c r="E1412" s="1319"/>
      <c r="F1412" s="1319"/>
      <c r="G1412" s="1319"/>
      <c r="H1412" s="1319"/>
      <c r="I1412" s="1319"/>
      <c r="J1412" s="1319"/>
      <c r="K1412" s="1319"/>
    </row>
    <row r="1413" spans="1:18" x14ac:dyDescent="0.25">
      <c r="A1413" s="28" t="s">
        <v>848</v>
      </c>
      <c r="B1413" s="113"/>
      <c r="C1413" s="9"/>
      <c r="D1413" s="10"/>
      <c r="E1413" s="1321"/>
      <c r="F1413" s="1321"/>
      <c r="G1413" s="1322"/>
      <c r="H1413" s="1322"/>
      <c r="I1413" s="784"/>
      <c r="J1413" s="530"/>
      <c r="K1413" s="531">
        <v>1</v>
      </c>
    </row>
    <row r="1414" spans="1:18" x14ac:dyDescent="0.25">
      <c r="A1414" s="1323" t="s">
        <v>521</v>
      </c>
      <c r="B1414" s="1326" t="s">
        <v>522</v>
      </c>
      <c r="C1414" s="1329" t="s">
        <v>546</v>
      </c>
      <c r="D1414" s="1332" t="s">
        <v>523</v>
      </c>
      <c r="E1414" s="1332"/>
      <c r="F1414" s="1333"/>
      <c r="G1414" s="1334" t="s">
        <v>524</v>
      </c>
      <c r="H1414" s="1335"/>
      <c r="I1414" s="1336"/>
      <c r="J1414" s="500"/>
      <c r="K1414" s="1337" t="s">
        <v>525</v>
      </c>
    </row>
    <row r="1415" spans="1:18" x14ac:dyDescent="0.25">
      <c r="A1415" s="1324"/>
      <c r="B1415" s="1327"/>
      <c r="C1415" s="1330"/>
      <c r="D1415" s="728" t="s">
        <v>526</v>
      </c>
      <c r="E1415" s="728" t="s">
        <v>526</v>
      </c>
      <c r="F1415" s="115" t="s">
        <v>526</v>
      </c>
      <c r="G1415" s="748" t="s">
        <v>526</v>
      </c>
      <c r="H1415" s="712" t="s">
        <v>526</v>
      </c>
      <c r="I1415" s="785" t="s">
        <v>526</v>
      </c>
      <c r="J1415" s="1338" t="s">
        <v>527</v>
      </c>
      <c r="K1415" s="1337"/>
    </row>
    <row r="1416" spans="1:18" x14ac:dyDescent="0.25">
      <c r="A1416" s="1324"/>
      <c r="B1416" s="1327"/>
      <c r="C1416" s="1330"/>
      <c r="D1416" s="729" t="s">
        <v>528</v>
      </c>
      <c r="E1416" s="729" t="s">
        <v>528</v>
      </c>
      <c r="F1416" s="117" t="s">
        <v>529</v>
      </c>
      <c r="G1416" s="749" t="s">
        <v>528</v>
      </c>
      <c r="H1416" s="713" t="s">
        <v>528</v>
      </c>
      <c r="I1416" s="786" t="s">
        <v>529</v>
      </c>
      <c r="J1416" s="1339"/>
      <c r="K1416" s="1337"/>
    </row>
    <row r="1417" spans="1:18" x14ac:dyDescent="0.25">
      <c r="A1417" s="1325"/>
      <c r="B1417" s="1328"/>
      <c r="C1417" s="1331"/>
      <c r="D1417" s="730" t="s">
        <v>530</v>
      </c>
      <c r="E1417" s="730" t="s">
        <v>531</v>
      </c>
      <c r="F1417" s="119" t="s">
        <v>531</v>
      </c>
      <c r="G1417" s="750" t="s">
        <v>530</v>
      </c>
      <c r="H1417" s="714" t="s">
        <v>531</v>
      </c>
      <c r="I1417" s="787" t="s">
        <v>531</v>
      </c>
      <c r="J1417" s="501" t="s">
        <v>532</v>
      </c>
      <c r="K1417" s="1337"/>
    </row>
    <row r="1418" spans="1:18" ht="15.75" thickBot="1" x14ac:dyDescent="0.3">
      <c r="A1418" s="120" t="s">
        <v>533</v>
      </c>
      <c r="B1418" s="121">
        <v>2</v>
      </c>
      <c r="C1418" s="122" t="s">
        <v>534</v>
      </c>
      <c r="D1418" s="122" t="s">
        <v>535</v>
      </c>
      <c r="E1418" s="122" t="s">
        <v>536</v>
      </c>
      <c r="F1418" s="123" t="s">
        <v>537</v>
      </c>
      <c r="G1418" s="751">
        <v>7</v>
      </c>
      <c r="H1418" s="715">
        <v>8</v>
      </c>
      <c r="I1418" s="788">
        <v>9</v>
      </c>
      <c r="J1418" s="502">
        <v>10</v>
      </c>
      <c r="K1418" s="503">
        <v>11</v>
      </c>
    </row>
    <row r="1419" spans="1:18" ht="15.75" thickBot="1" x14ac:dyDescent="0.3">
      <c r="A1419" s="34"/>
      <c r="B1419" s="35" t="s">
        <v>538</v>
      </c>
      <c r="C1419" s="36"/>
      <c r="D1419" s="37">
        <f>D1420+D1421</f>
        <v>338971098</v>
      </c>
      <c r="E1419" s="37">
        <f>E1420+E1421</f>
        <v>133204194</v>
      </c>
      <c r="F1419" s="90">
        <f>E1419+D1419</f>
        <v>472175292</v>
      </c>
      <c r="G1419" s="752"/>
      <c r="H1419" s="1086"/>
      <c r="I1419" s="789"/>
      <c r="J1419" s="504"/>
      <c r="K1419" s="505"/>
    </row>
    <row r="1420" spans="1:18" x14ac:dyDescent="0.25">
      <c r="A1420" s="30"/>
      <c r="B1420" s="31" t="s">
        <v>553</v>
      </c>
      <c r="C1420" s="32"/>
      <c r="D1420" s="33">
        <v>277071098</v>
      </c>
      <c r="E1420" s="33">
        <v>133204194</v>
      </c>
      <c r="F1420" s="91">
        <f>E1420+D1420</f>
        <v>410275292</v>
      </c>
      <c r="G1420" s="753"/>
      <c r="H1420" s="1087"/>
      <c r="I1420" s="790"/>
      <c r="J1420" s="506"/>
      <c r="K1420" s="505"/>
    </row>
    <row r="1421" spans="1:18" x14ac:dyDescent="0.25">
      <c r="A1421" s="16"/>
      <c r="B1421" s="11" t="s">
        <v>552</v>
      </c>
      <c r="C1421" s="12"/>
      <c r="D1421" s="17">
        <v>61900000</v>
      </c>
      <c r="E1421" s="17">
        <v>0</v>
      </c>
      <c r="F1421" s="14">
        <f>E1421+D1421</f>
        <v>61900000</v>
      </c>
      <c r="G1421" s="754"/>
      <c r="H1421" s="716"/>
      <c r="I1421" s="791"/>
      <c r="J1421" s="507"/>
      <c r="K1421" s="505"/>
    </row>
    <row r="1422" spans="1:18" ht="15.75" thickBot="1" x14ac:dyDescent="0.3">
      <c r="A1422" s="38"/>
      <c r="B1422" s="38"/>
      <c r="C1422" s="38"/>
      <c r="D1422" s="29"/>
      <c r="E1422" s="29"/>
      <c r="F1422" s="89"/>
      <c r="G1422" s="755"/>
      <c r="H1422" s="1088"/>
      <c r="I1422" s="792"/>
      <c r="J1422" s="508"/>
      <c r="K1422" s="509"/>
      <c r="O1422" s="168">
        <f>92746194+40458000</f>
        <v>133204194</v>
      </c>
    </row>
    <row r="1423" spans="1:18" ht="16.5" thickTop="1" thickBot="1" x14ac:dyDescent="0.3">
      <c r="A1423" s="42" t="s">
        <v>93</v>
      </c>
      <c r="B1423" s="43" t="s">
        <v>90</v>
      </c>
      <c r="C1423" s="44">
        <f>C1425+C1438</f>
        <v>1846041154</v>
      </c>
      <c r="D1423" s="44">
        <f t="shared" ref="D1423:J1423" si="856">D1425+D1438</f>
        <v>0</v>
      </c>
      <c r="E1423" s="44">
        <f t="shared" si="856"/>
        <v>0</v>
      </c>
      <c r="F1423" s="92">
        <f t="shared" si="856"/>
        <v>0</v>
      </c>
      <c r="G1423" s="756">
        <f t="shared" si="856"/>
        <v>229652945</v>
      </c>
      <c r="H1423" s="1089">
        <f t="shared" si="856"/>
        <v>149775158</v>
      </c>
      <c r="I1423" s="793">
        <f t="shared" si="856"/>
        <v>379428103</v>
      </c>
      <c r="J1423" s="532">
        <f t="shared" si="856"/>
        <v>1240671051</v>
      </c>
      <c r="K1423" s="533">
        <f>I1423/C1423*100</f>
        <v>20.55361020407674</v>
      </c>
    </row>
    <row r="1424" spans="1:18" ht="16.5" thickTop="1" thickBot="1" x14ac:dyDescent="0.3">
      <c r="A1424" s="45"/>
      <c r="B1424" s="46"/>
      <c r="C1424" s="47"/>
      <c r="D1424" s="47"/>
      <c r="E1424" s="47"/>
      <c r="F1424" s="93"/>
      <c r="G1424" s="757"/>
      <c r="H1424" s="1090"/>
      <c r="I1424" s="794"/>
      <c r="J1424" s="534"/>
      <c r="K1424" s="533"/>
      <c r="R1424" s="706">
        <f>F1421-I1438</f>
        <v>995</v>
      </c>
    </row>
    <row r="1425" spans="1:19" ht="16.5" thickTop="1" thickBot="1" x14ac:dyDescent="0.3">
      <c r="A1425" s="42" t="s">
        <v>131</v>
      </c>
      <c r="B1425" s="43" t="s">
        <v>91</v>
      </c>
      <c r="C1425" s="44">
        <f>C1426</f>
        <v>1536537654</v>
      </c>
      <c r="D1425" s="44">
        <f t="shared" ref="D1425:J1425" si="857">D1426</f>
        <v>0</v>
      </c>
      <c r="E1425" s="44">
        <f t="shared" si="857"/>
        <v>0</v>
      </c>
      <c r="F1425" s="92">
        <f t="shared" si="857"/>
        <v>0</v>
      </c>
      <c r="G1425" s="756">
        <f t="shared" si="857"/>
        <v>184440810</v>
      </c>
      <c r="H1425" s="1089">
        <f t="shared" si="857"/>
        <v>133088288</v>
      </c>
      <c r="I1425" s="793">
        <f t="shared" si="857"/>
        <v>317529098</v>
      </c>
      <c r="J1425" s="532">
        <f t="shared" si="857"/>
        <v>993066556</v>
      </c>
      <c r="K1425" s="533">
        <f t="shared" ref="K1425:K1450" si="858">I1425/C1425*100</f>
        <v>20.665233759380424</v>
      </c>
    </row>
    <row r="1426" spans="1:19" ht="15.75" thickTop="1" x14ac:dyDescent="0.25">
      <c r="A1426" s="52" t="s">
        <v>130</v>
      </c>
      <c r="B1426" s="574" t="s">
        <v>92</v>
      </c>
      <c r="C1426" s="623">
        <f>C1427+C1436</f>
        <v>1536537654</v>
      </c>
      <c r="D1426" s="623">
        <f t="shared" ref="D1426:J1426" si="859">D1427+D1436</f>
        <v>0</v>
      </c>
      <c r="E1426" s="623">
        <f t="shared" si="859"/>
        <v>0</v>
      </c>
      <c r="F1426" s="625">
        <f t="shared" si="859"/>
        <v>0</v>
      </c>
      <c r="G1426" s="627">
        <f t="shared" si="859"/>
        <v>184440810</v>
      </c>
      <c r="H1426" s="1091">
        <f t="shared" si="859"/>
        <v>133088288</v>
      </c>
      <c r="I1426" s="630">
        <f t="shared" si="859"/>
        <v>317529098</v>
      </c>
      <c r="J1426" s="631">
        <f t="shared" si="859"/>
        <v>993066556</v>
      </c>
      <c r="K1426" s="535">
        <f t="shared" si="858"/>
        <v>20.665233759380424</v>
      </c>
      <c r="R1426" s="706">
        <f>I1426-G17</f>
        <v>-1127223879</v>
      </c>
    </row>
    <row r="1427" spans="1:19" x14ac:dyDescent="0.25">
      <c r="A1427" s="570" t="s">
        <v>128</v>
      </c>
      <c r="B1427" s="570" t="s">
        <v>0</v>
      </c>
      <c r="C1427" s="624">
        <f>SUM(C1428:C1435)</f>
        <v>1270137654</v>
      </c>
      <c r="D1427" s="624">
        <f t="shared" ref="D1427:J1427" si="860">SUM(D1428:D1435)</f>
        <v>0</v>
      </c>
      <c r="E1427" s="624">
        <f t="shared" si="860"/>
        <v>0</v>
      </c>
      <c r="F1427" s="626">
        <f t="shared" si="860"/>
        <v>0</v>
      </c>
      <c r="G1427" s="758">
        <f t="shared" si="860"/>
        <v>184440810</v>
      </c>
      <c r="H1427" s="82">
        <f t="shared" si="860"/>
        <v>92630288</v>
      </c>
      <c r="I1427" s="795">
        <f t="shared" si="860"/>
        <v>277071098</v>
      </c>
      <c r="J1427" s="632">
        <f t="shared" si="860"/>
        <v>993066556</v>
      </c>
      <c r="K1427" s="536">
        <f t="shared" si="858"/>
        <v>21.814257464726733</v>
      </c>
      <c r="N1427" s="599">
        <v>92630288</v>
      </c>
      <c r="O1427" s="419">
        <f>N1427-H1427</f>
        <v>0</v>
      </c>
    </row>
    <row r="1428" spans="1:19" x14ac:dyDescent="0.25">
      <c r="A1428" s="4" t="s">
        <v>129</v>
      </c>
      <c r="B1428" s="4" t="s">
        <v>141</v>
      </c>
      <c r="C1428" s="21">
        <v>926780179</v>
      </c>
      <c r="D1428" s="22"/>
      <c r="E1428" s="22"/>
      <c r="F1428" s="94"/>
      <c r="G1428" s="759">
        <v>133866800</v>
      </c>
      <c r="H1428" s="691">
        <v>67180800</v>
      </c>
      <c r="I1428" s="796">
        <f>H1428+G1428</f>
        <v>201047600</v>
      </c>
      <c r="J1428" s="561">
        <f>C1428-I1428</f>
        <v>725732579</v>
      </c>
      <c r="K1428" s="536">
        <f t="shared" si="858"/>
        <v>21.693126866063459</v>
      </c>
      <c r="O1428" s="1171">
        <f>G1426+E1391</f>
        <v>277071098</v>
      </c>
    </row>
    <row r="1429" spans="1:19" x14ac:dyDescent="0.25">
      <c r="A1429" s="4" t="s">
        <v>132</v>
      </c>
      <c r="B1429" s="4" t="s">
        <v>142</v>
      </c>
      <c r="C1429" s="21">
        <v>115833884</v>
      </c>
      <c r="D1429" s="22"/>
      <c r="E1429" s="22"/>
      <c r="F1429" s="94"/>
      <c r="G1429" s="759">
        <v>16206776</v>
      </c>
      <c r="H1429" s="691">
        <f>6098840+2077790</f>
        <v>8176630</v>
      </c>
      <c r="I1429" s="796">
        <f t="shared" ref="I1429:I1435" si="861">H1429+G1429</f>
        <v>24383406</v>
      </c>
      <c r="J1429" s="561">
        <f t="shared" ref="J1429:J1435" si="862">C1429-I1429</f>
        <v>91450478</v>
      </c>
      <c r="K1429" s="536">
        <f t="shared" si="858"/>
        <v>21.050322373719251</v>
      </c>
    </row>
    <row r="1430" spans="1:19" x14ac:dyDescent="0.25">
      <c r="A1430" s="4" t="s">
        <v>133</v>
      </c>
      <c r="B1430" s="4" t="s">
        <v>143</v>
      </c>
      <c r="C1430" s="21">
        <v>76310000</v>
      </c>
      <c r="D1430" s="22"/>
      <c r="E1430" s="22"/>
      <c r="F1430" s="94"/>
      <c r="G1430" s="759">
        <v>11740000</v>
      </c>
      <c r="H1430" s="691">
        <v>5870000</v>
      </c>
      <c r="I1430" s="796">
        <f t="shared" si="861"/>
        <v>17610000</v>
      </c>
      <c r="J1430" s="561">
        <f t="shared" si="862"/>
        <v>58700000</v>
      </c>
      <c r="K1430" s="536">
        <f t="shared" si="858"/>
        <v>23.076923076923077</v>
      </c>
    </row>
    <row r="1431" spans="1:19" x14ac:dyDescent="0.25">
      <c r="A1431" s="4" t="s">
        <v>134</v>
      </c>
      <c r="B1431" s="4" t="s">
        <v>144</v>
      </c>
      <c r="C1431" s="21">
        <v>30615000</v>
      </c>
      <c r="D1431" s="22"/>
      <c r="E1431" s="22"/>
      <c r="F1431" s="94"/>
      <c r="G1431" s="759">
        <v>4710000</v>
      </c>
      <c r="H1431" s="691">
        <v>2355000</v>
      </c>
      <c r="I1431" s="796">
        <f t="shared" si="861"/>
        <v>7065000</v>
      </c>
      <c r="J1431" s="561">
        <f t="shared" si="862"/>
        <v>23550000</v>
      </c>
      <c r="K1431" s="536">
        <f t="shared" si="858"/>
        <v>23.076923076923077</v>
      </c>
    </row>
    <row r="1432" spans="1:19" x14ac:dyDescent="0.25">
      <c r="A1432" s="4" t="s">
        <v>135</v>
      </c>
      <c r="B1432" s="4" t="s">
        <v>145</v>
      </c>
      <c r="C1432" s="21">
        <v>68922880</v>
      </c>
      <c r="D1432" s="22"/>
      <c r="E1432" s="22"/>
      <c r="F1432" s="94"/>
      <c r="G1432" s="759">
        <v>10464000</v>
      </c>
      <c r="H1432" s="691">
        <v>5301760</v>
      </c>
      <c r="I1432" s="796">
        <f t="shared" si="861"/>
        <v>15765760</v>
      </c>
      <c r="J1432" s="561">
        <f t="shared" si="862"/>
        <v>53157120</v>
      </c>
      <c r="K1432" s="536">
        <f t="shared" si="858"/>
        <v>22.874493927125506</v>
      </c>
    </row>
    <row r="1433" spans="1:19" x14ac:dyDescent="0.25">
      <c r="A1433" s="4" t="s">
        <v>136</v>
      </c>
      <c r="B1433" s="4" t="s">
        <v>146</v>
      </c>
      <c r="C1433" s="21">
        <v>20383394</v>
      </c>
      <c r="D1433" s="22"/>
      <c r="E1433" s="22"/>
      <c r="F1433" s="94"/>
      <c r="G1433" s="759">
        <v>2948678</v>
      </c>
      <c r="H1433" s="691">
        <v>1484139</v>
      </c>
      <c r="I1433" s="796">
        <f t="shared" si="861"/>
        <v>4432817</v>
      </c>
      <c r="J1433" s="561">
        <f t="shared" si="862"/>
        <v>15950577</v>
      </c>
      <c r="K1433" s="536">
        <f t="shared" si="858"/>
        <v>21.747197743417999</v>
      </c>
    </row>
    <row r="1434" spans="1:19" x14ac:dyDescent="0.25">
      <c r="A1434" s="4" t="s">
        <v>137</v>
      </c>
      <c r="B1434" s="4" t="s">
        <v>147</v>
      </c>
      <c r="C1434" s="21">
        <v>14027</v>
      </c>
      <c r="D1434" s="22"/>
      <c r="E1434" s="22"/>
      <c r="F1434" s="94"/>
      <c r="G1434" s="759">
        <v>2366</v>
      </c>
      <c r="H1434" s="691">
        <v>1244</v>
      </c>
      <c r="I1434" s="796">
        <f t="shared" si="861"/>
        <v>3610</v>
      </c>
      <c r="J1434" s="561">
        <f t="shared" si="862"/>
        <v>10417</v>
      </c>
      <c r="K1434" s="536">
        <f t="shared" si="858"/>
        <v>25.736080416339917</v>
      </c>
      <c r="R1434" s="419">
        <f>E1392-H1438</f>
        <v>995</v>
      </c>
    </row>
    <row r="1435" spans="1:19" x14ac:dyDescent="0.25">
      <c r="A1435" s="4" t="s">
        <v>138</v>
      </c>
      <c r="B1435" s="4" t="s">
        <v>148</v>
      </c>
      <c r="C1435" s="21">
        <v>31278290</v>
      </c>
      <c r="D1435" s="22"/>
      <c r="E1435" s="22"/>
      <c r="F1435" s="94"/>
      <c r="G1435" s="759">
        <v>4502190</v>
      </c>
      <c r="H1435" s="691">
        <v>2260715</v>
      </c>
      <c r="I1435" s="796">
        <f t="shared" si="861"/>
        <v>6762905</v>
      </c>
      <c r="J1435" s="561">
        <f t="shared" si="862"/>
        <v>24515385</v>
      </c>
      <c r="K1435" s="536">
        <f t="shared" si="858"/>
        <v>21.621722287247799</v>
      </c>
    </row>
    <row r="1436" spans="1:19" x14ac:dyDescent="0.25">
      <c r="A1436" s="23" t="s">
        <v>139</v>
      </c>
      <c r="B1436" s="23" t="s">
        <v>149</v>
      </c>
      <c r="C1436" s="24">
        <f>C1437</f>
        <v>266400000</v>
      </c>
      <c r="D1436" s="24">
        <f t="shared" ref="D1436:J1436" si="863">D1437</f>
        <v>0</v>
      </c>
      <c r="E1436" s="24">
        <f t="shared" si="863"/>
        <v>0</v>
      </c>
      <c r="F1436" s="95">
        <f t="shared" si="863"/>
        <v>0</v>
      </c>
      <c r="G1436" s="760">
        <f t="shared" si="863"/>
        <v>0</v>
      </c>
      <c r="H1436" s="1113">
        <f t="shared" si="863"/>
        <v>40458000</v>
      </c>
      <c r="I1436" s="797">
        <f t="shared" si="863"/>
        <v>40458000</v>
      </c>
      <c r="J1436" s="537">
        <f t="shared" si="863"/>
        <v>0</v>
      </c>
      <c r="K1436" s="536">
        <f t="shared" si="858"/>
        <v>15.186936936936938</v>
      </c>
      <c r="S1436">
        <v>92630288</v>
      </c>
    </row>
    <row r="1437" spans="1:19" ht="15.75" thickBot="1" x14ac:dyDescent="0.3">
      <c r="A1437" s="48" t="s">
        <v>140</v>
      </c>
      <c r="B1437" s="48" t="s">
        <v>150</v>
      </c>
      <c r="C1437" s="49">
        <v>266400000</v>
      </c>
      <c r="D1437" s="50"/>
      <c r="E1437" s="50"/>
      <c r="F1437" s="96"/>
      <c r="G1437" s="761"/>
      <c r="H1437" s="1095">
        <v>40458000</v>
      </c>
      <c r="I1437" s="798">
        <f>H1437+G1437</f>
        <v>40458000</v>
      </c>
      <c r="J1437" s="629"/>
      <c r="K1437" s="538">
        <f t="shared" si="858"/>
        <v>15.186936936936938</v>
      </c>
    </row>
    <row r="1438" spans="1:19" ht="16.5" thickTop="1" thickBot="1" x14ac:dyDescent="0.3">
      <c r="A1438" s="42" t="s">
        <v>95</v>
      </c>
      <c r="B1438" s="42" t="s">
        <v>94</v>
      </c>
      <c r="C1438" s="51">
        <f t="shared" ref="C1438:J1438" si="864">C1439+C1454+C1461+C1466+C1473+C1482+C1497+C1514+C1543+C1598+C1659+C1673+C1705+C1741+C1750+C1792+C1822</f>
        <v>309503500</v>
      </c>
      <c r="D1438" s="51">
        <f t="shared" si="864"/>
        <v>0</v>
      </c>
      <c r="E1438" s="51">
        <f t="shared" si="864"/>
        <v>0</v>
      </c>
      <c r="F1438" s="97">
        <f t="shared" si="864"/>
        <v>0</v>
      </c>
      <c r="G1438" s="762">
        <f t="shared" si="864"/>
        <v>45212135</v>
      </c>
      <c r="H1438" s="1114">
        <f t="shared" si="864"/>
        <v>16686870</v>
      </c>
      <c r="I1438" s="799">
        <f t="shared" si="864"/>
        <v>61899005</v>
      </c>
      <c r="J1438" s="539">
        <f t="shared" si="864"/>
        <v>247604495</v>
      </c>
      <c r="K1438" s="533">
        <f t="shared" si="858"/>
        <v>19.999452348681032</v>
      </c>
      <c r="R1438" s="168">
        <f>G29-I1438</f>
        <v>185689411</v>
      </c>
      <c r="S1438" s="168">
        <v>6900000</v>
      </c>
    </row>
    <row r="1439" spans="1:19" ht="15.75" thickTop="1" x14ac:dyDescent="0.25">
      <c r="A1439" s="52" t="s">
        <v>97</v>
      </c>
      <c r="B1439" s="52" t="s">
        <v>96</v>
      </c>
      <c r="C1439" s="53">
        <f>C1440</f>
        <v>1900000</v>
      </c>
      <c r="D1439" s="53">
        <f t="shared" ref="D1439:J1439" si="865">D1440</f>
        <v>0</v>
      </c>
      <c r="E1439" s="53">
        <f t="shared" si="865"/>
        <v>0</v>
      </c>
      <c r="F1439" s="98">
        <f t="shared" si="865"/>
        <v>0</v>
      </c>
      <c r="G1439" s="540">
        <f t="shared" si="865"/>
        <v>0</v>
      </c>
      <c r="H1439" s="369">
        <f t="shared" si="865"/>
        <v>0</v>
      </c>
      <c r="I1439" s="580">
        <f t="shared" si="865"/>
        <v>0</v>
      </c>
      <c r="J1439" s="542">
        <f t="shared" si="865"/>
        <v>1900000</v>
      </c>
      <c r="K1439" s="535">
        <f t="shared" si="858"/>
        <v>0</v>
      </c>
      <c r="S1439" s="168">
        <v>40458000</v>
      </c>
    </row>
    <row r="1440" spans="1:19" ht="15.75" thickBot="1" x14ac:dyDescent="0.3">
      <c r="A1440" s="70" t="s">
        <v>1</v>
      </c>
      <c r="B1440" s="70" t="s">
        <v>2</v>
      </c>
      <c r="C1440" s="71">
        <f>C1441+C1444</f>
        <v>1900000</v>
      </c>
      <c r="D1440" s="71">
        <f t="shared" ref="D1440:J1440" si="866">D1441+D1444</f>
        <v>0</v>
      </c>
      <c r="E1440" s="71">
        <f t="shared" si="866"/>
        <v>0</v>
      </c>
      <c r="F1440" s="111">
        <f t="shared" si="866"/>
        <v>0</v>
      </c>
      <c r="G1440" s="763">
        <f t="shared" si="866"/>
        <v>0</v>
      </c>
      <c r="H1440" s="61">
        <f t="shared" si="866"/>
        <v>0</v>
      </c>
      <c r="I1440" s="800">
        <f t="shared" si="866"/>
        <v>0</v>
      </c>
      <c r="J1440" s="731">
        <f t="shared" si="866"/>
        <v>1900000</v>
      </c>
      <c r="K1440" s="538">
        <f t="shared" si="858"/>
        <v>0</v>
      </c>
      <c r="S1440" s="419">
        <f>SUM(S1438:S1439)</f>
        <v>47358000</v>
      </c>
    </row>
    <row r="1441" spans="1:19" ht="15.75" thickBot="1" x14ac:dyDescent="0.3">
      <c r="A1441" s="3" t="s">
        <v>160</v>
      </c>
      <c r="B1441" s="3" t="s">
        <v>92</v>
      </c>
      <c r="C1441" s="65">
        <f>C1442</f>
        <v>1170000</v>
      </c>
      <c r="D1441" s="65">
        <f t="shared" ref="D1441:J1442" si="867">D1442</f>
        <v>0</v>
      </c>
      <c r="E1441" s="65">
        <f t="shared" si="867"/>
        <v>0</v>
      </c>
      <c r="F1441" s="100">
        <f t="shared" si="867"/>
        <v>0</v>
      </c>
      <c r="G1441" s="764">
        <f t="shared" si="867"/>
        <v>0</v>
      </c>
      <c r="H1441" s="511">
        <f t="shared" si="867"/>
        <v>0</v>
      </c>
      <c r="I1441" s="801">
        <f t="shared" si="867"/>
        <v>0</v>
      </c>
      <c r="J1441" s="512">
        <f t="shared" si="867"/>
        <v>1170000</v>
      </c>
      <c r="K1441" s="544">
        <f t="shared" si="858"/>
        <v>0</v>
      </c>
      <c r="R1441" s="706">
        <f>G1438-45212135</f>
        <v>0</v>
      </c>
    </row>
    <row r="1442" spans="1:19" x14ac:dyDescent="0.25">
      <c r="A1442" s="63" t="s">
        <v>161</v>
      </c>
      <c r="B1442" s="63" t="s">
        <v>152</v>
      </c>
      <c r="C1442" s="64">
        <f>C1443</f>
        <v>1170000</v>
      </c>
      <c r="D1442" s="64">
        <f t="shared" si="867"/>
        <v>0</v>
      </c>
      <c r="E1442" s="64">
        <f t="shared" si="867"/>
        <v>0</v>
      </c>
      <c r="F1442" s="101">
        <f t="shared" si="867"/>
        <v>0</v>
      </c>
      <c r="G1442" s="540">
        <f t="shared" si="867"/>
        <v>0</v>
      </c>
      <c r="H1442" s="369">
        <f t="shared" si="867"/>
        <v>0</v>
      </c>
      <c r="I1442" s="580">
        <f t="shared" si="867"/>
        <v>0</v>
      </c>
      <c r="J1442" s="513">
        <f t="shared" si="867"/>
        <v>1170000</v>
      </c>
      <c r="K1442" s="535">
        <f t="shared" si="858"/>
        <v>0</v>
      </c>
      <c r="S1442" s="419">
        <f>R1438-S1440</f>
        <v>138331411</v>
      </c>
    </row>
    <row r="1443" spans="1:19" ht="15.75" thickBot="1" x14ac:dyDescent="0.3">
      <c r="A1443" s="48" t="s">
        <v>165</v>
      </c>
      <c r="B1443" s="48" t="s">
        <v>153</v>
      </c>
      <c r="C1443" s="49">
        <v>1170000</v>
      </c>
      <c r="D1443" s="147"/>
      <c r="E1443" s="147"/>
      <c r="F1443" s="148"/>
      <c r="G1443" s="755"/>
      <c r="H1443" s="1088"/>
      <c r="I1443" s="792">
        <f>G1443</f>
        <v>0</v>
      </c>
      <c r="J1443" s="618">
        <f>C1443-I1443</f>
        <v>1170000</v>
      </c>
      <c r="K1443" s="538">
        <f t="shared" si="858"/>
        <v>0</v>
      </c>
    </row>
    <row r="1444" spans="1:19" ht="15.75" thickBot="1" x14ac:dyDescent="0.3">
      <c r="A1444" s="3" t="s">
        <v>162</v>
      </c>
      <c r="B1444" s="3" t="s">
        <v>151</v>
      </c>
      <c r="C1444" s="65">
        <f>C1445+C1447+C1449</f>
        <v>730000</v>
      </c>
      <c r="D1444" s="65">
        <f t="shared" ref="D1444:J1444" si="868">D1445+D1447+D1449</f>
        <v>0</v>
      </c>
      <c r="E1444" s="65">
        <f t="shared" si="868"/>
        <v>0</v>
      </c>
      <c r="F1444" s="100">
        <f t="shared" si="868"/>
        <v>0</v>
      </c>
      <c r="G1444" s="764">
        <f t="shared" si="868"/>
        <v>0</v>
      </c>
      <c r="H1444" s="511">
        <f t="shared" si="868"/>
        <v>0</v>
      </c>
      <c r="I1444" s="801">
        <f t="shared" si="868"/>
        <v>0</v>
      </c>
      <c r="J1444" s="512">
        <f t="shared" si="868"/>
        <v>730000</v>
      </c>
      <c r="K1444" s="544">
        <f t="shared" si="858"/>
        <v>0</v>
      </c>
      <c r="S1444" s="419">
        <f>S1442-S1436</f>
        <v>45701123</v>
      </c>
    </row>
    <row r="1445" spans="1:19" x14ac:dyDescent="0.25">
      <c r="A1445" s="63" t="s">
        <v>164</v>
      </c>
      <c r="B1445" s="63" t="s">
        <v>154</v>
      </c>
      <c r="C1445" s="64">
        <f>C1446</f>
        <v>103000</v>
      </c>
      <c r="D1445" s="64">
        <f t="shared" ref="D1445:J1445" si="869">D1446</f>
        <v>0</v>
      </c>
      <c r="E1445" s="64">
        <f t="shared" si="869"/>
        <v>0</v>
      </c>
      <c r="F1445" s="101">
        <f t="shared" si="869"/>
        <v>0</v>
      </c>
      <c r="G1445" s="540">
        <f t="shared" si="869"/>
        <v>0</v>
      </c>
      <c r="H1445" s="369">
        <f t="shared" si="869"/>
        <v>0</v>
      </c>
      <c r="I1445" s="580">
        <f t="shared" si="869"/>
        <v>0</v>
      </c>
      <c r="J1445" s="513">
        <f t="shared" si="869"/>
        <v>103000</v>
      </c>
      <c r="K1445" s="535">
        <f t="shared" si="858"/>
        <v>0</v>
      </c>
    </row>
    <row r="1446" spans="1:19" x14ac:dyDescent="0.25">
      <c r="A1446" s="4" t="s">
        <v>163</v>
      </c>
      <c r="B1446" s="4" t="s">
        <v>155</v>
      </c>
      <c r="C1446" s="21">
        <v>103000</v>
      </c>
      <c r="D1446" s="16"/>
      <c r="E1446" s="16"/>
      <c r="F1446" s="102"/>
      <c r="G1446" s="754"/>
      <c r="H1446" s="716"/>
      <c r="I1446" s="791">
        <f>H1446+G1446</f>
        <v>0</v>
      </c>
      <c r="J1446" s="561">
        <f>C1446-I1446</f>
        <v>103000</v>
      </c>
      <c r="K1446" s="536">
        <f t="shared" si="858"/>
        <v>0</v>
      </c>
    </row>
    <row r="1447" spans="1:19" x14ac:dyDescent="0.25">
      <c r="A1447" s="4" t="s">
        <v>166</v>
      </c>
      <c r="B1447" s="4" t="s">
        <v>156</v>
      </c>
      <c r="C1447" s="21">
        <f>C1448</f>
        <v>27000</v>
      </c>
      <c r="D1447" s="21">
        <f t="shared" ref="D1447:J1447" si="870">D1448</f>
        <v>0</v>
      </c>
      <c r="E1447" s="21">
        <f t="shared" si="870"/>
        <v>0</v>
      </c>
      <c r="F1447" s="103">
        <f t="shared" si="870"/>
        <v>0</v>
      </c>
      <c r="G1447" s="547">
        <f t="shared" si="870"/>
        <v>0</v>
      </c>
      <c r="H1447" s="499">
        <f t="shared" si="870"/>
        <v>0</v>
      </c>
      <c r="I1447" s="581">
        <f t="shared" si="870"/>
        <v>0</v>
      </c>
      <c r="J1447" s="514">
        <f t="shared" si="870"/>
        <v>27000</v>
      </c>
      <c r="K1447" s="536">
        <f t="shared" si="858"/>
        <v>0</v>
      </c>
    </row>
    <row r="1448" spans="1:19" x14ac:dyDescent="0.25">
      <c r="A1448" s="4" t="s">
        <v>167</v>
      </c>
      <c r="B1448" s="4" t="s">
        <v>157</v>
      </c>
      <c r="C1448" s="21">
        <v>27000</v>
      </c>
      <c r="D1448" s="16"/>
      <c r="E1448" s="16"/>
      <c r="F1448" s="102"/>
      <c r="G1448" s="754"/>
      <c r="H1448" s="716"/>
      <c r="I1448" s="791">
        <f>H1448+G1448</f>
        <v>0</v>
      </c>
      <c r="J1448" s="561">
        <f>C1448-I1448</f>
        <v>27000</v>
      </c>
      <c r="K1448" s="536">
        <f t="shared" si="858"/>
        <v>0</v>
      </c>
    </row>
    <row r="1449" spans="1:19" x14ac:dyDescent="0.25">
      <c r="A1449" s="4" t="s">
        <v>168</v>
      </c>
      <c r="B1449" s="4" t="s">
        <v>158</v>
      </c>
      <c r="C1449" s="21">
        <f>C1450</f>
        <v>600000</v>
      </c>
      <c r="D1449" s="21">
        <f t="shared" ref="D1449:J1449" si="871">D1450</f>
        <v>0</v>
      </c>
      <c r="E1449" s="21">
        <f t="shared" si="871"/>
        <v>0</v>
      </c>
      <c r="F1449" s="103">
        <f t="shared" si="871"/>
        <v>0</v>
      </c>
      <c r="G1449" s="547">
        <f t="shared" si="871"/>
        <v>0</v>
      </c>
      <c r="H1449" s="499">
        <f t="shared" si="871"/>
        <v>0</v>
      </c>
      <c r="I1449" s="581">
        <f t="shared" si="871"/>
        <v>0</v>
      </c>
      <c r="J1449" s="514">
        <f t="shared" si="871"/>
        <v>600000</v>
      </c>
      <c r="K1449" s="536">
        <f t="shared" si="858"/>
        <v>0</v>
      </c>
    </row>
    <row r="1450" spans="1:19" x14ac:dyDescent="0.25">
      <c r="A1450" s="4" t="s">
        <v>169</v>
      </c>
      <c r="B1450" s="4" t="s">
        <v>159</v>
      </c>
      <c r="C1450" s="21">
        <v>600000</v>
      </c>
      <c r="D1450" s="16"/>
      <c r="E1450" s="16"/>
      <c r="F1450" s="102"/>
      <c r="G1450" s="754"/>
      <c r="H1450" s="716"/>
      <c r="I1450" s="791">
        <f>H1450+G1450</f>
        <v>0</v>
      </c>
      <c r="J1450" s="561">
        <f>C1450-I1450</f>
        <v>600000</v>
      </c>
      <c r="K1450" s="536">
        <f t="shared" si="858"/>
        <v>0</v>
      </c>
    </row>
    <row r="1451" spans="1:19" x14ac:dyDescent="0.25">
      <c r="A1451" s="124"/>
      <c r="B1451" s="124"/>
      <c r="C1451" s="125"/>
      <c r="D1451" s="126"/>
      <c r="E1451" s="126"/>
      <c r="F1451" s="126"/>
      <c r="G1451" s="610"/>
      <c r="H1451" s="516"/>
      <c r="I1451" s="610"/>
      <c r="J1451" s="515"/>
      <c r="K1451" s="545"/>
    </row>
    <row r="1452" spans="1:19" x14ac:dyDescent="0.25">
      <c r="A1452" s="127"/>
      <c r="B1452" s="127"/>
      <c r="C1452" s="128"/>
      <c r="D1452" s="129"/>
      <c r="E1452" s="129"/>
      <c r="F1452" s="129"/>
      <c r="G1452" s="611"/>
      <c r="H1452" s="518"/>
      <c r="I1452" s="611"/>
      <c r="J1452" s="517"/>
      <c r="K1452" s="546">
        <v>2</v>
      </c>
    </row>
    <row r="1453" spans="1:19" x14ac:dyDescent="0.25">
      <c r="A1453" s="120" t="s">
        <v>533</v>
      </c>
      <c r="B1453" s="121">
        <v>2</v>
      </c>
      <c r="C1453" s="122" t="s">
        <v>534</v>
      </c>
      <c r="D1453" s="122" t="s">
        <v>535</v>
      </c>
      <c r="E1453" s="122" t="s">
        <v>536</v>
      </c>
      <c r="F1453" s="123" t="s">
        <v>537</v>
      </c>
      <c r="G1453" s="751">
        <v>7</v>
      </c>
      <c r="H1453" s="715">
        <v>8</v>
      </c>
      <c r="I1453" s="788">
        <v>9</v>
      </c>
      <c r="J1453" s="502">
        <v>10</v>
      </c>
      <c r="K1453" s="503">
        <v>11</v>
      </c>
    </row>
    <row r="1454" spans="1:19" x14ac:dyDescent="0.25">
      <c r="A1454" s="54" t="s">
        <v>99</v>
      </c>
      <c r="B1454" s="54" t="s">
        <v>98</v>
      </c>
      <c r="C1454" s="55">
        <f>C1455</f>
        <v>750000</v>
      </c>
      <c r="D1454" s="55">
        <f t="shared" ref="D1454:J1455" si="872">D1455</f>
        <v>0</v>
      </c>
      <c r="E1454" s="55">
        <f t="shared" si="872"/>
        <v>0</v>
      </c>
      <c r="F1454" s="104">
        <f t="shared" si="872"/>
        <v>0</v>
      </c>
      <c r="G1454" s="547">
        <f t="shared" si="872"/>
        <v>247000</v>
      </c>
      <c r="H1454" s="499">
        <f t="shared" si="872"/>
        <v>0</v>
      </c>
      <c r="I1454" s="581">
        <f t="shared" si="872"/>
        <v>247000</v>
      </c>
      <c r="J1454" s="549">
        <f t="shared" si="872"/>
        <v>503000</v>
      </c>
      <c r="K1454" s="536">
        <f t="shared" ref="K1454:K1490" si="873">I1454/C1454*100</f>
        <v>32.93333333333333</v>
      </c>
    </row>
    <row r="1455" spans="1:19" ht="15.75" thickBot="1" x14ac:dyDescent="0.3">
      <c r="A1455" s="70" t="s">
        <v>3</v>
      </c>
      <c r="B1455" s="70" t="s">
        <v>4</v>
      </c>
      <c r="C1455" s="71">
        <f>C1456</f>
        <v>750000</v>
      </c>
      <c r="D1455" s="71">
        <f t="shared" si="872"/>
        <v>0</v>
      </c>
      <c r="E1455" s="71">
        <f t="shared" si="872"/>
        <v>0</v>
      </c>
      <c r="F1455" s="111">
        <f t="shared" si="872"/>
        <v>0</v>
      </c>
      <c r="G1455" s="765">
        <f t="shared" si="872"/>
        <v>247000</v>
      </c>
      <c r="H1455" s="1100">
        <f t="shared" si="872"/>
        <v>0</v>
      </c>
      <c r="I1455" s="802">
        <f t="shared" si="872"/>
        <v>247000</v>
      </c>
      <c r="J1455" s="558">
        <f t="shared" si="872"/>
        <v>503000</v>
      </c>
      <c r="K1455" s="538">
        <f t="shared" si="873"/>
        <v>32.93333333333333</v>
      </c>
    </row>
    <row r="1456" spans="1:19" ht="15.75" thickBot="1" x14ac:dyDescent="0.3">
      <c r="A1456" s="3" t="s">
        <v>170</v>
      </c>
      <c r="B1456" s="3" t="s">
        <v>151</v>
      </c>
      <c r="C1456" s="65">
        <f>C1457+C1459</f>
        <v>750000</v>
      </c>
      <c r="D1456" s="65">
        <f t="shared" ref="D1456:J1456" si="874">D1457+D1459</f>
        <v>0</v>
      </c>
      <c r="E1456" s="65">
        <f t="shared" si="874"/>
        <v>0</v>
      </c>
      <c r="F1456" s="100">
        <f t="shared" si="874"/>
        <v>0</v>
      </c>
      <c r="G1456" s="764">
        <f t="shared" si="874"/>
        <v>247000</v>
      </c>
      <c r="H1456" s="511">
        <f t="shared" si="874"/>
        <v>0</v>
      </c>
      <c r="I1456" s="801">
        <f t="shared" si="874"/>
        <v>247000</v>
      </c>
      <c r="J1456" s="512">
        <f t="shared" si="874"/>
        <v>503000</v>
      </c>
      <c r="K1456" s="544">
        <f t="shared" si="873"/>
        <v>32.93333333333333</v>
      </c>
    </row>
    <row r="1457" spans="1:11" x14ac:dyDescent="0.25">
      <c r="A1457" s="63" t="s">
        <v>171</v>
      </c>
      <c r="B1457" s="63" t="s">
        <v>154</v>
      </c>
      <c r="C1457" s="64">
        <f>C1458</f>
        <v>450000</v>
      </c>
      <c r="D1457" s="64">
        <f t="shared" ref="D1457:J1457" si="875">D1458</f>
        <v>0</v>
      </c>
      <c r="E1457" s="64">
        <f t="shared" si="875"/>
        <v>0</v>
      </c>
      <c r="F1457" s="101">
        <f t="shared" si="875"/>
        <v>0</v>
      </c>
      <c r="G1457" s="540">
        <f t="shared" si="875"/>
        <v>168250</v>
      </c>
      <c r="H1457" s="369">
        <f t="shared" si="875"/>
        <v>0</v>
      </c>
      <c r="I1457" s="580">
        <f t="shared" si="875"/>
        <v>168250</v>
      </c>
      <c r="J1457" s="513">
        <f t="shared" si="875"/>
        <v>281750</v>
      </c>
      <c r="K1457" s="535">
        <f t="shared" si="873"/>
        <v>37.388888888888886</v>
      </c>
    </row>
    <row r="1458" spans="1:11" x14ac:dyDescent="0.25">
      <c r="A1458" s="4" t="s">
        <v>172</v>
      </c>
      <c r="B1458" s="4" t="s">
        <v>155</v>
      </c>
      <c r="C1458" s="21">
        <v>450000</v>
      </c>
      <c r="D1458" s="16"/>
      <c r="E1458" s="16"/>
      <c r="F1458" s="102"/>
      <c r="G1458" s="759">
        <v>168250</v>
      </c>
      <c r="H1458" s="691"/>
      <c r="I1458" s="803">
        <f>H1458+G1458</f>
        <v>168250</v>
      </c>
      <c r="J1458" s="561">
        <f>C1458-I1458</f>
        <v>281750</v>
      </c>
      <c r="K1458" s="536">
        <f t="shared" si="873"/>
        <v>37.388888888888886</v>
      </c>
    </row>
    <row r="1459" spans="1:11" x14ac:dyDescent="0.25">
      <c r="A1459" s="4" t="s">
        <v>173</v>
      </c>
      <c r="B1459" s="4" t="s">
        <v>156</v>
      </c>
      <c r="C1459" s="21">
        <f>C1460</f>
        <v>300000</v>
      </c>
      <c r="D1459" s="21">
        <f t="shared" ref="D1459:J1459" si="876">D1460</f>
        <v>0</v>
      </c>
      <c r="E1459" s="21">
        <f t="shared" si="876"/>
        <v>0</v>
      </c>
      <c r="F1459" s="103">
        <f t="shared" si="876"/>
        <v>0</v>
      </c>
      <c r="G1459" s="547">
        <f t="shared" si="876"/>
        <v>78750</v>
      </c>
      <c r="H1459" s="499">
        <f t="shared" si="876"/>
        <v>0</v>
      </c>
      <c r="I1459" s="581">
        <f t="shared" si="876"/>
        <v>78750</v>
      </c>
      <c r="J1459" s="514">
        <f t="shared" si="876"/>
        <v>221250</v>
      </c>
      <c r="K1459" s="536">
        <f t="shared" si="873"/>
        <v>26.25</v>
      </c>
    </row>
    <row r="1460" spans="1:11" x14ac:dyDescent="0.25">
      <c r="A1460" s="4" t="s">
        <v>174</v>
      </c>
      <c r="B1460" s="4" t="s">
        <v>157</v>
      </c>
      <c r="C1460" s="21">
        <v>300000</v>
      </c>
      <c r="D1460" s="16"/>
      <c r="E1460" s="16"/>
      <c r="F1460" s="102"/>
      <c r="G1460" s="759">
        <v>78750</v>
      </c>
      <c r="H1460" s="691"/>
      <c r="I1460" s="803">
        <f>H1460+G1460</f>
        <v>78750</v>
      </c>
      <c r="J1460" s="561">
        <f>C1460-I1460</f>
        <v>221250</v>
      </c>
      <c r="K1460" s="536">
        <f t="shared" si="873"/>
        <v>26.25</v>
      </c>
    </row>
    <row r="1461" spans="1:11" x14ac:dyDescent="0.25">
      <c r="A1461" s="54" t="s">
        <v>126</v>
      </c>
      <c r="B1461" s="54" t="s">
        <v>551</v>
      </c>
      <c r="C1461" s="55">
        <f>C1462</f>
        <v>2000000</v>
      </c>
      <c r="D1461" s="55">
        <f t="shared" ref="D1461:J1464" si="877">D1462</f>
        <v>0</v>
      </c>
      <c r="E1461" s="55">
        <f t="shared" si="877"/>
        <v>0</v>
      </c>
      <c r="F1461" s="104">
        <f t="shared" si="877"/>
        <v>0</v>
      </c>
      <c r="G1461" s="547">
        <f t="shared" si="877"/>
        <v>375000</v>
      </c>
      <c r="H1461" s="499">
        <f t="shared" si="877"/>
        <v>0</v>
      </c>
      <c r="I1461" s="581">
        <f t="shared" si="877"/>
        <v>375000</v>
      </c>
      <c r="J1461" s="549">
        <f t="shared" si="877"/>
        <v>1625000</v>
      </c>
      <c r="K1461" s="536">
        <f t="shared" si="873"/>
        <v>18.75</v>
      </c>
    </row>
    <row r="1462" spans="1:11" ht="15.75" thickBot="1" x14ac:dyDescent="0.3">
      <c r="A1462" s="70" t="s">
        <v>5</v>
      </c>
      <c r="B1462" s="70" t="s">
        <v>6</v>
      </c>
      <c r="C1462" s="71">
        <f>C1463</f>
        <v>2000000</v>
      </c>
      <c r="D1462" s="71">
        <f t="shared" si="877"/>
        <v>0</v>
      </c>
      <c r="E1462" s="71">
        <f t="shared" si="877"/>
        <v>0</v>
      </c>
      <c r="F1462" s="111">
        <f t="shared" si="877"/>
        <v>0</v>
      </c>
      <c r="G1462" s="765">
        <f t="shared" si="877"/>
        <v>375000</v>
      </c>
      <c r="H1462" s="1100">
        <f t="shared" si="877"/>
        <v>0</v>
      </c>
      <c r="I1462" s="802">
        <f t="shared" si="877"/>
        <v>375000</v>
      </c>
      <c r="J1462" s="558">
        <f t="shared" si="877"/>
        <v>1625000</v>
      </c>
      <c r="K1462" s="538">
        <f t="shared" si="873"/>
        <v>18.75</v>
      </c>
    </row>
    <row r="1463" spans="1:11" ht="15.75" thickBot="1" x14ac:dyDescent="0.3">
      <c r="A1463" s="692" t="s">
        <v>181</v>
      </c>
      <c r="B1463" s="692" t="s">
        <v>151</v>
      </c>
      <c r="C1463" s="65">
        <f>C1464</f>
        <v>2000000</v>
      </c>
      <c r="D1463" s="65">
        <f t="shared" si="877"/>
        <v>0</v>
      </c>
      <c r="E1463" s="65">
        <f t="shared" si="877"/>
        <v>0</v>
      </c>
      <c r="F1463" s="100">
        <f t="shared" si="877"/>
        <v>0</v>
      </c>
      <c r="G1463" s="764">
        <f t="shared" si="877"/>
        <v>375000</v>
      </c>
      <c r="H1463" s="511">
        <f t="shared" si="877"/>
        <v>0</v>
      </c>
      <c r="I1463" s="801">
        <f t="shared" si="877"/>
        <v>375000</v>
      </c>
      <c r="J1463" s="512">
        <f t="shared" si="877"/>
        <v>1625000</v>
      </c>
      <c r="K1463" s="693">
        <f t="shared" si="873"/>
        <v>18.75</v>
      </c>
    </row>
    <row r="1464" spans="1:11" x14ac:dyDescent="0.25">
      <c r="A1464" s="63" t="s">
        <v>186</v>
      </c>
      <c r="B1464" s="63" t="s">
        <v>158</v>
      </c>
      <c r="C1464" s="64">
        <f>C1465</f>
        <v>2000000</v>
      </c>
      <c r="D1464" s="64">
        <f t="shared" si="877"/>
        <v>0</v>
      </c>
      <c r="E1464" s="64">
        <f t="shared" si="877"/>
        <v>0</v>
      </c>
      <c r="F1464" s="101">
        <f t="shared" si="877"/>
        <v>0</v>
      </c>
      <c r="G1464" s="540">
        <f t="shared" si="877"/>
        <v>375000</v>
      </c>
      <c r="H1464" s="369">
        <f t="shared" si="877"/>
        <v>0</v>
      </c>
      <c r="I1464" s="580">
        <f t="shared" si="877"/>
        <v>375000</v>
      </c>
      <c r="J1464" s="513">
        <f t="shared" si="877"/>
        <v>1625000</v>
      </c>
      <c r="K1464" s="535">
        <f t="shared" si="873"/>
        <v>18.75</v>
      </c>
    </row>
    <row r="1465" spans="1:11" x14ac:dyDescent="0.25">
      <c r="A1465" s="4" t="s">
        <v>187</v>
      </c>
      <c r="B1465" s="4" t="s">
        <v>175</v>
      </c>
      <c r="C1465" s="21">
        <v>2000000</v>
      </c>
      <c r="D1465" s="16"/>
      <c r="E1465" s="16"/>
      <c r="F1465" s="102"/>
      <c r="G1465" s="759">
        <v>375000</v>
      </c>
      <c r="H1465" s="691"/>
      <c r="I1465" s="796">
        <f>H1465+G1465</f>
        <v>375000</v>
      </c>
      <c r="J1465" s="561">
        <f>C1465-I1465</f>
        <v>1625000</v>
      </c>
      <c r="K1465" s="536">
        <f t="shared" si="873"/>
        <v>18.75</v>
      </c>
    </row>
    <row r="1466" spans="1:11" x14ac:dyDescent="0.25">
      <c r="A1466" s="54" t="s">
        <v>125</v>
      </c>
      <c r="B1466" s="54" t="s">
        <v>100</v>
      </c>
      <c r="C1466" s="55">
        <f>C1467</f>
        <v>2000000</v>
      </c>
      <c r="D1466" s="55">
        <f t="shared" ref="D1466:J1467" si="878">D1467</f>
        <v>0</v>
      </c>
      <c r="E1466" s="55">
        <f t="shared" si="878"/>
        <v>0</v>
      </c>
      <c r="F1466" s="104">
        <f t="shared" si="878"/>
        <v>0</v>
      </c>
      <c r="G1466" s="547">
        <f t="shared" si="878"/>
        <v>512625</v>
      </c>
      <c r="H1466" s="499">
        <f t="shared" si="878"/>
        <v>18750</v>
      </c>
      <c r="I1466" s="581">
        <f t="shared" si="878"/>
        <v>531375</v>
      </c>
      <c r="J1466" s="549">
        <f t="shared" si="878"/>
        <v>1468625</v>
      </c>
      <c r="K1466" s="536">
        <f t="shared" si="873"/>
        <v>26.568750000000001</v>
      </c>
    </row>
    <row r="1467" spans="1:11" ht="15.75" thickBot="1" x14ac:dyDescent="0.3">
      <c r="A1467" s="70" t="s">
        <v>7</v>
      </c>
      <c r="B1467" s="70" t="s">
        <v>8</v>
      </c>
      <c r="C1467" s="71">
        <f>C1468</f>
        <v>2000000</v>
      </c>
      <c r="D1467" s="71">
        <f t="shared" si="878"/>
        <v>0</v>
      </c>
      <c r="E1467" s="71">
        <f t="shared" si="878"/>
        <v>0</v>
      </c>
      <c r="F1467" s="111">
        <f t="shared" si="878"/>
        <v>0</v>
      </c>
      <c r="G1467" s="765">
        <f t="shared" si="878"/>
        <v>512625</v>
      </c>
      <c r="H1467" s="1100">
        <f t="shared" si="878"/>
        <v>18750</v>
      </c>
      <c r="I1467" s="802">
        <f t="shared" si="878"/>
        <v>531375</v>
      </c>
      <c r="J1467" s="558">
        <f t="shared" si="878"/>
        <v>1468625</v>
      </c>
      <c r="K1467" s="538">
        <f t="shared" si="873"/>
        <v>26.568750000000001</v>
      </c>
    </row>
    <row r="1468" spans="1:11" ht="15.75" thickBot="1" x14ac:dyDescent="0.3">
      <c r="A1468" s="692" t="s">
        <v>176</v>
      </c>
      <c r="B1468" s="692" t="s">
        <v>151</v>
      </c>
      <c r="C1468" s="65">
        <f>C1469+C1471</f>
        <v>2000000</v>
      </c>
      <c r="D1468" s="65">
        <f t="shared" ref="D1468:J1468" si="879">D1469+D1471</f>
        <v>0</v>
      </c>
      <c r="E1468" s="65">
        <f t="shared" si="879"/>
        <v>0</v>
      </c>
      <c r="F1468" s="100">
        <f t="shared" si="879"/>
        <v>0</v>
      </c>
      <c r="G1468" s="764">
        <f t="shared" si="879"/>
        <v>512625</v>
      </c>
      <c r="H1468" s="511">
        <f t="shared" si="879"/>
        <v>18750</v>
      </c>
      <c r="I1468" s="801">
        <f t="shared" si="879"/>
        <v>531375</v>
      </c>
      <c r="J1468" s="512">
        <f t="shared" si="879"/>
        <v>1468625</v>
      </c>
      <c r="K1468" s="693">
        <f t="shared" si="873"/>
        <v>26.568750000000001</v>
      </c>
    </row>
    <row r="1469" spans="1:11" x14ac:dyDescent="0.25">
      <c r="A1469" s="63" t="s">
        <v>177</v>
      </c>
      <c r="B1469" s="63" t="s">
        <v>154</v>
      </c>
      <c r="C1469" s="64">
        <f>C1470</f>
        <v>1550000</v>
      </c>
      <c r="D1469" s="64">
        <f t="shared" ref="D1469:J1469" si="880">D1470</f>
        <v>0</v>
      </c>
      <c r="E1469" s="64">
        <f t="shared" si="880"/>
        <v>0</v>
      </c>
      <c r="F1469" s="101">
        <f t="shared" si="880"/>
        <v>0</v>
      </c>
      <c r="G1469" s="540">
        <f t="shared" si="880"/>
        <v>436500</v>
      </c>
      <c r="H1469" s="369">
        <f t="shared" si="880"/>
        <v>0</v>
      </c>
      <c r="I1469" s="580">
        <f t="shared" si="880"/>
        <v>436500</v>
      </c>
      <c r="J1469" s="513">
        <f t="shared" si="880"/>
        <v>1113500</v>
      </c>
      <c r="K1469" s="535">
        <f t="shared" si="873"/>
        <v>28.161290322580644</v>
      </c>
    </row>
    <row r="1470" spans="1:11" x14ac:dyDescent="0.25">
      <c r="A1470" s="4" t="s">
        <v>178</v>
      </c>
      <c r="B1470" s="4" t="s">
        <v>155</v>
      </c>
      <c r="C1470" s="21">
        <v>1550000</v>
      </c>
      <c r="D1470" s="57"/>
      <c r="E1470" s="57"/>
      <c r="F1470" s="106"/>
      <c r="G1470" s="759">
        <v>436500</v>
      </c>
      <c r="H1470" s="691"/>
      <c r="I1470" s="796">
        <f>H1470+G1470</f>
        <v>436500</v>
      </c>
      <c r="J1470" s="561">
        <f>C1470-I1470</f>
        <v>1113500</v>
      </c>
      <c r="K1470" s="536">
        <f t="shared" si="873"/>
        <v>28.161290322580644</v>
      </c>
    </row>
    <row r="1471" spans="1:11" x14ac:dyDescent="0.25">
      <c r="A1471" s="4" t="s">
        <v>179</v>
      </c>
      <c r="B1471" s="4" t="s">
        <v>156</v>
      </c>
      <c r="C1471" s="21">
        <f>C1472</f>
        <v>450000</v>
      </c>
      <c r="D1471" s="21">
        <f t="shared" ref="D1471:J1471" si="881">D1472</f>
        <v>0</v>
      </c>
      <c r="E1471" s="21">
        <f t="shared" si="881"/>
        <v>0</v>
      </c>
      <c r="F1471" s="103">
        <f t="shared" si="881"/>
        <v>0</v>
      </c>
      <c r="G1471" s="547">
        <f t="shared" si="881"/>
        <v>76125</v>
      </c>
      <c r="H1471" s="499">
        <f t="shared" si="881"/>
        <v>18750</v>
      </c>
      <c r="I1471" s="581">
        <f t="shared" si="881"/>
        <v>94875</v>
      </c>
      <c r="J1471" s="514">
        <f t="shared" si="881"/>
        <v>355125</v>
      </c>
      <c r="K1471" s="536">
        <f t="shared" si="873"/>
        <v>21.083333333333336</v>
      </c>
    </row>
    <row r="1472" spans="1:11" x14ac:dyDescent="0.25">
      <c r="A1472" s="4" t="s">
        <v>180</v>
      </c>
      <c r="B1472" s="4" t="s">
        <v>157</v>
      </c>
      <c r="C1472" s="21">
        <v>450000</v>
      </c>
      <c r="D1472" s="16"/>
      <c r="E1472" s="16"/>
      <c r="F1472" s="102"/>
      <c r="G1472" s="759">
        <v>76125</v>
      </c>
      <c r="H1472" s="691">
        <v>18750</v>
      </c>
      <c r="I1472" s="796">
        <f>H1472+G1472</f>
        <v>94875</v>
      </c>
      <c r="J1472" s="561">
        <f>C1472-I1472</f>
        <v>355125</v>
      </c>
      <c r="K1472" s="536">
        <f t="shared" si="873"/>
        <v>21.083333333333336</v>
      </c>
    </row>
    <row r="1473" spans="1:11" x14ac:dyDescent="0.25">
      <c r="A1473" s="54" t="s">
        <v>124</v>
      </c>
      <c r="B1473" s="54" t="s">
        <v>101</v>
      </c>
      <c r="C1473" s="55">
        <f>C1474</f>
        <v>3500000</v>
      </c>
      <c r="D1473" s="55">
        <f t="shared" ref="D1473:J1474" si="882">D1474</f>
        <v>0</v>
      </c>
      <c r="E1473" s="55">
        <f t="shared" si="882"/>
        <v>0</v>
      </c>
      <c r="F1473" s="104">
        <f t="shared" si="882"/>
        <v>0</v>
      </c>
      <c r="G1473" s="547">
        <f t="shared" si="882"/>
        <v>120625</v>
      </c>
      <c r="H1473" s="499">
        <f t="shared" si="882"/>
        <v>0</v>
      </c>
      <c r="I1473" s="581">
        <f t="shared" si="882"/>
        <v>120625</v>
      </c>
      <c r="J1473" s="549">
        <f t="shared" si="882"/>
        <v>3379375</v>
      </c>
      <c r="K1473" s="536">
        <f t="shared" si="873"/>
        <v>3.4464285714285712</v>
      </c>
    </row>
    <row r="1474" spans="1:11" ht="15.75" thickBot="1" x14ac:dyDescent="0.3">
      <c r="A1474" s="70" t="s">
        <v>9</v>
      </c>
      <c r="B1474" s="70" t="s">
        <v>10</v>
      </c>
      <c r="C1474" s="71">
        <f>C1475</f>
        <v>3500000</v>
      </c>
      <c r="D1474" s="71">
        <f t="shared" si="882"/>
        <v>0</v>
      </c>
      <c r="E1474" s="71">
        <f t="shared" si="882"/>
        <v>0</v>
      </c>
      <c r="F1474" s="111">
        <f t="shared" si="882"/>
        <v>0</v>
      </c>
      <c r="G1474" s="765">
        <f t="shared" si="882"/>
        <v>120625</v>
      </c>
      <c r="H1474" s="1100">
        <f t="shared" si="882"/>
        <v>0</v>
      </c>
      <c r="I1474" s="802">
        <f t="shared" si="882"/>
        <v>120625</v>
      </c>
      <c r="J1474" s="558">
        <f t="shared" si="882"/>
        <v>3379375</v>
      </c>
      <c r="K1474" s="538">
        <f t="shared" si="873"/>
        <v>3.4464285714285712</v>
      </c>
    </row>
    <row r="1475" spans="1:11" ht="15.75" thickBot="1" x14ac:dyDescent="0.3">
      <c r="A1475" s="3" t="s">
        <v>182</v>
      </c>
      <c r="B1475" s="3" t="s">
        <v>151</v>
      </c>
      <c r="C1475" s="65">
        <f>C1476+C1478+C1480</f>
        <v>3500000</v>
      </c>
      <c r="D1475" s="65">
        <f t="shared" ref="D1475:J1475" si="883">D1476+D1478+D1480</f>
        <v>0</v>
      </c>
      <c r="E1475" s="65">
        <f t="shared" si="883"/>
        <v>0</v>
      </c>
      <c r="F1475" s="100">
        <f t="shared" si="883"/>
        <v>0</v>
      </c>
      <c r="G1475" s="764">
        <f t="shared" si="883"/>
        <v>120625</v>
      </c>
      <c r="H1475" s="511">
        <f t="shared" si="883"/>
        <v>0</v>
      </c>
      <c r="I1475" s="801">
        <f t="shared" si="883"/>
        <v>120625</v>
      </c>
      <c r="J1475" s="512">
        <f t="shared" si="883"/>
        <v>3379375</v>
      </c>
      <c r="K1475" s="544">
        <f t="shared" si="873"/>
        <v>3.4464285714285712</v>
      </c>
    </row>
    <row r="1476" spans="1:11" x14ac:dyDescent="0.25">
      <c r="A1476" s="63" t="s">
        <v>183</v>
      </c>
      <c r="B1476" s="63" t="s">
        <v>154</v>
      </c>
      <c r="C1476" s="64">
        <f>C1477</f>
        <v>305000</v>
      </c>
      <c r="D1476" s="64">
        <f t="shared" ref="D1476:J1476" si="884">D1477</f>
        <v>0</v>
      </c>
      <c r="E1476" s="64">
        <f t="shared" si="884"/>
        <v>0</v>
      </c>
      <c r="F1476" s="101">
        <f t="shared" si="884"/>
        <v>0</v>
      </c>
      <c r="G1476" s="540">
        <f t="shared" si="884"/>
        <v>98750</v>
      </c>
      <c r="H1476" s="369">
        <f t="shared" si="884"/>
        <v>0</v>
      </c>
      <c r="I1476" s="580">
        <f t="shared" si="884"/>
        <v>98750</v>
      </c>
      <c r="J1476" s="513">
        <f t="shared" si="884"/>
        <v>206250</v>
      </c>
      <c r="K1476" s="535">
        <f t="shared" si="873"/>
        <v>32.377049180327873</v>
      </c>
    </row>
    <row r="1477" spans="1:11" x14ac:dyDescent="0.25">
      <c r="A1477" s="4" t="s">
        <v>184</v>
      </c>
      <c r="B1477" s="4" t="s">
        <v>155</v>
      </c>
      <c r="C1477" s="21">
        <v>305000</v>
      </c>
      <c r="D1477" s="16"/>
      <c r="E1477" s="16"/>
      <c r="F1477" s="102"/>
      <c r="G1477" s="759">
        <v>98750</v>
      </c>
      <c r="H1477" s="691"/>
      <c r="I1477" s="796">
        <f>H1477+G1477</f>
        <v>98750</v>
      </c>
      <c r="J1477" s="561">
        <f>C1477-I1477</f>
        <v>206250</v>
      </c>
      <c r="K1477" s="536">
        <f t="shared" si="873"/>
        <v>32.377049180327873</v>
      </c>
    </row>
    <row r="1478" spans="1:11" x14ac:dyDescent="0.25">
      <c r="A1478" s="4" t="s">
        <v>189</v>
      </c>
      <c r="B1478" s="4" t="s">
        <v>156</v>
      </c>
      <c r="C1478" s="21">
        <f>C1479</f>
        <v>195000</v>
      </c>
      <c r="D1478" s="21">
        <f t="shared" ref="D1478:J1478" si="885">D1479</f>
        <v>0</v>
      </c>
      <c r="E1478" s="21">
        <f t="shared" si="885"/>
        <v>0</v>
      </c>
      <c r="F1478" s="103">
        <f t="shared" si="885"/>
        <v>0</v>
      </c>
      <c r="G1478" s="547">
        <f t="shared" si="885"/>
        <v>21875</v>
      </c>
      <c r="H1478" s="499">
        <f t="shared" si="885"/>
        <v>0</v>
      </c>
      <c r="I1478" s="581">
        <f t="shared" si="885"/>
        <v>21875</v>
      </c>
      <c r="J1478" s="514">
        <f t="shared" si="885"/>
        <v>173125</v>
      </c>
      <c r="K1478" s="536">
        <f t="shared" si="873"/>
        <v>11.217948717948719</v>
      </c>
    </row>
    <row r="1479" spans="1:11" x14ac:dyDescent="0.25">
      <c r="A1479" s="4" t="s">
        <v>188</v>
      </c>
      <c r="B1479" s="4" t="s">
        <v>157</v>
      </c>
      <c r="C1479" s="21">
        <v>195000</v>
      </c>
      <c r="D1479" s="16"/>
      <c r="E1479" s="16"/>
      <c r="F1479" s="102"/>
      <c r="G1479" s="759">
        <v>21875</v>
      </c>
      <c r="H1479" s="691"/>
      <c r="I1479" s="796">
        <f>H1479+G1479</f>
        <v>21875</v>
      </c>
      <c r="J1479" s="561">
        <f>C1479-I1479</f>
        <v>173125</v>
      </c>
      <c r="K1479" s="536">
        <f t="shared" si="873"/>
        <v>11.217948717948719</v>
      </c>
    </row>
    <row r="1480" spans="1:11" x14ac:dyDescent="0.25">
      <c r="A1480" s="4" t="s">
        <v>185</v>
      </c>
      <c r="B1480" s="4" t="s">
        <v>158</v>
      </c>
      <c r="C1480" s="21">
        <f>C1481</f>
        <v>3000000</v>
      </c>
      <c r="D1480" s="21">
        <f t="shared" ref="D1480:J1480" si="886">D1481</f>
        <v>0</v>
      </c>
      <c r="E1480" s="21">
        <f t="shared" si="886"/>
        <v>0</v>
      </c>
      <c r="F1480" s="103">
        <f t="shared" si="886"/>
        <v>0</v>
      </c>
      <c r="G1480" s="547">
        <f t="shared" si="886"/>
        <v>0</v>
      </c>
      <c r="H1480" s="499">
        <f t="shared" si="886"/>
        <v>0</v>
      </c>
      <c r="I1480" s="581">
        <f t="shared" si="886"/>
        <v>0</v>
      </c>
      <c r="J1480" s="514">
        <f t="shared" si="886"/>
        <v>3000000</v>
      </c>
      <c r="K1480" s="536">
        <f t="shared" si="873"/>
        <v>0</v>
      </c>
    </row>
    <row r="1481" spans="1:11" x14ac:dyDescent="0.25">
      <c r="A1481" s="4" t="s">
        <v>190</v>
      </c>
      <c r="B1481" s="4" t="s">
        <v>159</v>
      </c>
      <c r="C1481" s="21">
        <v>3000000</v>
      </c>
      <c r="D1481" s="16"/>
      <c r="E1481" s="16"/>
      <c r="F1481" s="102"/>
      <c r="G1481" s="759"/>
      <c r="H1481" s="691"/>
      <c r="I1481" s="796">
        <f>H1481+G1481</f>
        <v>0</v>
      </c>
      <c r="J1481" s="561">
        <f>C1481-I1481</f>
        <v>3000000</v>
      </c>
      <c r="K1481" s="536">
        <f t="shared" si="873"/>
        <v>0</v>
      </c>
    </row>
    <row r="1482" spans="1:11" x14ac:dyDescent="0.25">
      <c r="A1482" s="54" t="s">
        <v>123</v>
      </c>
      <c r="B1482" s="54" t="s">
        <v>102</v>
      </c>
      <c r="C1482" s="55">
        <f>C1483</f>
        <v>1236000</v>
      </c>
      <c r="D1482" s="55">
        <f t="shared" ref="D1482:J1483" si="887">D1483</f>
        <v>0</v>
      </c>
      <c r="E1482" s="55">
        <f t="shared" si="887"/>
        <v>0</v>
      </c>
      <c r="F1482" s="104">
        <f t="shared" si="887"/>
        <v>0</v>
      </c>
      <c r="G1482" s="547">
        <f t="shared" si="887"/>
        <v>782125</v>
      </c>
      <c r="H1482" s="499">
        <f t="shared" si="887"/>
        <v>26250</v>
      </c>
      <c r="I1482" s="581">
        <f t="shared" si="887"/>
        <v>808375</v>
      </c>
      <c r="J1482" s="549">
        <f t="shared" si="887"/>
        <v>427625</v>
      </c>
      <c r="K1482" s="536">
        <f t="shared" si="873"/>
        <v>65.402508090614887</v>
      </c>
    </row>
    <row r="1483" spans="1:11" ht="15.75" thickBot="1" x14ac:dyDescent="0.3">
      <c r="A1483" s="70" t="s">
        <v>11</v>
      </c>
      <c r="B1483" s="70" t="s">
        <v>12</v>
      </c>
      <c r="C1483" s="71">
        <f>C1484</f>
        <v>1236000</v>
      </c>
      <c r="D1483" s="71">
        <f t="shared" si="887"/>
        <v>0</v>
      </c>
      <c r="E1483" s="71">
        <f t="shared" si="887"/>
        <v>0</v>
      </c>
      <c r="F1483" s="111">
        <f t="shared" si="887"/>
        <v>0</v>
      </c>
      <c r="G1483" s="765">
        <f t="shared" si="887"/>
        <v>782125</v>
      </c>
      <c r="H1483" s="1100">
        <f t="shared" si="887"/>
        <v>26250</v>
      </c>
      <c r="I1483" s="802">
        <f t="shared" si="887"/>
        <v>808375</v>
      </c>
      <c r="J1483" s="558">
        <f t="shared" si="887"/>
        <v>427625</v>
      </c>
      <c r="K1483" s="538">
        <f t="shared" si="873"/>
        <v>65.402508090614887</v>
      </c>
    </row>
    <row r="1484" spans="1:11" ht="15.75" thickBot="1" x14ac:dyDescent="0.3">
      <c r="A1484" s="3" t="s">
        <v>191</v>
      </c>
      <c r="B1484" s="3" t="s">
        <v>151</v>
      </c>
      <c r="C1484" s="65">
        <f>C1485+C1487+C1489</f>
        <v>1236000</v>
      </c>
      <c r="D1484" s="65">
        <f t="shared" ref="D1484:J1484" si="888">D1485+D1487+D1489</f>
        <v>0</v>
      </c>
      <c r="E1484" s="65">
        <f t="shared" si="888"/>
        <v>0</v>
      </c>
      <c r="F1484" s="100">
        <f t="shared" si="888"/>
        <v>0</v>
      </c>
      <c r="G1484" s="764">
        <f t="shared" si="888"/>
        <v>782125</v>
      </c>
      <c r="H1484" s="511">
        <f t="shared" si="888"/>
        <v>26250</v>
      </c>
      <c r="I1484" s="801">
        <f t="shared" si="888"/>
        <v>808375</v>
      </c>
      <c r="J1484" s="512">
        <f t="shared" si="888"/>
        <v>427625</v>
      </c>
      <c r="K1484" s="544">
        <f t="shared" si="873"/>
        <v>65.402508090614887</v>
      </c>
    </row>
    <row r="1485" spans="1:11" x14ac:dyDescent="0.25">
      <c r="A1485" s="63" t="s">
        <v>192</v>
      </c>
      <c r="B1485" s="63" t="s">
        <v>154</v>
      </c>
      <c r="C1485" s="64">
        <f>C1486</f>
        <v>86000</v>
      </c>
      <c r="D1485" s="64">
        <f t="shared" ref="D1485:J1485" si="889">D1486</f>
        <v>0</v>
      </c>
      <c r="E1485" s="64">
        <f t="shared" si="889"/>
        <v>0</v>
      </c>
      <c r="F1485" s="101">
        <f t="shared" si="889"/>
        <v>0</v>
      </c>
      <c r="G1485" s="540">
        <f t="shared" si="889"/>
        <v>62000</v>
      </c>
      <c r="H1485" s="369">
        <f t="shared" si="889"/>
        <v>0</v>
      </c>
      <c r="I1485" s="580">
        <f t="shared" si="889"/>
        <v>62000</v>
      </c>
      <c r="J1485" s="513">
        <f t="shared" si="889"/>
        <v>24000</v>
      </c>
      <c r="K1485" s="535">
        <f t="shared" si="873"/>
        <v>72.093023255813947</v>
      </c>
    </row>
    <row r="1486" spans="1:11" x14ac:dyDescent="0.25">
      <c r="A1486" s="4" t="s">
        <v>193</v>
      </c>
      <c r="B1486" s="4" t="s">
        <v>155</v>
      </c>
      <c r="C1486" s="21">
        <v>86000</v>
      </c>
      <c r="D1486" s="16"/>
      <c r="E1486" s="16"/>
      <c r="F1486" s="102"/>
      <c r="G1486" s="759">
        <v>62000</v>
      </c>
      <c r="H1486" s="691"/>
      <c r="I1486" s="803">
        <f>H1486+G1486</f>
        <v>62000</v>
      </c>
      <c r="J1486" s="561">
        <f>C1486-I1486</f>
        <v>24000</v>
      </c>
      <c r="K1486" s="536">
        <f t="shared" si="873"/>
        <v>72.093023255813947</v>
      </c>
    </row>
    <row r="1487" spans="1:11" x14ac:dyDescent="0.25">
      <c r="A1487" s="4" t="s">
        <v>194</v>
      </c>
      <c r="B1487" s="4" t="s">
        <v>156</v>
      </c>
      <c r="C1487" s="21">
        <f>C1488</f>
        <v>150000</v>
      </c>
      <c r="D1487" s="21">
        <f t="shared" ref="D1487:J1487" si="890">D1488</f>
        <v>0</v>
      </c>
      <c r="E1487" s="21">
        <f t="shared" si="890"/>
        <v>0</v>
      </c>
      <c r="F1487" s="103">
        <f t="shared" si="890"/>
        <v>0</v>
      </c>
      <c r="G1487" s="547">
        <f t="shared" si="890"/>
        <v>20125</v>
      </c>
      <c r="H1487" s="499">
        <f t="shared" si="890"/>
        <v>26250</v>
      </c>
      <c r="I1487" s="581">
        <f t="shared" si="890"/>
        <v>46375</v>
      </c>
      <c r="J1487" s="514">
        <f t="shared" si="890"/>
        <v>103625</v>
      </c>
      <c r="K1487" s="536">
        <f t="shared" si="873"/>
        <v>30.916666666666664</v>
      </c>
    </row>
    <row r="1488" spans="1:11" x14ac:dyDescent="0.25">
      <c r="A1488" s="4" t="s">
        <v>195</v>
      </c>
      <c r="B1488" s="4" t="s">
        <v>157</v>
      </c>
      <c r="C1488" s="21">
        <v>150000</v>
      </c>
      <c r="D1488" s="16"/>
      <c r="E1488" s="16"/>
      <c r="F1488" s="102"/>
      <c r="G1488" s="759">
        <v>20125</v>
      </c>
      <c r="H1488" s="691">
        <v>26250</v>
      </c>
      <c r="I1488" s="796">
        <f>H1488+G1488</f>
        <v>46375</v>
      </c>
      <c r="J1488" s="561">
        <f>C1488-I1488</f>
        <v>103625</v>
      </c>
      <c r="K1488" s="536">
        <f t="shared" si="873"/>
        <v>30.916666666666664</v>
      </c>
    </row>
    <row r="1489" spans="1:11" x14ac:dyDescent="0.25">
      <c r="A1489" s="4" t="s">
        <v>196</v>
      </c>
      <c r="B1489" s="4" t="s">
        <v>158</v>
      </c>
      <c r="C1489" s="21">
        <f>C1490</f>
        <v>1000000</v>
      </c>
      <c r="D1489" s="21">
        <f t="shared" ref="D1489:J1489" si="891">D1490</f>
        <v>0</v>
      </c>
      <c r="E1489" s="21">
        <f t="shared" si="891"/>
        <v>0</v>
      </c>
      <c r="F1489" s="103">
        <f t="shared" si="891"/>
        <v>0</v>
      </c>
      <c r="G1489" s="547">
        <f t="shared" si="891"/>
        <v>700000</v>
      </c>
      <c r="H1489" s="499">
        <f t="shared" si="891"/>
        <v>0</v>
      </c>
      <c r="I1489" s="581">
        <f t="shared" si="891"/>
        <v>700000</v>
      </c>
      <c r="J1489" s="514">
        <f t="shared" si="891"/>
        <v>300000</v>
      </c>
      <c r="K1489" s="536">
        <f t="shared" si="873"/>
        <v>70</v>
      </c>
    </row>
    <row r="1490" spans="1:11" x14ac:dyDescent="0.25">
      <c r="A1490" s="4" t="s">
        <v>197</v>
      </c>
      <c r="B1490" s="4" t="s">
        <v>159</v>
      </c>
      <c r="C1490" s="21">
        <v>1000000</v>
      </c>
      <c r="D1490" s="16"/>
      <c r="E1490" s="16"/>
      <c r="F1490" s="102"/>
      <c r="G1490" s="759">
        <v>700000</v>
      </c>
      <c r="H1490" s="691"/>
      <c r="I1490" s="803">
        <f>H1490+G1490</f>
        <v>700000</v>
      </c>
      <c r="J1490" s="561">
        <f>C1490-I1490</f>
        <v>300000</v>
      </c>
      <c r="K1490" s="536">
        <f t="shared" si="873"/>
        <v>70</v>
      </c>
    </row>
    <row r="1491" spans="1:11" x14ac:dyDescent="0.25">
      <c r="A1491" s="4"/>
      <c r="B1491" s="4"/>
      <c r="C1491" s="21"/>
      <c r="D1491" s="16"/>
      <c r="E1491" s="16"/>
      <c r="F1491" s="102"/>
      <c r="G1491" s="754"/>
      <c r="H1491" s="716"/>
      <c r="I1491" s="791"/>
      <c r="J1491" s="507"/>
      <c r="K1491" s="536"/>
    </row>
    <row r="1492" spans="1:11" x14ac:dyDescent="0.25">
      <c r="A1492" s="124"/>
      <c r="B1492" s="124"/>
      <c r="C1492" s="125"/>
      <c r="D1492" s="126"/>
      <c r="E1492" s="126"/>
      <c r="F1492" s="126"/>
      <c r="G1492" s="610"/>
      <c r="H1492" s="516"/>
      <c r="I1492" s="610"/>
      <c r="J1492" s="515"/>
      <c r="K1492" s="545"/>
    </row>
    <row r="1493" spans="1:11" x14ac:dyDescent="0.25">
      <c r="A1493" s="7"/>
      <c r="B1493" s="7"/>
      <c r="C1493" s="8"/>
      <c r="D1493" s="130"/>
      <c r="E1493" s="130"/>
      <c r="F1493" s="130"/>
      <c r="G1493" s="613"/>
      <c r="H1493" s="520"/>
      <c r="I1493" s="613"/>
      <c r="J1493" s="519"/>
      <c r="K1493" s="550"/>
    </row>
    <row r="1494" spans="1:11" x14ac:dyDescent="0.25">
      <c r="A1494" s="7"/>
      <c r="B1494" s="7"/>
      <c r="C1494" s="8"/>
      <c r="D1494" s="130"/>
      <c r="E1494" s="130"/>
      <c r="F1494" s="130"/>
      <c r="G1494" s="613"/>
      <c r="H1494" s="520"/>
      <c r="I1494" s="613"/>
      <c r="J1494" s="519"/>
      <c r="K1494" s="550"/>
    </row>
    <row r="1495" spans="1:11" x14ac:dyDescent="0.25">
      <c r="A1495" s="7"/>
      <c r="B1495" s="7"/>
      <c r="C1495" s="8"/>
      <c r="D1495" s="130"/>
      <c r="E1495" s="130"/>
      <c r="F1495" s="130"/>
      <c r="G1495" s="613"/>
      <c r="H1495" s="520"/>
      <c r="I1495" s="613"/>
      <c r="J1495" s="519"/>
      <c r="K1495" s="550">
        <v>3</v>
      </c>
    </row>
    <row r="1496" spans="1:11" x14ac:dyDescent="0.25">
      <c r="A1496" s="120" t="s">
        <v>533</v>
      </c>
      <c r="B1496" s="121">
        <v>2</v>
      </c>
      <c r="C1496" s="122" t="s">
        <v>534</v>
      </c>
      <c r="D1496" s="122" t="s">
        <v>535</v>
      </c>
      <c r="E1496" s="122" t="s">
        <v>536</v>
      </c>
      <c r="F1496" s="123" t="s">
        <v>537</v>
      </c>
      <c r="G1496" s="751">
        <v>7</v>
      </c>
      <c r="H1496" s="715">
        <v>8</v>
      </c>
      <c r="I1496" s="788">
        <v>9</v>
      </c>
      <c r="J1496" s="502">
        <v>10</v>
      </c>
      <c r="K1496" s="503">
        <v>11</v>
      </c>
    </row>
    <row r="1497" spans="1:11" x14ac:dyDescent="0.25">
      <c r="A1497" s="54" t="s">
        <v>122</v>
      </c>
      <c r="B1497" s="54" t="s">
        <v>103</v>
      </c>
      <c r="C1497" s="55">
        <f t="shared" ref="C1497:J1497" si="892">C1498+C1506</f>
        <v>2370000</v>
      </c>
      <c r="D1497" s="55">
        <f t="shared" si="892"/>
        <v>0</v>
      </c>
      <c r="E1497" s="55">
        <f t="shared" si="892"/>
        <v>0</v>
      </c>
      <c r="F1497" s="104">
        <f t="shared" si="892"/>
        <v>0</v>
      </c>
      <c r="G1497" s="547">
        <f t="shared" si="892"/>
        <v>0</v>
      </c>
      <c r="H1497" s="499">
        <f t="shared" si="892"/>
        <v>0</v>
      </c>
      <c r="I1497" s="581">
        <f t="shared" si="892"/>
        <v>0</v>
      </c>
      <c r="J1497" s="549">
        <f t="shared" si="892"/>
        <v>2370000</v>
      </c>
      <c r="K1497" s="536">
        <f t="shared" ref="K1497:K1537" si="893">I1497/C1497*100</f>
        <v>0</v>
      </c>
    </row>
    <row r="1498" spans="1:11" ht="15.75" thickBot="1" x14ac:dyDescent="0.3">
      <c r="A1498" s="70" t="s">
        <v>13</v>
      </c>
      <c r="B1498" s="70" t="s">
        <v>14</v>
      </c>
      <c r="C1498" s="71">
        <f>C1499</f>
        <v>1000000</v>
      </c>
      <c r="D1498" s="71">
        <f t="shared" ref="D1498:J1498" si="894">D1499</f>
        <v>0</v>
      </c>
      <c r="E1498" s="71">
        <f t="shared" si="894"/>
        <v>0</v>
      </c>
      <c r="F1498" s="111">
        <f t="shared" si="894"/>
        <v>0</v>
      </c>
      <c r="G1498" s="765">
        <f t="shared" si="894"/>
        <v>0</v>
      </c>
      <c r="H1498" s="1100">
        <f t="shared" si="894"/>
        <v>0</v>
      </c>
      <c r="I1498" s="802">
        <f t="shared" si="894"/>
        <v>0</v>
      </c>
      <c r="J1498" s="558">
        <f t="shared" si="894"/>
        <v>1000000</v>
      </c>
      <c r="K1498" s="538">
        <f t="shared" si="893"/>
        <v>0</v>
      </c>
    </row>
    <row r="1499" spans="1:11" ht="15.75" thickBot="1" x14ac:dyDescent="0.3">
      <c r="A1499" s="3" t="s">
        <v>198</v>
      </c>
      <c r="B1499" s="3" t="s">
        <v>151</v>
      </c>
      <c r="C1499" s="65">
        <f>C1500+C1502+C1504</f>
        <v>1000000</v>
      </c>
      <c r="D1499" s="65">
        <f t="shared" ref="D1499:J1499" si="895">D1500+D1502+D1504</f>
        <v>0</v>
      </c>
      <c r="E1499" s="65">
        <f t="shared" si="895"/>
        <v>0</v>
      </c>
      <c r="F1499" s="100">
        <f t="shared" si="895"/>
        <v>0</v>
      </c>
      <c r="G1499" s="764">
        <f t="shared" si="895"/>
        <v>0</v>
      </c>
      <c r="H1499" s="511">
        <f t="shared" si="895"/>
        <v>0</v>
      </c>
      <c r="I1499" s="801">
        <f t="shared" si="895"/>
        <v>0</v>
      </c>
      <c r="J1499" s="512">
        <f t="shared" si="895"/>
        <v>1000000</v>
      </c>
      <c r="K1499" s="544">
        <f t="shared" si="893"/>
        <v>0</v>
      </c>
    </row>
    <row r="1500" spans="1:11" x14ac:dyDescent="0.25">
      <c r="A1500" s="63" t="s">
        <v>199</v>
      </c>
      <c r="B1500" s="63" t="s">
        <v>154</v>
      </c>
      <c r="C1500" s="64">
        <f>C1501</f>
        <v>70000</v>
      </c>
      <c r="D1500" s="64">
        <f t="shared" ref="D1500:J1500" si="896">D1501</f>
        <v>0</v>
      </c>
      <c r="E1500" s="64">
        <f t="shared" si="896"/>
        <v>0</v>
      </c>
      <c r="F1500" s="101">
        <f t="shared" si="896"/>
        <v>0</v>
      </c>
      <c r="G1500" s="540">
        <f t="shared" si="896"/>
        <v>0</v>
      </c>
      <c r="H1500" s="369">
        <f t="shared" si="896"/>
        <v>0</v>
      </c>
      <c r="I1500" s="580">
        <f t="shared" si="896"/>
        <v>0</v>
      </c>
      <c r="J1500" s="513">
        <f t="shared" si="896"/>
        <v>70000</v>
      </c>
      <c r="K1500" s="535">
        <f t="shared" si="893"/>
        <v>0</v>
      </c>
    </row>
    <row r="1501" spans="1:11" x14ac:dyDescent="0.25">
      <c r="A1501" s="4" t="s">
        <v>200</v>
      </c>
      <c r="B1501" s="4" t="s">
        <v>155</v>
      </c>
      <c r="C1501" s="21">
        <v>70000</v>
      </c>
      <c r="D1501" s="57"/>
      <c r="E1501" s="57"/>
      <c r="F1501" s="106"/>
      <c r="G1501" s="754"/>
      <c r="H1501" s="716"/>
      <c r="I1501" s="791">
        <f>H1501+G1501</f>
        <v>0</v>
      </c>
      <c r="J1501" s="561">
        <f>C1501-I1501</f>
        <v>70000</v>
      </c>
      <c r="K1501" s="536">
        <f t="shared" si="893"/>
        <v>0</v>
      </c>
    </row>
    <row r="1502" spans="1:11" x14ac:dyDescent="0.25">
      <c r="A1502" s="4" t="s">
        <v>201</v>
      </c>
      <c r="B1502" s="4" t="s">
        <v>156</v>
      </c>
      <c r="C1502" s="21">
        <f>C1503</f>
        <v>30000</v>
      </c>
      <c r="D1502" s="21">
        <f t="shared" ref="D1502:J1502" si="897">D1503</f>
        <v>0</v>
      </c>
      <c r="E1502" s="21">
        <f t="shared" si="897"/>
        <v>0</v>
      </c>
      <c r="F1502" s="103">
        <f t="shared" si="897"/>
        <v>0</v>
      </c>
      <c r="G1502" s="547">
        <f t="shared" si="897"/>
        <v>0</v>
      </c>
      <c r="H1502" s="499">
        <f t="shared" si="897"/>
        <v>0</v>
      </c>
      <c r="I1502" s="581">
        <f t="shared" si="897"/>
        <v>0</v>
      </c>
      <c r="J1502" s="514">
        <f t="shared" si="897"/>
        <v>30000</v>
      </c>
      <c r="K1502" s="536">
        <f t="shared" si="893"/>
        <v>0</v>
      </c>
    </row>
    <row r="1503" spans="1:11" x14ac:dyDescent="0.25">
      <c r="A1503" s="4" t="s">
        <v>202</v>
      </c>
      <c r="B1503" s="4" t="s">
        <v>157</v>
      </c>
      <c r="C1503" s="21">
        <v>30000</v>
      </c>
      <c r="D1503" s="57"/>
      <c r="E1503" s="57"/>
      <c r="F1503" s="106"/>
      <c r="G1503" s="754"/>
      <c r="H1503" s="716"/>
      <c r="I1503" s="791">
        <f>H1503+G1503</f>
        <v>0</v>
      </c>
      <c r="J1503" s="561">
        <f>C1503-I1503</f>
        <v>30000</v>
      </c>
      <c r="K1503" s="536">
        <f t="shared" si="893"/>
        <v>0</v>
      </c>
    </row>
    <row r="1504" spans="1:11" x14ac:dyDescent="0.25">
      <c r="A1504" s="4" t="s">
        <v>203</v>
      </c>
      <c r="B1504" s="4" t="s">
        <v>158</v>
      </c>
      <c r="C1504" s="21">
        <f>C1505</f>
        <v>900000</v>
      </c>
      <c r="D1504" s="21">
        <f t="shared" ref="D1504:J1504" si="898">D1505</f>
        <v>0</v>
      </c>
      <c r="E1504" s="21">
        <f t="shared" si="898"/>
        <v>0</v>
      </c>
      <c r="F1504" s="103">
        <f t="shared" si="898"/>
        <v>0</v>
      </c>
      <c r="G1504" s="547">
        <f t="shared" si="898"/>
        <v>0</v>
      </c>
      <c r="H1504" s="499">
        <f t="shared" si="898"/>
        <v>0</v>
      </c>
      <c r="I1504" s="581">
        <f t="shared" si="898"/>
        <v>0</v>
      </c>
      <c r="J1504" s="514">
        <f t="shared" si="898"/>
        <v>900000</v>
      </c>
      <c r="K1504" s="536">
        <f t="shared" si="893"/>
        <v>0</v>
      </c>
    </row>
    <row r="1505" spans="1:11" x14ac:dyDescent="0.25">
      <c r="A1505" s="4" t="s">
        <v>204</v>
      </c>
      <c r="B1505" s="4" t="s">
        <v>175</v>
      </c>
      <c r="C1505" s="21">
        <v>900000</v>
      </c>
      <c r="D1505" s="57"/>
      <c r="E1505" s="57"/>
      <c r="F1505" s="106"/>
      <c r="G1505" s="754"/>
      <c r="H1505" s="716"/>
      <c r="I1505" s="791">
        <f>H1505+G1505</f>
        <v>0</v>
      </c>
      <c r="J1505" s="561">
        <f>C1505-I1505</f>
        <v>900000</v>
      </c>
      <c r="K1505" s="536">
        <f t="shared" si="893"/>
        <v>0</v>
      </c>
    </row>
    <row r="1506" spans="1:11" ht="15.75" thickBot="1" x14ac:dyDescent="0.3">
      <c r="A1506" s="70" t="s">
        <v>15</v>
      </c>
      <c r="B1506" s="70" t="s">
        <v>16</v>
      </c>
      <c r="C1506" s="71">
        <f>C1507</f>
        <v>1370000</v>
      </c>
      <c r="D1506" s="71">
        <f t="shared" ref="D1506:J1506" si="899">D1507</f>
        <v>0</v>
      </c>
      <c r="E1506" s="71">
        <f t="shared" si="899"/>
        <v>0</v>
      </c>
      <c r="F1506" s="111">
        <f t="shared" si="899"/>
        <v>0</v>
      </c>
      <c r="G1506" s="765">
        <f t="shared" si="899"/>
        <v>0</v>
      </c>
      <c r="H1506" s="1100">
        <f t="shared" si="899"/>
        <v>0</v>
      </c>
      <c r="I1506" s="802">
        <f t="shared" si="899"/>
        <v>0</v>
      </c>
      <c r="J1506" s="558">
        <f t="shared" si="899"/>
        <v>1370000</v>
      </c>
      <c r="K1506" s="538">
        <f t="shared" si="893"/>
        <v>0</v>
      </c>
    </row>
    <row r="1507" spans="1:11" ht="15.75" thickBot="1" x14ac:dyDescent="0.3">
      <c r="A1507" s="3" t="s">
        <v>205</v>
      </c>
      <c r="B1507" s="3" t="s">
        <v>151</v>
      </c>
      <c r="C1507" s="65">
        <f>C1508+C1510+C1512</f>
        <v>1370000</v>
      </c>
      <c r="D1507" s="65">
        <f t="shared" ref="D1507:J1507" si="900">D1508+D1510+D1512</f>
        <v>0</v>
      </c>
      <c r="E1507" s="65">
        <f t="shared" si="900"/>
        <v>0</v>
      </c>
      <c r="F1507" s="100">
        <f t="shared" si="900"/>
        <v>0</v>
      </c>
      <c r="G1507" s="764">
        <f t="shared" si="900"/>
        <v>0</v>
      </c>
      <c r="H1507" s="511">
        <f t="shared" si="900"/>
        <v>0</v>
      </c>
      <c r="I1507" s="801">
        <f t="shared" si="900"/>
        <v>0</v>
      </c>
      <c r="J1507" s="512">
        <f t="shared" si="900"/>
        <v>1370000</v>
      </c>
      <c r="K1507" s="544">
        <f t="shared" si="893"/>
        <v>0</v>
      </c>
    </row>
    <row r="1508" spans="1:11" x14ac:dyDescent="0.25">
      <c r="A1508" s="63" t="s">
        <v>206</v>
      </c>
      <c r="B1508" s="63" t="s">
        <v>154</v>
      </c>
      <c r="C1508" s="64">
        <f>C1509</f>
        <v>140000</v>
      </c>
      <c r="D1508" s="64">
        <f t="shared" ref="D1508:J1508" si="901">D1509</f>
        <v>0</v>
      </c>
      <c r="E1508" s="64">
        <f t="shared" si="901"/>
        <v>0</v>
      </c>
      <c r="F1508" s="101">
        <f t="shared" si="901"/>
        <v>0</v>
      </c>
      <c r="G1508" s="540">
        <f t="shared" si="901"/>
        <v>0</v>
      </c>
      <c r="H1508" s="369">
        <f t="shared" si="901"/>
        <v>0</v>
      </c>
      <c r="I1508" s="580">
        <f t="shared" si="901"/>
        <v>0</v>
      </c>
      <c r="J1508" s="513">
        <f t="shared" si="901"/>
        <v>140000</v>
      </c>
      <c r="K1508" s="535">
        <f t="shared" si="893"/>
        <v>0</v>
      </c>
    </row>
    <row r="1509" spans="1:11" x14ac:dyDescent="0.25">
      <c r="A1509" s="4" t="s">
        <v>207</v>
      </c>
      <c r="B1509" s="4" t="s">
        <v>155</v>
      </c>
      <c r="C1509" s="21">
        <v>140000</v>
      </c>
      <c r="D1509" s="16"/>
      <c r="E1509" s="16"/>
      <c r="F1509" s="102"/>
      <c r="G1509" s="754"/>
      <c r="H1509" s="716"/>
      <c r="I1509" s="791">
        <f>H1509+G1509</f>
        <v>0</v>
      </c>
      <c r="J1509" s="561">
        <f>C1509-I1509</f>
        <v>140000</v>
      </c>
      <c r="K1509" s="536">
        <f t="shared" si="893"/>
        <v>0</v>
      </c>
    </row>
    <row r="1510" spans="1:11" x14ac:dyDescent="0.25">
      <c r="A1510" s="4" t="s">
        <v>208</v>
      </c>
      <c r="B1510" s="4" t="s">
        <v>156</v>
      </c>
      <c r="C1510" s="21">
        <f>C1511</f>
        <v>30000</v>
      </c>
      <c r="D1510" s="21">
        <f t="shared" ref="D1510:J1510" si="902">D1511</f>
        <v>0</v>
      </c>
      <c r="E1510" s="21">
        <f t="shared" si="902"/>
        <v>0</v>
      </c>
      <c r="F1510" s="103">
        <f t="shared" si="902"/>
        <v>0</v>
      </c>
      <c r="G1510" s="547">
        <f t="shared" si="902"/>
        <v>0</v>
      </c>
      <c r="H1510" s="499">
        <f t="shared" si="902"/>
        <v>0</v>
      </c>
      <c r="I1510" s="581">
        <f t="shared" si="902"/>
        <v>0</v>
      </c>
      <c r="J1510" s="514">
        <f t="shared" si="902"/>
        <v>30000</v>
      </c>
      <c r="K1510" s="536">
        <f t="shared" si="893"/>
        <v>0</v>
      </c>
    </row>
    <row r="1511" spans="1:11" x14ac:dyDescent="0.25">
      <c r="A1511" s="4" t="s">
        <v>209</v>
      </c>
      <c r="B1511" s="4" t="s">
        <v>157</v>
      </c>
      <c r="C1511" s="21">
        <v>30000</v>
      </c>
      <c r="D1511" s="16"/>
      <c r="E1511" s="16"/>
      <c r="F1511" s="102"/>
      <c r="G1511" s="754"/>
      <c r="H1511" s="716"/>
      <c r="I1511" s="791">
        <f>H1511+G1511</f>
        <v>0</v>
      </c>
      <c r="J1511" s="561">
        <f>C1511-I1511</f>
        <v>30000</v>
      </c>
      <c r="K1511" s="536">
        <f t="shared" si="893"/>
        <v>0</v>
      </c>
    </row>
    <row r="1512" spans="1:11" x14ac:dyDescent="0.25">
      <c r="A1512" s="4" t="s">
        <v>210</v>
      </c>
      <c r="B1512" s="4" t="s">
        <v>158</v>
      </c>
      <c r="C1512" s="21">
        <f>C1513</f>
        <v>1200000</v>
      </c>
      <c r="D1512" s="21">
        <f t="shared" ref="D1512:J1512" si="903">D1513</f>
        <v>0</v>
      </c>
      <c r="E1512" s="21">
        <f t="shared" si="903"/>
        <v>0</v>
      </c>
      <c r="F1512" s="103">
        <f t="shared" si="903"/>
        <v>0</v>
      </c>
      <c r="G1512" s="547">
        <f t="shared" si="903"/>
        <v>0</v>
      </c>
      <c r="H1512" s="499">
        <f t="shared" si="903"/>
        <v>0</v>
      </c>
      <c r="I1512" s="581">
        <f t="shared" si="903"/>
        <v>0</v>
      </c>
      <c r="J1512" s="514">
        <f t="shared" si="903"/>
        <v>1200000</v>
      </c>
      <c r="K1512" s="536">
        <f t="shared" si="893"/>
        <v>0</v>
      </c>
    </row>
    <row r="1513" spans="1:11" x14ac:dyDescent="0.25">
      <c r="A1513" s="4" t="s">
        <v>211</v>
      </c>
      <c r="B1513" s="4" t="s">
        <v>159</v>
      </c>
      <c r="C1513" s="21">
        <v>1200000</v>
      </c>
      <c r="D1513" s="16"/>
      <c r="E1513" s="16"/>
      <c r="F1513" s="102"/>
      <c r="G1513" s="754"/>
      <c r="H1513" s="716"/>
      <c r="I1513" s="791">
        <f>H1513+G1513</f>
        <v>0</v>
      </c>
      <c r="J1513" s="561">
        <f>C1513-I1513</f>
        <v>1200000</v>
      </c>
      <c r="K1513" s="536">
        <f t="shared" si="893"/>
        <v>0</v>
      </c>
    </row>
    <row r="1514" spans="1:11" x14ac:dyDescent="0.25">
      <c r="A1514" s="54" t="s">
        <v>121</v>
      </c>
      <c r="B1514" s="54" t="s">
        <v>550</v>
      </c>
      <c r="C1514" s="55">
        <f t="shared" ref="C1514:J1514" si="904">C1515+C1524</f>
        <v>30498000</v>
      </c>
      <c r="D1514" s="55">
        <f t="shared" si="904"/>
        <v>0</v>
      </c>
      <c r="E1514" s="55">
        <f t="shared" si="904"/>
        <v>0</v>
      </c>
      <c r="F1514" s="104">
        <f t="shared" si="904"/>
        <v>0</v>
      </c>
      <c r="G1514" s="547">
        <f t="shared" si="904"/>
        <v>2916800</v>
      </c>
      <c r="H1514" s="499">
        <f t="shared" si="904"/>
        <v>0</v>
      </c>
      <c r="I1514" s="581">
        <f t="shared" si="904"/>
        <v>2916800</v>
      </c>
      <c r="J1514" s="549">
        <f t="shared" si="904"/>
        <v>27581200</v>
      </c>
      <c r="K1514" s="536">
        <f t="shared" si="893"/>
        <v>9.5639058298904835</v>
      </c>
    </row>
    <row r="1515" spans="1:11" ht="15.75" thickBot="1" x14ac:dyDescent="0.3">
      <c r="A1515" s="70" t="s">
        <v>17</v>
      </c>
      <c r="B1515" s="566" t="s">
        <v>18</v>
      </c>
      <c r="C1515" s="71">
        <f>C1516+C1521</f>
        <v>27408000</v>
      </c>
      <c r="D1515" s="71">
        <f t="shared" ref="D1515:J1515" si="905">D1516+D1521</f>
        <v>0</v>
      </c>
      <c r="E1515" s="71">
        <f t="shared" si="905"/>
        <v>0</v>
      </c>
      <c r="F1515" s="111">
        <f t="shared" si="905"/>
        <v>0</v>
      </c>
      <c r="G1515" s="765">
        <f t="shared" si="905"/>
        <v>2916800</v>
      </c>
      <c r="H1515" s="1100">
        <f t="shared" si="905"/>
        <v>0</v>
      </c>
      <c r="I1515" s="802">
        <f t="shared" si="905"/>
        <v>2916800</v>
      </c>
      <c r="J1515" s="558">
        <f t="shared" si="905"/>
        <v>24491200</v>
      </c>
      <c r="K1515" s="538">
        <f t="shared" si="893"/>
        <v>10.642148277875073</v>
      </c>
    </row>
    <row r="1516" spans="1:11" ht="15.75" thickBot="1" x14ac:dyDescent="0.3">
      <c r="A1516" s="3" t="s">
        <v>215</v>
      </c>
      <c r="B1516" s="68" t="s">
        <v>92</v>
      </c>
      <c r="C1516" s="65">
        <f>C1517+C1519</f>
        <v>25560000</v>
      </c>
      <c r="D1516" s="65">
        <f t="shared" ref="D1516:J1516" si="906">D1517+D1519</f>
        <v>0</v>
      </c>
      <c r="E1516" s="65">
        <f t="shared" si="906"/>
        <v>0</v>
      </c>
      <c r="F1516" s="100">
        <f t="shared" si="906"/>
        <v>0</v>
      </c>
      <c r="G1516" s="764">
        <f t="shared" si="906"/>
        <v>2600000</v>
      </c>
      <c r="H1516" s="511">
        <f t="shared" si="906"/>
        <v>0</v>
      </c>
      <c r="I1516" s="801">
        <f t="shared" si="906"/>
        <v>2600000</v>
      </c>
      <c r="J1516" s="512">
        <f t="shared" si="906"/>
        <v>22960000</v>
      </c>
      <c r="K1516" s="544">
        <f t="shared" si="893"/>
        <v>10.172143974960877</v>
      </c>
    </row>
    <row r="1517" spans="1:11" x14ac:dyDescent="0.25">
      <c r="A1517" s="63" t="s">
        <v>216</v>
      </c>
      <c r="B1517" s="67" t="s">
        <v>152</v>
      </c>
      <c r="C1517" s="64">
        <f>C1518</f>
        <v>20160000</v>
      </c>
      <c r="D1517" s="64">
        <f t="shared" ref="D1517:J1517" si="907">D1518</f>
        <v>0</v>
      </c>
      <c r="E1517" s="64">
        <f t="shared" si="907"/>
        <v>0</v>
      </c>
      <c r="F1517" s="101">
        <f t="shared" si="907"/>
        <v>0</v>
      </c>
      <c r="G1517" s="540">
        <f t="shared" si="907"/>
        <v>1760000</v>
      </c>
      <c r="H1517" s="369">
        <f t="shared" si="907"/>
        <v>0</v>
      </c>
      <c r="I1517" s="580">
        <f t="shared" si="907"/>
        <v>1760000</v>
      </c>
      <c r="J1517" s="513">
        <f t="shared" si="907"/>
        <v>18400000</v>
      </c>
      <c r="K1517" s="535">
        <f t="shared" si="893"/>
        <v>8.7301587301587293</v>
      </c>
    </row>
    <row r="1518" spans="1:11" x14ac:dyDescent="0.25">
      <c r="A1518" s="4" t="s">
        <v>217</v>
      </c>
      <c r="B1518" s="26" t="s">
        <v>212</v>
      </c>
      <c r="C1518" s="21">
        <v>20160000</v>
      </c>
      <c r="D1518" s="57"/>
      <c r="E1518" s="57"/>
      <c r="F1518" s="106"/>
      <c r="G1518" s="759">
        <v>1760000</v>
      </c>
      <c r="H1518" s="691"/>
      <c r="I1518" s="796">
        <f>H1518+G1518</f>
        <v>1760000</v>
      </c>
      <c r="J1518" s="561">
        <f>C1518-I1518</f>
        <v>18400000</v>
      </c>
      <c r="K1518" s="536">
        <f t="shared" si="893"/>
        <v>8.7301587301587293</v>
      </c>
    </row>
    <row r="1519" spans="1:11" x14ac:dyDescent="0.25">
      <c r="A1519" s="4" t="s">
        <v>218</v>
      </c>
      <c r="B1519" s="26" t="s">
        <v>213</v>
      </c>
      <c r="C1519" s="21">
        <f>C1520</f>
        <v>5400000</v>
      </c>
      <c r="D1519" s="21">
        <f t="shared" ref="D1519:J1519" si="908">D1520</f>
        <v>0</v>
      </c>
      <c r="E1519" s="21">
        <f t="shared" si="908"/>
        <v>0</v>
      </c>
      <c r="F1519" s="103">
        <f t="shared" si="908"/>
        <v>0</v>
      </c>
      <c r="G1519" s="547">
        <f t="shared" si="908"/>
        <v>840000</v>
      </c>
      <c r="H1519" s="499">
        <f t="shared" si="908"/>
        <v>0</v>
      </c>
      <c r="I1519" s="581">
        <f t="shared" si="908"/>
        <v>840000</v>
      </c>
      <c r="J1519" s="514">
        <f t="shared" si="908"/>
        <v>4560000</v>
      </c>
      <c r="K1519" s="536">
        <f t="shared" si="893"/>
        <v>15.555555555555555</v>
      </c>
    </row>
    <row r="1520" spans="1:11" ht="15.75" thickBot="1" x14ac:dyDescent="0.3">
      <c r="A1520" s="48" t="s">
        <v>219</v>
      </c>
      <c r="B1520" s="69" t="s">
        <v>214</v>
      </c>
      <c r="C1520" s="49">
        <v>5400000</v>
      </c>
      <c r="D1520" s="147"/>
      <c r="E1520" s="147"/>
      <c r="F1520" s="148"/>
      <c r="G1520" s="766">
        <v>840000</v>
      </c>
      <c r="H1520" s="1098"/>
      <c r="I1520" s="804">
        <f>H1520+G1520</f>
        <v>840000</v>
      </c>
      <c r="J1520" s="618">
        <f>C1520-I1520</f>
        <v>4560000</v>
      </c>
      <c r="K1520" s="538">
        <f t="shared" si="893"/>
        <v>15.555555555555555</v>
      </c>
    </row>
    <row r="1521" spans="1:11" ht="15.75" thickBot="1" x14ac:dyDescent="0.3">
      <c r="A1521" s="3" t="s">
        <v>220</v>
      </c>
      <c r="B1521" s="3" t="s">
        <v>151</v>
      </c>
      <c r="C1521" s="65">
        <f>C1522</f>
        <v>1848000</v>
      </c>
      <c r="D1521" s="65">
        <f t="shared" ref="D1521:J1522" si="909">D1522</f>
        <v>0</v>
      </c>
      <c r="E1521" s="65">
        <f t="shared" si="909"/>
        <v>0</v>
      </c>
      <c r="F1521" s="100">
        <f t="shared" si="909"/>
        <v>0</v>
      </c>
      <c r="G1521" s="764">
        <f t="shared" si="909"/>
        <v>316800</v>
      </c>
      <c r="H1521" s="511">
        <f t="shared" si="909"/>
        <v>0</v>
      </c>
      <c r="I1521" s="801">
        <f t="shared" si="909"/>
        <v>316800</v>
      </c>
      <c r="J1521" s="512">
        <f t="shared" si="909"/>
        <v>1531200</v>
      </c>
      <c r="K1521" s="544">
        <f t="shared" si="893"/>
        <v>17.142857142857142</v>
      </c>
    </row>
    <row r="1522" spans="1:11" x14ac:dyDescent="0.25">
      <c r="A1522" s="63" t="s">
        <v>221</v>
      </c>
      <c r="B1522" s="63" t="s">
        <v>158</v>
      </c>
      <c r="C1522" s="64">
        <f>C1523</f>
        <v>1848000</v>
      </c>
      <c r="D1522" s="64">
        <f t="shared" si="909"/>
        <v>0</v>
      </c>
      <c r="E1522" s="64">
        <f t="shared" si="909"/>
        <v>0</v>
      </c>
      <c r="F1522" s="64">
        <f t="shared" si="909"/>
        <v>0</v>
      </c>
      <c r="G1522" s="767">
        <f t="shared" si="909"/>
        <v>316800</v>
      </c>
      <c r="H1522" s="64">
        <f t="shared" si="909"/>
        <v>0</v>
      </c>
      <c r="I1522" s="723">
        <f t="shared" si="909"/>
        <v>316800</v>
      </c>
      <c r="J1522" s="64">
        <f t="shared" si="909"/>
        <v>1531200</v>
      </c>
      <c r="K1522" s="535">
        <f t="shared" si="893"/>
        <v>17.142857142857142</v>
      </c>
    </row>
    <row r="1523" spans="1:11" x14ac:dyDescent="0.25">
      <c r="A1523" s="4" t="s">
        <v>222</v>
      </c>
      <c r="B1523" s="4" t="s">
        <v>175</v>
      </c>
      <c r="C1523" s="21">
        <v>1848000</v>
      </c>
      <c r="D1523" s="57"/>
      <c r="E1523" s="57"/>
      <c r="F1523" s="106"/>
      <c r="G1523" s="759">
        <v>316800</v>
      </c>
      <c r="H1523" s="691"/>
      <c r="I1523" s="796">
        <f>H1523+G1523</f>
        <v>316800</v>
      </c>
      <c r="J1523" s="561">
        <f>C1523-I1523</f>
        <v>1531200</v>
      </c>
      <c r="K1523" s="536">
        <f t="shared" si="893"/>
        <v>17.142857142857142</v>
      </c>
    </row>
    <row r="1524" spans="1:11" ht="15.75" thickBot="1" x14ac:dyDescent="0.3">
      <c r="A1524" s="70" t="s">
        <v>19</v>
      </c>
      <c r="B1524" s="566" t="s">
        <v>20</v>
      </c>
      <c r="C1524" s="71">
        <f>C1525+C1528</f>
        <v>3090000</v>
      </c>
      <c r="D1524" s="71">
        <f t="shared" ref="D1524:J1524" si="910">D1525+D1528</f>
        <v>0</v>
      </c>
      <c r="E1524" s="71">
        <f t="shared" si="910"/>
        <v>0</v>
      </c>
      <c r="F1524" s="111">
        <f t="shared" si="910"/>
        <v>0</v>
      </c>
      <c r="G1524" s="765">
        <f t="shared" si="910"/>
        <v>0</v>
      </c>
      <c r="H1524" s="1100">
        <f t="shared" si="910"/>
        <v>0</v>
      </c>
      <c r="I1524" s="802">
        <f t="shared" si="910"/>
        <v>0</v>
      </c>
      <c r="J1524" s="558">
        <f t="shared" si="910"/>
        <v>3090000</v>
      </c>
      <c r="K1524" s="538">
        <f t="shared" si="893"/>
        <v>0</v>
      </c>
    </row>
    <row r="1525" spans="1:11" ht="15.75" thickBot="1" x14ac:dyDescent="0.3">
      <c r="A1525" s="3" t="s">
        <v>226</v>
      </c>
      <c r="B1525" s="3" t="s">
        <v>92</v>
      </c>
      <c r="C1525" s="65">
        <f>C1526</f>
        <v>430000</v>
      </c>
      <c r="D1525" s="65">
        <f t="shared" ref="D1525:J1526" si="911">D1526</f>
        <v>0</v>
      </c>
      <c r="E1525" s="65">
        <f t="shared" si="911"/>
        <v>0</v>
      </c>
      <c r="F1525" s="100">
        <f t="shared" si="911"/>
        <v>0</v>
      </c>
      <c r="G1525" s="764">
        <f t="shared" si="911"/>
        <v>0</v>
      </c>
      <c r="H1525" s="511">
        <f t="shared" si="911"/>
        <v>0</v>
      </c>
      <c r="I1525" s="801">
        <f t="shared" si="911"/>
        <v>0</v>
      </c>
      <c r="J1525" s="512">
        <f t="shared" si="911"/>
        <v>430000</v>
      </c>
      <c r="K1525" s="544">
        <f t="shared" si="893"/>
        <v>0</v>
      </c>
    </row>
    <row r="1526" spans="1:11" x14ac:dyDescent="0.25">
      <c r="A1526" s="63" t="s">
        <v>227</v>
      </c>
      <c r="B1526" s="63" t="s">
        <v>152</v>
      </c>
      <c r="C1526" s="64">
        <f>C1527</f>
        <v>430000</v>
      </c>
      <c r="D1526" s="64">
        <f t="shared" si="911"/>
        <v>0</v>
      </c>
      <c r="E1526" s="64">
        <f t="shared" si="911"/>
        <v>0</v>
      </c>
      <c r="F1526" s="101">
        <f t="shared" si="911"/>
        <v>0</v>
      </c>
      <c r="G1526" s="540">
        <f t="shared" si="911"/>
        <v>0</v>
      </c>
      <c r="H1526" s="369">
        <f t="shared" si="911"/>
        <v>0</v>
      </c>
      <c r="I1526" s="580">
        <f t="shared" si="911"/>
        <v>0</v>
      </c>
      <c r="J1526" s="513">
        <f t="shared" si="911"/>
        <v>430000</v>
      </c>
      <c r="K1526" s="535">
        <f t="shared" si="893"/>
        <v>0</v>
      </c>
    </row>
    <row r="1527" spans="1:11" ht="15.75" thickBot="1" x14ac:dyDescent="0.3">
      <c r="A1527" s="48" t="s">
        <v>228</v>
      </c>
      <c r="B1527" s="48" t="s">
        <v>153</v>
      </c>
      <c r="C1527" s="49">
        <v>430000</v>
      </c>
      <c r="D1527" s="147"/>
      <c r="E1527" s="147"/>
      <c r="F1527" s="148"/>
      <c r="G1527" s="755"/>
      <c r="H1527" s="1088"/>
      <c r="I1527" s="792">
        <f>H1527+G1527</f>
        <v>0</v>
      </c>
      <c r="J1527" s="618">
        <f>C1527-I1527</f>
        <v>430000</v>
      </c>
      <c r="K1527" s="538">
        <f t="shared" si="893"/>
        <v>0</v>
      </c>
    </row>
    <row r="1528" spans="1:11" ht="15.75" thickBot="1" x14ac:dyDescent="0.3">
      <c r="A1528" s="3" t="s">
        <v>229</v>
      </c>
      <c r="B1528" s="3" t="s">
        <v>151</v>
      </c>
      <c r="C1528" s="65">
        <f>C1529+C1531+C1533+C1535</f>
        <v>2660000</v>
      </c>
      <c r="D1528" s="65">
        <f t="shared" ref="D1528:J1528" si="912">D1529+D1531+D1533+D1535</f>
        <v>0</v>
      </c>
      <c r="E1528" s="65">
        <f t="shared" si="912"/>
        <v>0</v>
      </c>
      <c r="F1528" s="100">
        <f t="shared" si="912"/>
        <v>0</v>
      </c>
      <c r="G1528" s="764">
        <f t="shared" si="912"/>
        <v>0</v>
      </c>
      <c r="H1528" s="511">
        <f t="shared" si="912"/>
        <v>0</v>
      </c>
      <c r="I1528" s="801">
        <f t="shared" si="912"/>
        <v>0</v>
      </c>
      <c r="J1528" s="512">
        <f t="shared" si="912"/>
        <v>2660000</v>
      </c>
      <c r="K1528" s="544">
        <f t="shared" si="893"/>
        <v>0</v>
      </c>
    </row>
    <row r="1529" spans="1:11" x14ac:dyDescent="0.25">
      <c r="A1529" s="63" t="s">
        <v>230</v>
      </c>
      <c r="B1529" s="63" t="s">
        <v>154</v>
      </c>
      <c r="C1529" s="64">
        <f>C1530</f>
        <v>380000</v>
      </c>
      <c r="D1529" s="64">
        <f t="shared" ref="D1529:J1529" si="913">D1530</f>
        <v>0</v>
      </c>
      <c r="E1529" s="64">
        <f t="shared" si="913"/>
        <v>0</v>
      </c>
      <c r="F1529" s="101">
        <f t="shared" si="913"/>
        <v>0</v>
      </c>
      <c r="G1529" s="540">
        <f t="shared" si="913"/>
        <v>0</v>
      </c>
      <c r="H1529" s="369">
        <f t="shared" si="913"/>
        <v>0</v>
      </c>
      <c r="I1529" s="580">
        <f t="shared" si="913"/>
        <v>0</v>
      </c>
      <c r="J1529" s="513">
        <f t="shared" si="913"/>
        <v>380000</v>
      </c>
      <c r="K1529" s="535">
        <f t="shared" si="893"/>
        <v>0</v>
      </c>
    </row>
    <row r="1530" spans="1:11" x14ac:dyDescent="0.25">
      <c r="A1530" s="4" t="s">
        <v>231</v>
      </c>
      <c r="B1530" s="4" t="s">
        <v>155</v>
      </c>
      <c r="C1530" s="21">
        <v>380000</v>
      </c>
      <c r="D1530" s="16"/>
      <c r="E1530" s="16"/>
      <c r="F1530" s="102"/>
      <c r="G1530" s="754"/>
      <c r="H1530" s="716"/>
      <c r="I1530" s="791">
        <f>H1530+G1530</f>
        <v>0</v>
      </c>
      <c r="J1530" s="561">
        <f>C1530-I1530</f>
        <v>380000</v>
      </c>
      <c r="K1530" s="536">
        <f t="shared" si="893"/>
        <v>0</v>
      </c>
    </row>
    <row r="1531" spans="1:11" x14ac:dyDescent="0.25">
      <c r="A1531" s="4" t="s">
        <v>232</v>
      </c>
      <c r="B1531" s="4" t="s">
        <v>156</v>
      </c>
      <c r="C1531" s="21">
        <f>C1532</f>
        <v>30000</v>
      </c>
      <c r="D1531" s="21">
        <f t="shared" ref="D1531:J1531" si="914">D1532</f>
        <v>0</v>
      </c>
      <c r="E1531" s="21">
        <f t="shared" si="914"/>
        <v>0</v>
      </c>
      <c r="F1531" s="103">
        <f t="shared" si="914"/>
        <v>0</v>
      </c>
      <c r="G1531" s="547">
        <f t="shared" si="914"/>
        <v>0</v>
      </c>
      <c r="H1531" s="499">
        <f t="shared" si="914"/>
        <v>0</v>
      </c>
      <c r="I1531" s="581">
        <f t="shared" si="914"/>
        <v>0</v>
      </c>
      <c r="J1531" s="514">
        <f t="shared" si="914"/>
        <v>30000</v>
      </c>
      <c r="K1531" s="536">
        <f t="shared" si="893"/>
        <v>0</v>
      </c>
    </row>
    <row r="1532" spans="1:11" x14ac:dyDescent="0.25">
      <c r="A1532" s="4" t="s">
        <v>233</v>
      </c>
      <c r="B1532" s="4" t="s">
        <v>157</v>
      </c>
      <c r="C1532" s="21">
        <v>30000</v>
      </c>
      <c r="D1532" s="16"/>
      <c r="E1532" s="16"/>
      <c r="F1532" s="102"/>
      <c r="G1532" s="754"/>
      <c r="H1532" s="716"/>
      <c r="I1532" s="791">
        <f>H1532+G1532</f>
        <v>0</v>
      </c>
      <c r="J1532" s="561">
        <f>C1532-I1532</f>
        <v>30000</v>
      </c>
      <c r="K1532" s="536">
        <f t="shared" si="893"/>
        <v>0</v>
      </c>
    </row>
    <row r="1533" spans="1:11" x14ac:dyDescent="0.25">
      <c r="A1533" s="4" t="s">
        <v>234</v>
      </c>
      <c r="B1533" s="4" t="s">
        <v>158</v>
      </c>
      <c r="C1533" s="21">
        <f>C1534</f>
        <v>1200000</v>
      </c>
      <c r="D1533" s="21">
        <f t="shared" ref="D1533:J1533" si="915">D1534</f>
        <v>0</v>
      </c>
      <c r="E1533" s="21">
        <f t="shared" si="915"/>
        <v>0</v>
      </c>
      <c r="F1533" s="103">
        <f t="shared" si="915"/>
        <v>0</v>
      </c>
      <c r="G1533" s="547">
        <f t="shared" si="915"/>
        <v>0</v>
      </c>
      <c r="H1533" s="499">
        <f t="shared" si="915"/>
        <v>0</v>
      </c>
      <c r="I1533" s="581">
        <f t="shared" si="915"/>
        <v>0</v>
      </c>
      <c r="J1533" s="514">
        <f t="shared" si="915"/>
        <v>1200000</v>
      </c>
      <c r="K1533" s="536">
        <f t="shared" si="893"/>
        <v>0</v>
      </c>
    </row>
    <row r="1534" spans="1:11" x14ac:dyDescent="0.25">
      <c r="A1534" s="4" t="s">
        <v>235</v>
      </c>
      <c r="B1534" s="4" t="s">
        <v>175</v>
      </c>
      <c r="C1534" s="21">
        <v>1200000</v>
      </c>
      <c r="D1534" s="16"/>
      <c r="E1534" s="16"/>
      <c r="F1534" s="102"/>
      <c r="G1534" s="754"/>
      <c r="H1534" s="716"/>
      <c r="I1534" s="791">
        <f>H1534+G1534</f>
        <v>0</v>
      </c>
      <c r="J1534" s="561">
        <f>C1534-I1534</f>
        <v>1200000</v>
      </c>
      <c r="K1534" s="536">
        <f t="shared" si="893"/>
        <v>0</v>
      </c>
    </row>
    <row r="1535" spans="1:11" x14ac:dyDescent="0.25">
      <c r="A1535" s="4" t="s">
        <v>236</v>
      </c>
      <c r="B1535" s="26" t="s">
        <v>223</v>
      </c>
      <c r="C1535" s="21">
        <f>C1536+C1537</f>
        <v>1050000</v>
      </c>
      <c r="D1535" s="21">
        <f t="shared" ref="D1535:J1535" si="916">D1536+D1537</f>
        <v>0</v>
      </c>
      <c r="E1535" s="21">
        <f t="shared" si="916"/>
        <v>0</v>
      </c>
      <c r="F1535" s="103">
        <f t="shared" si="916"/>
        <v>0</v>
      </c>
      <c r="G1535" s="547">
        <f t="shared" si="916"/>
        <v>0</v>
      </c>
      <c r="H1535" s="499">
        <f t="shared" si="916"/>
        <v>0</v>
      </c>
      <c r="I1535" s="581">
        <f t="shared" si="916"/>
        <v>0</v>
      </c>
      <c r="J1535" s="514">
        <f t="shared" si="916"/>
        <v>1050000</v>
      </c>
      <c r="K1535" s="536">
        <f t="shared" si="893"/>
        <v>0</v>
      </c>
    </row>
    <row r="1536" spans="1:11" x14ac:dyDescent="0.25">
      <c r="A1536" s="4" t="s">
        <v>237</v>
      </c>
      <c r="B1536" s="26" t="s">
        <v>224</v>
      </c>
      <c r="C1536" s="21">
        <v>750000</v>
      </c>
      <c r="D1536" s="16"/>
      <c r="E1536" s="16"/>
      <c r="F1536" s="102"/>
      <c r="G1536" s="754"/>
      <c r="H1536" s="716"/>
      <c r="I1536" s="791">
        <f>H1536+G1536</f>
        <v>0</v>
      </c>
      <c r="J1536" s="561">
        <f>C1536-I1536</f>
        <v>750000</v>
      </c>
      <c r="K1536" s="536">
        <f t="shared" si="893"/>
        <v>0</v>
      </c>
    </row>
    <row r="1537" spans="1:11" x14ac:dyDescent="0.25">
      <c r="A1537" s="4" t="s">
        <v>238</v>
      </c>
      <c r="B1537" s="26" t="s">
        <v>225</v>
      </c>
      <c r="C1537" s="21">
        <v>300000</v>
      </c>
      <c r="D1537" s="16"/>
      <c r="E1537" s="16"/>
      <c r="F1537" s="102"/>
      <c r="G1537" s="754"/>
      <c r="H1537" s="716"/>
      <c r="I1537" s="791">
        <f>H1537+G1537</f>
        <v>0</v>
      </c>
      <c r="J1537" s="561">
        <f>C1537-I1537</f>
        <v>300000</v>
      </c>
      <c r="K1537" s="536">
        <f t="shared" si="893"/>
        <v>0</v>
      </c>
    </row>
    <row r="1538" spans="1:11" x14ac:dyDescent="0.25">
      <c r="A1538" s="124"/>
      <c r="B1538" s="131"/>
      <c r="C1538" s="125"/>
      <c r="D1538" s="126"/>
      <c r="E1538" s="126"/>
      <c r="F1538" s="126"/>
      <c r="G1538" s="610"/>
      <c r="H1538" s="516"/>
      <c r="I1538" s="610"/>
      <c r="J1538" s="515"/>
      <c r="K1538" s="545"/>
    </row>
    <row r="1539" spans="1:11" x14ac:dyDescent="0.25">
      <c r="A1539" s="7"/>
      <c r="B1539" s="132"/>
      <c r="C1539" s="8"/>
      <c r="D1539" s="130"/>
      <c r="E1539" s="130"/>
      <c r="F1539" s="130"/>
      <c r="G1539" s="613"/>
      <c r="H1539" s="520"/>
      <c r="I1539" s="613"/>
      <c r="J1539" s="519"/>
      <c r="K1539" s="550"/>
    </row>
    <row r="1540" spans="1:11" x14ac:dyDescent="0.25">
      <c r="A1540" s="7"/>
      <c r="B1540" s="132"/>
      <c r="C1540" s="8"/>
      <c r="D1540" s="130"/>
      <c r="E1540" s="130"/>
      <c r="F1540" s="130"/>
      <c r="G1540" s="613"/>
      <c r="H1540" s="520"/>
      <c r="I1540" s="613"/>
      <c r="J1540" s="519"/>
      <c r="K1540" s="550"/>
    </row>
    <row r="1541" spans="1:11" x14ac:dyDescent="0.25">
      <c r="A1541" s="7"/>
      <c r="B1541" s="132"/>
      <c r="C1541" s="8"/>
      <c r="D1541" s="130"/>
      <c r="E1541" s="130"/>
      <c r="F1541" s="130"/>
      <c r="G1541" s="613"/>
      <c r="H1541" s="520"/>
      <c r="I1541" s="613"/>
      <c r="J1541" s="519"/>
      <c r="K1541" s="550">
        <v>4</v>
      </c>
    </row>
    <row r="1542" spans="1:11" x14ac:dyDescent="0.25">
      <c r="A1542" s="120" t="s">
        <v>533</v>
      </c>
      <c r="B1542" s="121">
        <v>2</v>
      </c>
      <c r="C1542" s="122" t="s">
        <v>534</v>
      </c>
      <c r="D1542" s="122" t="s">
        <v>535</v>
      </c>
      <c r="E1542" s="122" t="s">
        <v>536</v>
      </c>
      <c r="F1542" s="123" t="s">
        <v>537</v>
      </c>
      <c r="G1542" s="751">
        <v>7</v>
      </c>
      <c r="H1542" s="715">
        <v>8</v>
      </c>
      <c r="I1542" s="788">
        <v>9</v>
      </c>
      <c r="J1542" s="502">
        <v>10</v>
      </c>
      <c r="K1542" s="503">
        <v>11</v>
      </c>
    </row>
    <row r="1543" spans="1:11" x14ac:dyDescent="0.25">
      <c r="A1543" s="54" t="s">
        <v>120</v>
      </c>
      <c r="B1543" s="56" t="s">
        <v>104</v>
      </c>
      <c r="C1543" s="55">
        <f t="shared" ref="C1543:J1543" si="917">C1544+C1549+C1556+C1563+C1568+C1572+C1576+C1586+C1590+C1594</f>
        <v>94950000</v>
      </c>
      <c r="D1543" s="55">
        <f t="shared" si="917"/>
        <v>0</v>
      </c>
      <c r="E1543" s="55">
        <f t="shared" si="917"/>
        <v>0</v>
      </c>
      <c r="F1543" s="104">
        <f t="shared" si="917"/>
        <v>0</v>
      </c>
      <c r="G1543" s="547">
        <f t="shared" si="917"/>
        <v>15241002</v>
      </c>
      <c r="H1543" s="499">
        <f t="shared" si="917"/>
        <v>14520120</v>
      </c>
      <c r="I1543" s="581">
        <f t="shared" si="917"/>
        <v>29761122</v>
      </c>
      <c r="J1543" s="549">
        <f t="shared" si="917"/>
        <v>65188878</v>
      </c>
      <c r="K1543" s="536">
        <f t="shared" ref="K1543:K1580" si="918">I1543/C1543*100</f>
        <v>31.343993680884672</v>
      </c>
    </row>
    <row r="1544" spans="1:11" ht="15.75" thickBot="1" x14ac:dyDescent="0.3">
      <c r="A1544" s="72" t="s">
        <v>21</v>
      </c>
      <c r="B1544" s="72" t="s">
        <v>22</v>
      </c>
      <c r="C1544" s="73">
        <f>C1545</f>
        <v>12000000</v>
      </c>
      <c r="D1544" s="73">
        <f t="shared" ref="D1544:J1545" si="919">D1545</f>
        <v>0</v>
      </c>
      <c r="E1544" s="73">
        <f t="shared" si="919"/>
        <v>0</v>
      </c>
      <c r="F1544" s="112">
        <f t="shared" si="919"/>
        <v>0</v>
      </c>
      <c r="G1544" s="768">
        <f t="shared" si="919"/>
        <v>3653002</v>
      </c>
      <c r="H1544" s="1101">
        <f t="shared" si="919"/>
        <v>889295</v>
      </c>
      <c r="I1544" s="805">
        <f t="shared" si="919"/>
        <v>4542297</v>
      </c>
      <c r="J1544" s="524">
        <f t="shared" si="919"/>
        <v>7457703</v>
      </c>
      <c r="K1544" s="538">
        <f t="shared" si="918"/>
        <v>37.852475000000005</v>
      </c>
    </row>
    <row r="1545" spans="1:11" ht="15.75" thickBot="1" x14ac:dyDescent="0.3">
      <c r="A1545" s="3" t="s">
        <v>242</v>
      </c>
      <c r="B1545" s="3" t="s">
        <v>151</v>
      </c>
      <c r="C1545" s="65">
        <f>C1546</f>
        <v>12000000</v>
      </c>
      <c r="D1545" s="65">
        <f t="shared" si="919"/>
        <v>0</v>
      </c>
      <c r="E1545" s="65">
        <f t="shared" si="919"/>
        <v>0</v>
      </c>
      <c r="F1545" s="100">
        <f t="shared" si="919"/>
        <v>0</v>
      </c>
      <c r="G1545" s="764">
        <f t="shared" si="919"/>
        <v>3653002</v>
      </c>
      <c r="H1545" s="511">
        <f t="shared" si="919"/>
        <v>889295</v>
      </c>
      <c r="I1545" s="801">
        <f t="shared" si="919"/>
        <v>4542297</v>
      </c>
      <c r="J1545" s="512">
        <f t="shared" si="919"/>
        <v>7457703</v>
      </c>
      <c r="K1545" s="544">
        <f t="shared" si="918"/>
        <v>37.852475000000005</v>
      </c>
    </row>
    <row r="1546" spans="1:11" x14ac:dyDescent="0.25">
      <c r="A1546" s="63" t="s">
        <v>243</v>
      </c>
      <c r="B1546" s="63" t="s">
        <v>239</v>
      </c>
      <c r="C1546" s="64">
        <f>C1547+C1548</f>
        <v>12000000</v>
      </c>
      <c r="D1546" s="64">
        <f t="shared" ref="D1546:J1546" si="920">D1547+D1548</f>
        <v>0</v>
      </c>
      <c r="E1546" s="64">
        <f t="shared" si="920"/>
        <v>0</v>
      </c>
      <c r="F1546" s="101">
        <f t="shared" si="920"/>
        <v>0</v>
      </c>
      <c r="G1546" s="540">
        <f t="shared" si="920"/>
        <v>3653002</v>
      </c>
      <c r="H1546" s="369">
        <f t="shared" si="920"/>
        <v>889295</v>
      </c>
      <c r="I1546" s="580">
        <f t="shared" si="920"/>
        <v>4542297</v>
      </c>
      <c r="J1546" s="513">
        <f t="shared" si="920"/>
        <v>7457703</v>
      </c>
      <c r="K1546" s="535">
        <f t="shared" si="918"/>
        <v>37.852475000000005</v>
      </c>
    </row>
    <row r="1547" spans="1:11" x14ac:dyDescent="0.25">
      <c r="A1547" s="4" t="s">
        <v>259</v>
      </c>
      <c r="B1547" s="4" t="s">
        <v>240</v>
      </c>
      <c r="C1547" s="21">
        <v>4200000</v>
      </c>
      <c r="D1547" s="16"/>
      <c r="E1547" s="16"/>
      <c r="F1547" s="102"/>
      <c r="G1547" s="759">
        <v>501100</v>
      </c>
      <c r="H1547" s="691">
        <v>265755</v>
      </c>
      <c r="I1547" s="803">
        <f>H1547+G1547</f>
        <v>766855</v>
      </c>
      <c r="J1547" s="561">
        <f>C1547-I1547</f>
        <v>3433145</v>
      </c>
      <c r="K1547" s="536">
        <f t="shared" si="918"/>
        <v>18.258452380952381</v>
      </c>
    </row>
    <row r="1548" spans="1:11" x14ac:dyDescent="0.25">
      <c r="A1548" s="4" t="s">
        <v>244</v>
      </c>
      <c r="B1548" s="4" t="s">
        <v>241</v>
      </c>
      <c r="C1548" s="21">
        <v>7800000</v>
      </c>
      <c r="D1548" s="16"/>
      <c r="E1548" s="16"/>
      <c r="F1548" s="102"/>
      <c r="G1548" s="759">
        <v>3151902</v>
      </c>
      <c r="H1548" s="691">
        <v>623540</v>
      </c>
      <c r="I1548" s="803">
        <f>H1548+G1548</f>
        <v>3775442</v>
      </c>
      <c r="J1548" s="561">
        <f>C1548-I1548</f>
        <v>4024558</v>
      </c>
      <c r="K1548" s="536">
        <f t="shared" si="918"/>
        <v>48.403102564102561</v>
      </c>
    </row>
    <row r="1549" spans="1:11" ht="15.75" thickBot="1" x14ac:dyDescent="0.3">
      <c r="A1549" s="70" t="s">
        <v>23</v>
      </c>
      <c r="B1549" s="70" t="s">
        <v>24</v>
      </c>
      <c r="C1549" s="71">
        <f>C1550+C1553</f>
        <v>9500000</v>
      </c>
      <c r="D1549" s="71">
        <f t="shared" ref="D1549:J1549" si="921">D1550+D1553</f>
        <v>0</v>
      </c>
      <c r="E1549" s="71">
        <f t="shared" si="921"/>
        <v>0</v>
      </c>
      <c r="F1549" s="111">
        <f t="shared" si="921"/>
        <v>0</v>
      </c>
      <c r="G1549" s="765">
        <f t="shared" si="921"/>
        <v>1715500</v>
      </c>
      <c r="H1549" s="1100">
        <f t="shared" si="921"/>
        <v>650000</v>
      </c>
      <c r="I1549" s="802">
        <f t="shared" si="921"/>
        <v>2365500</v>
      </c>
      <c r="J1549" s="558">
        <f t="shared" si="921"/>
        <v>7134500</v>
      </c>
      <c r="K1549" s="538">
        <f t="shared" si="918"/>
        <v>24.9</v>
      </c>
    </row>
    <row r="1550" spans="1:11" ht="15.75" thickBot="1" x14ac:dyDescent="0.3">
      <c r="A1550" s="3" t="s">
        <v>261</v>
      </c>
      <c r="B1550" s="3" t="s">
        <v>92</v>
      </c>
      <c r="C1550" s="65">
        <f>C1551</f>
        <v>7200000</v>
      </c>
      <c r="D1550" s="65">
        <f t="shared" ref="D1550:J1551" si="922">D1551</f>
        <v>0</v>
      </c>
      <c r="E1550" s="65">
        <f t="shared" si="922"/>
        <v>0</v>
      </c>
      <c r="F1550" s="100">
        <f t="shared" si="922"/>
        <v>0</v>
      </c>
      <c r="G1550" s="764">
        <f t="shared" si="922"/>
        <v>1300000</v>
      </c>
      <c r="H1550" s="511">
        <f t="shared" si="922"/>
        <v>650000</v>
      </c>
      <c r="I1550" s="801">
        <f t="shared" si="922"/>
        <v>1950000</v>
      </c>
      <c r="J1550" s="512">
        <f t="shared" si="922"/>
        <v>5250000</v>
      </c>
      <c r="K1550" s="544">
        <f t="shared" si="918"/>
        <v>27.083333333333332</v>
      </c>
    </row>
    <row r="1551" spans="1:11" x14ac:dyDescent="0.25">
      <c r="A1551" s="63" t="s">
        <v>262</v>
      </c>
      <c r="B1551" s="63" t="s">
        <v>152</v>
      </c>
      <c r="C1551" s="64">
        <f>C1552</f>
        <v>7200000</v>
      </c>
      <c r="D1551" s="64">
        <f t="shared" si="922"/>
        <v>0</v>
      </c>
      <c r="E1551" s="64">
        <f t="shared" si="922"/>
        <v>0</v>
      </c>
      <c r="F1551" s="101">
        <f t="shared" si="922"/>
        <v>0</v>
      </c>
      <c r="G1551" s="540">
        <f t="shared" si="922"/>
        <v>1300000</v>
      </c>
      <c r="H1551" s="369">
        <f t="shared" si="922"/>
        <v>650000</v>
      </c>
      <c r="I1551" s="580">
        <f t="shared" si="922"/>
        <v>1950000</v>
      </c>
      <c r="J1551" s="513">
        <f t="shared" si="922"/>
        <v>5250000</v>
      </c>
      <c r="K1551" s="535">
        <f t="shared" si="918"/>
        <v>27.083333333333332</v>
      </c>
    </row>
    <row r="1552" spans="1:11" x14ac:dyDescent="0.25">
      <c r="A1552" s="4" t="s">
        <v>263</v>
      </c>
      <c r="B1552" s="4" t="s">
        <v>153</v>
      </c>
      <c r="C1552" s="21">
        <v>7200000</v>
      </c>
      <c r="D1552" s="57"/>
      <c r="E1552" s="57"/>
      <c r="F1552" s="106"/>
      <c r="G1552" s="759">
        <v>1300000</v>
      </c>
      <c r="H1552" s="691">
        <v>650000</v>
      </c>
      <c r="I1552" s="803">
        <f>H1552+G1552</f>
        <v>1950000</v>
      </c>
      <c r="J1552" s="561">
        <f>C1552-I1552</f>
        <v>5250000</v>
      </c>
      <c r="K1552" s="536">
        <f t="shared" si="918"/>
        <v>27.083333333333332</v>
      </c>
    </row>
    <row r="1553" spans="1:11" x14ac:dyDescent="0.25">
      <c r="A1553" s="4" t="s">
        <v>260</v>
      </c>
      <c r="B1553" s="4" t="s">
        <v>151</v>
      </c>
      <c r="C1553" s="21">
        <f>C1554</f>
        <v>2300000</v>
      </c>
      <c r="D1553" s="21">
        <f t="shared" ref="D1553:J1554" si="923">D1554</f>
        <v>0</v>
      </c>
      <c r="E1553" s="21">
        <f t="shared" si="923"/>
        <v>0</v>
      </c>
      <c r="F1553" s="103">
        <f t="shared" si="923"/>
        <v>0</v>
      </c>
      <c r="G1553" s="547">
        <f t="shared" si="923"/>
        <v>415500</v>
      </c>
      <c r="H1553" s="499">
        <f t="shared" si="923"/>
        <v>0</v>
      </c>
      <c r="I1553" s="581">
        <f t="shared" si="923"/>
        <v>415500</v>
      </c>
      <c r="J1553" s="514">
        <f t="shared" si="923"/>
        <v>1884500</v>
      </c>
      <c r="K1553" s="536">
        <f t="shared" si="918"/>
        <v>18.065217391304348</v>
      </c>
    </row>
    <row r="1554" spans="1:11" x14ac:dyDescent="0.25">
      <c r="A1554" s="4" t="s">
        <v>264</v>
      </c>
      <c r="B1554" s="4" t="s">
        <v>154</v>
      </c>
      <c r="C1554" s="21">
        <f>C1555</f>
        <v>2300000</v>
      </c>
      <c r="D1554" s="21">
        <f t="shared" si="923"/>
        <v>0</v>
      </c>
      <c r="E1554" s="21">
        <f t="shared" si="923"/>
        <v>0</v>
      </c>
      <c r="F1554" s="103">
        <f t="shared" si="923"/>
        <v>0</v>
      </c>
      <c r="G1554" s="547">
        <f t="shared" si="923"/>
        <v>415500</v>
      </c>
      <c r="H1554" s="499">
        <f t="shared" si="923"/>
        <v>0</v>
      </c>
      <c r="I1554" s="581">
        <f t="shared" si="923"/>
        <v>415500</v>
      </c>
      <c r="J1554" s="514">
        <f t="shared" si="923"/>
        <v>1884500</v>
      </c>
      <c r="K1554" s="536">
        <f t="shared" si="918"/>
        <v>18.065217391304348</v>
      </c>
    </row>
    <row r="1555" spans="1:11" x14ac:dyDescent="0.25">
      <c r="A1555" s="4" t="s">
        <v>265</v>
      </c>
      <c r="B1555" s="4" t="s">
        <v>245</v>
      </c>
      <c r="C1555" s="21">
        <v>2300000</v>
      </c>
      <c r="D1555" s="57"/>
      <c r="E1555" s="57"/>
      <c r="F1555" s="106"/>
      <c r="G1555" s="759">
        <v>415500</v>
      </c>
      <c r="H1555" s="691"/>
      <c r="I1555" s="803">
        <f>H1555+G1555</f>
        <v>415500</v>
      </c>
      <c r="J1555" s="561">
        <f>C1555-I1555</f>
        <v>1884500</v>
      </c>
      <c r="K1555" s="536">
        <f t="shared" si="918"/>
        <v>18.065217391304348</v>
      </c>
    </row>
    <row r="1556" spans="1:11" ht="15.75" thickBot="1" x14ac:dyDescent="0.3">
      <c r="A1556" s="70" t="s">
        <v>25</v>
      </c>
      <c r="B1556" s="70" t="s">
        <v>26</v>
      </c>
      <c r="C1556" s="71">
        <f>C1557</f>
        <v>8400000</v>
      </c>
      <c r="D1556" s="71">
        <f t="shared" ref="D1556:J1556" si="924">D1557</f>
        <v>0</v>
      </c>
      <c r="E1556" s="71">
        <f t="shared" si="924"/>
        <v>0</v>
      </c>
      <c r="F1556" s="111">
        <f t="shared" si="924"/>
        <v>0</v>
      </c>
      <c r="G1556" s="765">
        <f t="shared" si="924"/>
        <v>1336000</v>
      </c>
      <c r="H1556" s="1100">
        <f t="shared" si="924"/>
        <v>75500</v>
      </c>
      <c r="I1556" s="802">
        <f t="shared" si="924"/>
        <v>1411500</v>
      </c>
      <c r="J1556" s="558">
        <f t="shared" si="924"/>
        <v>6988500</v>
      </c>
      <c r="K1556" s="538">
        <f t="shared" si="918"/>
        <v>16.803571428571431</v>
      </c>
    </row>
    <row r="1557" spans="1:11" ht="15.75" thickBot="1" x14ac:dyDescent="0.3">
      <c r="A1557" s="3" t="s">
        <v>253</v>
      </c>
      <c r="B1557" s="3" t="s">
        <v>151</v>
      </c>
      <c r="C1557" s="65">
        <f>C1558+C1561</f>
        <v>8400000</v>
      </c>
      <c r="D1557" s="65">
        <f t="shared" ref="D1557:J1557" si="925">D1558+D1561</f>
        <v>0</v>
      </c>
      <c r="E1557" s="65">
        <f t="shared" si="925"/>
        <v>0</v>
      </c>
      <c r="F1557" s="100">
        <f t="shared" si="925"/>
        <v>0</v>
      </c>
      <c r="G1557" s="764">
        <f t="shared" si="925"/>
        <v>1336000</v>
      </c>
      <c r="H1557" s="511">
        <f t="shared" si="925"/>
        <v>75500</v>
      </c>
      <c r="I1557" s="801">
        <f t="shared" si="925"/>
        <v>1411500</v>
      </c>
      <c r="J1557" s="512">
        <f t="shared" si="925"/>
        <v>6988500</v>
      </c>
      <c r="K1557" s="544">
        <f t="shared" si="918"/>
        <v>16.803571428571431</v>
      </c>
    </row>
    <row r="1558" spans="1:11" x14ac:dyDescent="0.25">
      <c r="A1558" s="63" t="s">
        <v>254</v>
      </c>
      <c r="B1558" s="63" t="s">
        <v>154</v>
      </c>
      <c r="C1558" s="64">
        <f>C1559+C1560</f>
        <v>8350000</v>
      </c>
      <c r="D1558" s="64">
        <f t="shared" ref="D1558:J1558" si="926">D1559+D1560</f>
        <v>0</v>
      </c>
      <c r="E1558" s="64">
        <f t="shared" si="926"/>
        <v>0</v>
      </c>
      <c r="F1558" s="101">
        <f t="shared" si="926"/>
        <v>0</v>
      </c>
      <c r="G1558" s="540">
        <f t="shared" si="926"/>
        <v>1336000</v>
      </c>
      <c r="H1558" s="369">
        <f t="shared" si="926"/>
        <v>75500</v>
      </c>
      <c r="I1558" s="580">
        <f t="shared" si="926"/>
        <v>1411500</v>
      </c>
      <c r="J1558" s="513">
        <f t="shared" si="926"/>
        <v>6938500</v>
      </c>
      <c r="K1558" s="535">
        <f t="shared" si="918"/>
        <v>16.904191616766468</v>
      </c>
    </row>
    <row r="1559" spans="1:11" x14ac:dyDescent="0.25">
      <c r="A1559" s="4" t="s">
        <v>255</v>
      </c>
      <c r="B1559" s="4" t="s">
        <v>246</v>
      </c>
      <c r="C1559" s="21">
        <v>7000000</v>
      </c>
      <c r="D1559" s="57"/>
      <c r="E1559" s="57"/>
      <c r="F1559" s="106"/>
      <c r="G1559" s="759">
        <v>1283500</v>
      </c>
      <c r="H1559" s="691"/>
      <c r="I1559" s="803">
        <f>H1559+G1559</f>
        <v>1283500</v>
      </c>
      <c r="J1559" s="561">
        <f>C1559-I1559</f>
        <v>5716500</v>
      </c>
      <c r="K1559" s="536">
        <f t="shared" si="918"/>
        <v>18.335714285714285</v>
      </c>
    </row>
    <row r="1560" spans="1:11" x14ac:dyDescent="0.25">
      <c r="A1560" s="4" t="s">
        <v>256</v>
      </c>
      <c r="B1560" s="4" t="s">
        <v>247</v>
      </c>
      <c r="C1560" s="21">
        <v>1350000</v>
      </c>
      <c r="D1560" s="57"/>
      <c r="E1560" s="57"/>
      <c r="F1560" s="106"/>
      <c r="G1560" s="759">
        <v>52500</v>
      </c>
      <c r="H1560" s="691">
        <v>75500</v>
      </c>
      <c r="I1560" s="803">
        <f>H1560+G1560</f>
        <v>128000</v>
      </c>
      <c r="J1560" s="561">
        <f>C1560-I1560</f>
        <v>1222000</v>
      </c>
      <c r="K1560" s="536">
        <f t="shared" si="918"/>
        <v>9.481481481481481</v>
      </c>
    </row>
    <row r="1561" spans="1:11" x14ac:dyDescent="0.25">
      <c r="A1561" s="4" t="s">
        <v>257</v>
      </c>
      <c r="B1561" s="4" t="s">
        <v>239</v>
      </c>
      <c r="C1561" s="21">
        <f>C1562</f>
        <v>50000</v>
      </c>
      <c r="D1561" s="21">
        <f t="shared" ref="D1561:J1561" si="927">D1562</f>
        <v>0</v>
      </c>
      <c r="E1561" s="21">
        <f t="shared" si="927"/>
        <v>0</v>
      </c>
      <c r="F1561" s="103">
        <f t="shared" si="927"/>
        <v>0</v>
      </c>
      <c r="G1561" s="547">
        <f t="shared" si="927"/>
        <v>0</v>
      </c>
      <c r="H1561" s="499">
        <f t="shared" si="927"/>
        <v>0</v>
      </c>
      <c r="I1561" s="581">
        <f t="shared" si="927"/>
        <v>0</v>
      </c>
      <c r="J1561" s="514">
        <f t="shared" si="927"/>
        <v>50000</v>
      </c>
      <c r="K1561" s="536">
        <f t="shared" si="918"/>
        <v>0</v>
      </c>
    </row>
    <row r="1562" spans="1:11" x14ac:dyDescent="0.25">
      <c r="A1562" s="4" t="s">
        <v>258</v>
      </c>
      <c r="B1562" s="4" t="s">
        <v>248</v>
      </c>
      <c r="C1562" s="21">
        <v>50000</v>
      </c>
      <c r="D1562" s="57"/>
      <c r="E1562" s="57"/>
      <c r="F1562" s="106"/>
      <c r="G1562" s="754"/>
      <c r="H1562" s="716"/>
      <c r="I1562" s="791">
        <f>H1562+G1562</f>
        <v>0</v>
      </c>
      <c r="J1562" s="561">
        <f>C1562-I1562</f>
        <v>50000</v>
      </c>
      <c r="K1562" s="536">
        <f t="shared" si="918"/>
        <v>0</v>
      </c>
    </row>
    <row r="1563" spans="1:11" ht="15.75" thickBot="1" x14ac:dyDescent="0.3">
      <c r="A1563" s="70" t="s">
        <v>27</v>
      </c>
      <c r="B1563" s="70" t="s">
        <v>28</v>
      </c>
      <c r="C1563" s="71">
        <f>C1564</f>
        <v>4310000</v>
      </c>
      <c r="D1563" s="71">
        <f t="shared" ref="D1563:J1564" si="928">D1564</f>
        <v>0</v>
      </c>
      <c r="E1563" s="71">
        <f t="shared" si="928"/>
        <v>0</v>
      </c>
      <c r="F1563" s="111">
        <f t="shared" si="928"/>
        <v>0</v>
      </c>
      <c r="G1563" s="765">
        <f t="shared" si="928"/>
        <v>521500</v>
      </c>
      <c r="H1563" s="1100">
        <f t="shared" si="928"/>
        <v>0</v>
      </c>
      <c r="I1563" s="802">
        <f t="shared" si="928"/>
        <v>521500</v>
      </c>
      <c r="J1563" s="558">
        <f t="shared" si="928"/>
        <v>3788500</v>
      </c>
      <c r="K1563" s="538">
        <f t="shared" si="918"/>
        <v>12.099767981438516</v>
      </c>
    </row>
    <row r="1564" spans="1:11" ht="15.75" thickBot="1" x14ac:dyDescent="0.3">
      <c r="A1564" s="3" t="s">
        <v>249</v>
      </c>
      <c r="B1564" s="3" t="s">
        <v>151</v>
      </c>
      <c r="C1564" s="65">
        <f>C1565</f>
        <v>4310000</v>
      </c>
      <c r="D1564" s="65">
        <f t="shared" si="928"/>
        <v>0</v>
      </c>
      <c r="E1564" s="65">
        <f t="shared" si="928"/>
        <v>0</v>
      </c>
      <c r="F1564" s="100">
        <f t="shared" si="928"/>
        <v>0</v>
      </c>
      <c r="G1564" s="764">
        <f t="shared" si="928"/>
        <v>521500</v>
      </c>
      <c r="H1564" s="511">
        <f t="shared" si="928"/>
        <v>0</v>
      </c>
      <c r="I1564" s="801">
        <f t="shared" si="928"/>
        <v>521500</v>
      </c>
      <c r="J1564" s="512">
        <f t="shared" si="928"/>
        <v>3788500</v>
      </c>
      <c r="K1564" s="544">
        <f t="shared" si="918"/>
        <v>12.099767981438516</v>
      </c>
    </row>
    <row r="1565" spans="1:11" x14ac:dyDescent="0.25">
      <c r="A1565" s="63" t="s">
        <v>250</v>
      </c>
      <c r="B1565" s="63" t="s">
        <v>156</v>
      </c>
      <c r="C1565" s="64">
        <f>C1566+C1567</f>
        <v>4310000</v>
      </c>
      <c r="D1565" s="64">
        <f t="shared" ref="D1565:J1565" si="929">D1566+D1567</f>
        <v>0</v>
      </c>
      <c r="E1565" s="64">
        <f t="shared" si="929"/>
        <v>0</v>
      </c>
      <c r="F1565" s="101">
        <f t="shared" si="929"/>
        <v>0</v>
      </c>
      <c r="G1565" s="540">
        <f t="shared" si="929"/>
        <v>521500</v>
      </c>
      <c r="H1565" s="369">
        <f t="shared" si="929"/>
        <v>0</v>
      </c>
      <c r="I1565" s="580">
        <f t="shared" si="929"/>
        <v>521500</v>
      </c>
      <c r="J1565" s="513">
        <f t="shared" si="929"/>
        <v>3788500</v>
      </c>
      <c r="K1565" s="535">
        <f t="shared" si="918"/>
        <v>12.099767981438516</v>
      </c>
    </row>
    <row r="1566" spans="1:11" x14ac:dyDescent="0.25">
      <c r="A1566" s="4" t="s">
        <v>252</v>
      </c>
      <c r="B1566" s="4" t="s">
        <v>156</v>
      </c>
      <c r="C1566" s="21">
        <v>3500000</v>
      </c>
      <c r="D1566" s="57"/>
      <c r="E1566" s="57"/>
      <c r="F1566" s="106"/>
      <c r="G1566" s="759">
        <v>306250</v>
      </c>
      <c r="H1566" s="691"/>
      <c r="I1566" s="803">
        <f>H1566+G1566</f>
        <v>306250</v>
      </c>
      <c r="J1566" s="561">
        <f>C1566-I1566</f>
        <v>3193750</v>
      </c>
      <c r="K1566" s="536">
        <f t="shared" si="918"/>
        <v>8.75</v>
      </c>
    </row>
    <row r="1567" spans="1:11" x14ac:dyDescent="0.25">
      <c r="A1567" s="4" t="s">
        <v>251</v>
      </c>
      <c r="B1567" s="4" t="s">
        <v>157</v>
      </c>
      <c r="C1567" s="21">
        <v>810000</v>
      </c>
      <c r="D1567" s="57"/>
      <c r="E1567" s="57"/>
      <c r="F1567" s="106"/>
      <c r="G1567" s="759">
        <v>215250</v>
      </c>
      <c r="H1567" s="691"/>
      <c r="I1567" s="803">
        <f>H1567+G1567</f>
        <v>215250</v>
      </c>
      <c r="J1567" s="561">
        <f>C1567-I1567</f>
        <v>594750</v>
      </c>
      <c r="K1567" s="536">
        <f t="shared" si="918"/>
        <v>26.574074074074073</v>
      </c>
    </row>
    <row r="1568" spans="1:11" ht="15.75" thickBot="1" x14ac:dyDescent="0.3">
      <c r="A1568" s="70" t="s">
        <v>29</v>
      </c>
      <c r="B1568" s="566" t="s">
        <v>30</v>
      </c>
      <c r="C1568" s="71">
        <f>C1569</f>
        <v>2500000</v>
      </c>
      <c r="D1568" s="71">
        <f t="shared" ref="D1568:J1570" si="930">D1569</f>
        <v>0</v>
      </c>
      <c r="E1568" s="71">
        <f t="shared" si="930"/>
        <v>0</v>
      </c>
      <c r="F1568" s="111">
        <f t="shared" si="930"/>
        <v>0</v>
      </c>
      <c r="G1568" s="765">
        <f t="shared" si="930"/>
        <v>0</v>
      </c>
      <c r="H1568" s="1100">
        <f t="shared" si="930"/>
        <v>0</v>
      </c>
      <c r="I1568" s="802">
        <f t="shared" si="930"/>
        <v>0</v>
      </c>
      <c r="J1568" s="558">
        <f t="shared" si="930"/>
        <v>2500000</v>
      </c>
      <c r="K1568" s="538">
        <f t="shared" si="918"/>
        <v>0</v>
      </c>
    </row>
    <row r="1569" spans="1:11" ht="15.75" thickBot="1" x14ac:dyDescent="0.3">
      <c r="A1569" s="3" t="s">
        <v>267</v>
      </c>
      <c r="B1569" s="3" t="s">
        <v>151</v>
      </c>
      <c r="C1569" s="65">
        <f>C1570</f>
        <v>2500000</v>
      </c>
      <c r="D1569" s="65">
        <f t="shared" si="930"/>
        <v>0</v>
      </c>
      <c r="E1569" s="65">
        <f t="shared" si="930"/>
        <v>0</v>
      </c>
      <c r="F1569" s="100">
        <f t="shared" si="930"/>
        <v>0</v>
      </c>
      <c r="G1569" s="764">
        <f t="shared" si="930"/>
        <v>0</v>
      </c>
      <c r="H1569" s="511">
        <f t="shared" si="930"/>
        <v>0</v>
      </c>
      <c r="I1569" s="801">
        <f t="shared" si="930"/>
        <v>0</v>
      </c>
      <c r="J1569" s="512">
        <f t="shared" si="930"/>
        <v>2500000</v>
      </c>
      <c r="K1569" s="544">
        <f t="shared" si="918"/>
        <v>0</v>
      </c>
    </row>
    <row r="1570" spans="1:11" x14ac:dyDescent="0.25">
      <c r="A1570" s="63" t="s">
        <v>268</v>
      </c>
      <c r="B1570" s="63" t="s">
        <v>154</v>
      </c>
      <c r="C1570" s="64">
        <f>C1571</f>
        <v>2500000</v>
      </c>
      <c r="D1570" s="64">
        <f t="shared" si="930"/>
        <v>0</v>
      </c>
      <c r="E1570" s="64">
        <f t="shared" si="930"/>
        <v>0</v>
      </c>
      <c r="F1570" s="101">
        <f t="shared" si="930"/>
        <v>0</v>
      </c>
      <c r="G1570" s="540">
        <f t="shared" si="930"/>
        <v>0</v>
      </c>
      <c r="H1570" s="369">
        <f t="shared" si="930"/>
        <v>0</v>
      </c>
      <c r="I1570" s="580">
        <f t="shared" si="930"/>
        <v>0</v>
      </c>
      <c r="J1570" s="513">
        <f t="shared" si="930"/>
        <v>2500000</v>
      </c>
      <c r="K1570" s="535">
        <f t="shared" si="918"/>
        <v>0</v>
      </c>
    </row>
    <row r="1571" spans="1:11" x14ac:dyDescent="0.25">
      <c r="A1571" s="4" t="s">
        <v>269</v>
      </c>
      <c r="B1571" s="4" t="s">
        <v>266</v>
      </c>
      <c r="C1571" s="21">
        <v>2500000</v>
      </c>
      <c r="D1571" s="57"/>
      <c r="E1571" s="57"/>
      <c r="F1571" s="106"/>
      <c r="G1571" s="754"/>
      <c r="H1571" s="716"/>
      <c r="I1571" s="791">
        <f>H1571+G1571</f>
        <v>0</v>
      </c>
      <c r="J1571" s="561">
        <f>C1571-I1571</f>
        <v>2500000</v>
      </c>
      <c r="K1571" s="536">
        <f t="shared" si="918"/>
        <v>0</v>
      </c>
    </row>
    <row r="1572" spans="1:11" ht="15.75" thickBot="1" x14ac:dyDescent="0.3">
      <c r="A1572" s="70" t="s">
        <v>31</v>
      </c>
      <c r="B1572" s="70" t="s">
        <v>32</v>
      </c>
      <c r="C1572" s="71">
        <f>C1573</f>
        <v>1200000</v>
      </c>
      <c r="D1572" s="71">
        <f t="shared" ref="D1572:J1574" si="931">D1573</f>
        <v>0</v>
      </c>
      <c r="E1572" s="71">
        <f t="shared" si="931"/>
        <v>0</v>
      </c>
      <c r="F1572" s="111">
        <f t="shared" si="931"/>
        <v>0</v>
      </c>
      <c r="G1572" s="765">
        <f t="shared" si="931"/>
        <v>200000</v>
      </c>
      <c r="H1572" s="1100">
        <f t="shared" si="931"/>
        <v>100000</v>
      </c>
      <c r="I1572" s="802">
        <f t="shared" si="931"/>
        <v>300000</v>
      </c>
      <c r="J1572" s="558">
        <f t="shared" si="931"/>
        <v>900000</v>
      </c>
      <c r="K1572" s="538">
        <f t="shared" si="918"/>
        <v>25</v>
      </c>
    </row>
    <row r="1573" spans="1:11" ht="15.75" thickBot="1" x14ac:dyDescent="0.3">
      <c r="A1573" s="3" t="s">
        <v>271</v>
      </c>
      <c r="B1573" s="3" t="s">
        <v>151</v>
      </c>
      <c r="C1573" s="65">
        <f>C1574</f>
        <v>1200000</v>
      </c>
      <c r="D1573" s="65">
        <f t="shared" si="931"/>
        <v>0</v>
      </c>
      <c r="E1573" s="65">
        <f t="shared" si="931"/>
        <v>0</v>
      </c>
      <c r="F1573" s="100">
        <f t="shared" si="931"/>
        <v>0</v>
      </c>
      <c r="G1573" s="764">
        <f t="shared" si="931"/>
        <v>200000</v>
      </c>
      <c r="H1573" s="511">
        <f t="shared" si="931"/>
        <v>100000</v>
      </c>
      <c r="I1573" s="801">
        <f t="shared" si="931"/>
        <v>300000</v>
      </c>
      <c r="J1573" s="512">
        <f t="shared" si="931"/>
        <v>900000</v>
      </c>
      <c r="K1573" s="544">
        <f t="shared" si="918"/>
        <v>25</v>
      </c>
    </row>
    <row r="1574" spans="1:11" x14ac:dyDescent="0.25">
      <c r="A1574" s="63" t="s">
        <v>272</v>
      </c>
      <c r="B1574" s="63" t="s">
        <v>239</v>
      </c>
      <c r="C1574" s="64">
        <f>C1575</f>
        <v>1200000</v>
      </c>
      <c r="D1574" s="64">
        <f t="shared" si="931"/>
        <v>0</v>
      </c>
      <c r="E1574" s="64">
        <f t="shared" si="931"/>
        <v>0</v>
      </c>
      <c r="F1574" s="101">
        <f t="shared" si="931"/>
        <v>0</v>
      </c>
      <c r="G1574" s="540">
        <f t="shared" si="931"/>
        <v>200000</v>
      </c>
      <c r="H1574" s="369">
        <f t="shared" si="931"/>
        <v>100000</v>
      </c>
      <c r="I1574" s="580">
        <f t="shared" si="931"/>
        <v>300000</v>
      </c>
      <c r="J1574" s="513">
        <f t="shared" si="931"/>
        <v>900000</v>
      </c>
      <c r="K1574" s="535">
        <f t="shared" si="918"/>
        <v>25</v>
      </c>
    </row>
    <row r="1575" spans="1:11" x14ac:dyDescent="0.25">
      <c r="A1575" s="4" t="s">
        <v>273</v>
      </c>
      <c r="B1575" s="4" t="s">
        <v>270</v>
      </c>
      <c r="C1575" s="21">
        <v>1200000</v>
      </c>
      <c r="D1575" s="57"/>
      <c r="E1575" s="57"/>
      <c r="F1575" s="106"/>
      <c r="G1575" s="759">
        <v>200000</v>
      </c>
      <c r="H1575" s="691">
        <v>100000</v>
      </c>
      <c r="I1575" s="803">
        <f>H1575+G1575</f>
        <v>300000</v>
      </c>
      <c r="J1575" s="561">
        <f>C1575-I1575</f>
        <v>900000</v>
      </c>
      <c r="K1575" s="536">
        <f t="shared" si="918"/>
        <v>25</v>
      </c>
    </row>
    <row r="1576" spans="1:11" ht="15.75" thickBot="1" x14ac:dyDescent="0.3">
      <c r="A1576" s="70" t="s">
        <v>33</v>
      </c>
      <c r="B1576" s="70" t="s">
        <v>34</v>
      </c>
      <c r="C1576" s="71">
        <f>C1577</f>
        <v>15240000</v>
      </c>
      <c r="D1576" s="71">
        <f t="shared" ref="D1576:J1577" si="932">D1577</f>
        <v>0</v>
      </c>
      <c r="E1576" s="71">
        <f t="shared" si="932"/>
        <v>0</v>
      </c>
      <c r="F1576" s="111">
        <f t="shared" si="932"/>
        <v>0</v>
      </c>
      <c r="G1576" s="765">
        <f t="shared" si="932"/>
        <v>2340000</v>
      </c>
      <c r="H1576" s="1100">
        <f t="shared" si="932"/>
        <v>1260000</v>
      </c>
      <c r="I1576" s="802">
        <f t="shared" si="932"/>
        <v>3600000</v>
      </c>
      <c r="J1576" s="558">
        <f t="shared" si="932"/>
        <v>11640000</v>
      </c>
      <c r="K1576" s="538">
        <f t="shared" si="918"/>
        <v>23.622047244094489</v>
      </c>
    </row>
    <row r="1577" spans="1:11" ht="15.75" thickBot="1" x14ac:dyDescent="0.3">
      <c r="A1577" s="3" t="s">
        <v>277</v>
      </c>
      <c r="B1577" s="3" t="s">
        <v>151</v>
      </c>
      <c r="C1577" s="65">
        <f>C1578</f>
        <v>15240000</v>
      </c>
      <c r="D1577" s="65">
        <f t="shared" si="932"/>
        <v>0</v>
      </c>
      <c r="E1577" s="65">
        <f t="shared" si="932"/>
        <v>0</v>
      </c>
      <c r="F1577" s="100">
        <f t="shared" si="932"/>
        <v>0</v>
      </c>
      <c r="G1577" s="764">
        <f t="shared" si="932"/>
        <v>2340000</v>
      </c>
      <c r="H1577" s="511">
        <f t="shared" si="932"/>
        <v>1260000</v>
      </c>
      <c r="I1577" s="801">
        <f t="shared" si="932"/>
        <v>3600000</v>
      </c>
      <c r="J1577" s="512">
        <f t="shared" si="932"/>
        <v>11640000</v>
      </c>
      <c r="K1577" s="544">
        <f t="shared" si="918"/>
        <v>23.622047244094489</v>
      </c>
    </row>
    <row r="1578" spans="1:11" x14ac:dyDescent="0.25">
      <c r="A1578" s="63" t="s">
        <v>278</v>
      </c>
      <c r="B1578" s="63" t="s">
        <v>274</v>
      </c>
      <c r="C1578" s="64">
        <f>C1579+C1580</f>
        <v>15240000</v>
      </c>
      <c r="D1578" s="64">
        <f t="shared" ref="D1578:J1578" si="933">D1579+D1580</f>
        <v>0</v>
      </c>
      <c r="E1578" s="64">
        <f t="shared" si="933"/>
        <v>0</v>
      </c>
      <c r="F1578" s="101">
        <f t="shared" si="933"/>
        <v>0</v>
      </c>
      <c r="G1578" s="540">
        <f t="shared" si="933"/>
        <v>2340000</v>
      </c>
      <c r="H1578" s="369">
        <f t="shared" si="933"/>
        <v>1260000</v>
      </c>
      <c r="I1578" s="580">
        <f t="shared" si="933"/>
        <v>3600000</v>
      </c>
      <c r="J1578" s="513">
        <f t="shared" si="933"/>
        <v>11640000</v>
      </c>
      <c r="K1578" s="535">
        <f t="shared" si="918"/>
        <v>23.622047244094489</v>
      </c>
    </row>
    <row r="1579" spans="1:11" x14ac:dyDescent="0.25">
      <c r="A1579" s="4" t="s">
        <v>280</v>
      </c>
      <c r="B1579" s="4" t="s">
        <v>275</v>
      </c>
      <c r="C1579" s="21">
        <v>4290000</v>
      </c>
      <c r="D1579" s="16"/>
      <c r="E1579" s="16"/>
      <c r="F1579" s="102"/>
      <c r="G1579" s="759">
        <v>570000</v>
      </c>
      <c r="H1579" s="691">
        <v>330000</v>
      </c>
      <c r="I1579" s="803">
        <f>H1579+G1579</f>
        <v>900000</v>
      </c>
      <c r="J1579" s="561">
        <f>C1579-I1579</f>
        <v>3390000</v>
      </c>
      <c r="K1579" s="536">
        <f t="shared" si="918"/>
        <v>20.97902097902098</v>
      </c>
    </row>
    <row r="1580" spans="1:11" x14ac:dyDescent="0.25">
      <c r="A1580" s="4" t="s">
        <v>279</v>
      </c>
      <c r="B1580" s="4" t="s">
        <v>276</v>
      </c>
      <c r="C1580" s="21">
        <v>10950000</v>
      </c>
      <c r="D1580" s="16"/>
      <c r="E1580" s="16"/>
      <c r="F1580" s="102"/>
      <c r="G1580" s="759">
        <v>1770000</v>
      </c>
      <c r="H1580" s="691">
        <v>930000</v>
      </c>
      <c r="I1580" s="803">
        <f>H1580+G1580</f>
        <v>2700000</v>
      </c>
      <c r="J1580" s="561">
        <f>C1580-I1580</f>
        <v>8250000</v>
      </c>
      <c r="K1580" s="536">
        <f t="shared" si="918"/>
        <v>24.657534246575342</v>
      </c>
    </row>
    <row r="1581" spans="1:11" x14ac:dyDescent="0.25">
      <c r="A1581" s="48"/>
      <c r="B1581" s="48"/>
      <c r="C1581" s="49"/>
      <c r="D1581" s="29"/>
      <c r="E1581" s="29"/>
      <c r="F1581" s="89"/>
      <c r="G1581" s="755"/>
      <c r="H1581" s="1088"/>
      <c r="I1581" s="792"/>
      <c r="J1581" s="508"/>
      <c r="K1581" s="538"/>
    </row>
    <row r="1582" spans="1:11" x14ac:dyDescent="0.25">
      <c r="A1582" s="124"/>
      <c r="B1582" s="124"/>
      <c r="C1582" s="125"/>
      <c r="D1582" s="126"/>
      <c r="E1582" s="126"/>
      <c r="F1582" s="126"/>
      <c r="G1582" s="610"/>
      <c r="H1582" s="516"/>
      <c r="I1582" s="610"/>
      <c r="J1582" s="515"/>
      <c r="K1582" s="545"/>
    </row>
    <row r="1583" spans="1:11" x14ac:dyDescent="0.25">
      <c r="A1583" s="7"/>
      <c r="B1583" s="7"/>
      <c r="C1583" s="8"/>
      <c r="D1583" s="130"/>
      <c r="E1583" s="130"/>
      <c r="F1583" s="130"/>
      <c r="G1583" s="613"/>
      <c r="H1583" s="520"/>
      <c r="I1583" s="613"/>
      <c r="J1583" s="519"/>
      <c r="K1583" s="550"/>
    </row>
    <row r="1584" spans="1:11" x14ac:dyDescent="0.25">
      <c r="A1584" s="7"/>
      <c r="B1584" s="7"/>
      <c r="C1584" s="8"/>
      <c r="D1584" s="130"/>
      <c r="E1584" s="130"/>
      <c r="F1584" s="130"/>
      <c r="G1584" s="613"/>
      <c r="H1584" s="520"/>
      <c r="I1584" s="613"/>
      <c r="J1584" s="519"/>
      <c r="K1584" s="550">
        <v>5</v>
      </c>
    </row>
    <row r="1585" spans="1:11" x14ac:dyDescent="0.25">
      <c r="A1585" s="120" t="s">
        <v>533</v>
      </c>
      <c r="B1585" s="121">
        <v>2</v>
      </c>
      <c r="C1585" s="122" t="s">
        <v>534</v>
      </c>
      <c r="D1585" s="122" t="s">
        <v>535</v>
      </c>
      <c r="E1585" s="122" t="s">
        <v>536</v>
      </c>
      <c r="F1585" s="123" t="s">
        <v>537</v>
      </c>
      <c r="G1585" s="751">
        <v>7</v>
      </c>
      <c r="H1585" s="715">
        <v>8</v>
      </c>
      <c r="I1585" s="788">
        <v>9</v>
      </c>
      <c r="J1585" s="502">
        <v>10</v>
      </c>
      <c r="K1585" s="503">
        <v>11</v>
      </c>
    </row>
    <row r="1586" spans="1:11" ht="15.75" thickBot="1" x14ac:dyDescent="0.3">
      <c r="A1586" s="70" t="s">
        <v>35</v>
      </c>
      <c r="B1586" s="70" t="s">
        <v>36</v>
      </c>
      <c r="C1586" s="71">
        <f>C1587</f>
        <v>10000000</v>
      </c>
      <c r="D1586" s="71">
        <f t="shared" ref="D1586:J1588" si="934">D1587</f>
        <v>0</v>
      </c>
      <c r="E1586" s="71">
        <f t="shared" si="934"/>
        <v>0</v>
      </c>
      <c r="F1586" s="111">
        <f t="shared" si="934"/>
        <v>0</v>
      </c>
      <c r="G1586" s="765">
        <f t="shared" si="934"/>
        <v>0</v>
      </c>
      <c r="H1586" s="1100">
        <f t="shared" si="934"/>
        <v>7720325</v>
      </c>
      <c r="I1586" s="802">
        <f t="shared" si="934"/>
        <v>7720325</v>
      </c>
      <c r="J1586" s="558">
        <f t="shared" si="934"/>
        <v>2279675</v>
      </c>
      <c r="K1586" s="538">
        <f t="shared" ref="K1586:K1626" si="935">I1586/C1586*100</f>
        <v>77.203249999999997</v>
      </c>
    </row>
    <row r="1587" spans="1:11" ht="15.75" thickBot="1" x14ac:dyDescent="0.3">
      <c r="A1587" s="3" t="s">
        <v>284</v>
      </c>
      <c r="B1587" s="3" t="s">
        <v>151</v>
      </c>
      <c r="C1587" s="65">
        <f>C1588</f>
        <v>10000000</v>
      </c>
      <c r="D1587" s="65">
        <f t="shared" si="934"/>
        <v>0</v>
      </c>
      <c r="E1587" s="65">
        <f t="shared" si="934"/>
        <v>0</v>
      </c>
      <c r="F1587" s="100">
        <f t="shared" si="934"/>
        <v>0</v>
      </c>
      <c r="G1587" s="764">
        <f t="shared" si="934"/>
        <v>0</v>
      </c>
      <c r="H1587" s="511">
        <f t="shared" si="934"/>
        <v>7720325</v>
      </c>
      <c r="I1587" s="801">
        <f t="shared" si="934"/>
        <v>7720325</v>
      </c>
      <c r="J1587" s="512">
        <f t="shared" si="934"/>
        <v>2279675</v>
      </c>
      <c r="K1587" s="544">
        <f t="shared" si="935"/>
        <v>77.203249999999997</v>
      </c>
    </row>
    <row r="1588" spans="1:11" x14ac:dyDescent="0.25">
      <c r="A1588" s="63" t="s">
        <v>285</v>
      </c>
      <c r="B1588" s="63" t="s">
        <v>281</v>
      </c>
      <c r="C1588" s="64">
        <f>C1589</f>
        <v>10000000</v>
      </c>
      <c r="D1588" s="64">
        <f t="shared" si="934"/>
        <v>0</v>
      </c>
      <c r="E1588" s="64">
        <f t="shared" si="934"/>
        <v>0</v>
      </c>
      <c r="F1588" s="101">
        <f t="shared" si="934"/>
        <v>0</v>
      </c>
      <c r="G1588" s="540">
        <f t="shared" si="934"/>
        <v>0</v>
      </c>
      <c r="H1588" s="369">
        <f t="shared" si="934"/>
        <v>7720325</v>
      </c>
      <c r="I1588" s="580">
        <f t="shared" si="934"/>
        <v>7720325</v>
      </c>
      <c r="J1588" s="513">
        <f t="shared" si="934"/>
        <v>2279675</v>
      </c>
      <c r="K1588" s="535">
        <f t="shared" si="935"/>
        <v>77.203249999999997</v>
      </c>
    </row>
    <row r="1589" spans="1:11" x14ac:dyDescent="0.25">
      <c r="A1589" s="4" t="s">
        <v>286</v>
      </c>
      <c r="B1589" s="4" t="s">
        <v>282</v>
      </c>
      <c r="C1589" s="21">
        <v>10000000</v>
      </c>
      <c r="D1589" s="57"/>
      <c r="E1589" s="57"/>
      <c r="F1589" s="106"/>
      <c r="G1589" s="754"/>
      <c r="H1589" s="691">
        <v>7720325</v>
      </c>
      <c r="I1589" s="791">
        <f>H1589+G1589</f>
        <v>7720325</v>
      </c>
      <c r="J1589" s="561">
        <f>C1589-I1589</f>
        <v>2279675</v>
      </c>
      <c r="K1589" s="536">
        <f t="shared" si="935"/>
        <v>77.203249999999997</v>
      </c>
    </row>
    <row r="1590" spans="1:11" ht="15.75" thickBot="1" x14ac:dyDescent="0.3">
      <c r="A1590" s="70" t="s">
        <v>37</v>
      </c>
      <c r="B1590" s="70" t="s">
        <v>38</v>
      </c>
      <c r="C1590" s="71">
        <f>C1591</f>
        <v>28800000</v>
      </c>
      <c r="D1590" s="71">
        <f t="shared" ref="D1590:J1592" si="936">D1591</f>
        <v>0</v>
      </c>
      <c r="E1590" s="71">
        <f t="shared" si="936"/>
        <v>0</v>
      </c>
      <c r="F1590" s="111">
        <f t="shared" si="936"/>
        <v>0</v>
      </c>
      <c r="G1590" s="765">
        <f t="shared" si="936"/>
        <v>5475000</v>
      </c>
      <c r="H1590" s="1100">
        <f t="shared" si="936"/>
        <v>3825000</v>
      </c>
      <c r="I1590" s="802">
        <f t="shared" si="936"/>
        <v>9300000</v>
      </c>
      <c r="J1590" s="558">
        <f t="shared" si="936"/>
        <v>19500000</v>
      </c>
      <c r="K1590" s="538">
        <f t="shared" si="935"/>
        <v>32.291666666666671</v>
      </c>
    </row>
    <row r="1591" spans="1:11" ht="15.75" thickBot="1" x14ac:dyDescent="0.3">
      <c r="A1591" s="3" t="s">
        <v>287</v>
      </c>
      <c r="B1591" s="3" t="s">
        <v>151</v>
      </c>
      <c r="C1591" s="65">
        <f>C1592</f>
        <v>28800000</v>
      </c>
      <c r="D1591" s="65">
        <f t="shared" si="936"/>
        <v>0</v>
      </c>
      <c r="E1591" s="65">
        <f t="shared" si="936"/>
        <v>0</v>
      </c>
      <c r="F1591" s="100">
        <f t="shared" si="936"/>
        <v>0</v>
      </c>
      <c r="G1591" s="764">
        <f t="shared" si="936"/>
        <v>5475000</v>
      </c>
      <c r="H1591" s="511">
        <f t="shared" si="936"/>
        <v>3825000</v>
      </c>
      <c r="I1591" s="801">
        <f t="shared" si="936"/>
        <v>9300000</v>
      </c>
      <c r="J1591" s="512">
        <f t="shared" si="936"/>
        <v>19500000</v>
      </c>
      <c r="K1591" s="544">
        <f t="shared" si="935"/>
        <v>32.291666666666671</v>
      </c>
    </row>
    <row r="1592" spans="1:11" x14ac:dyDescent="0.25">
      <c r="A1592" s="63" t="s">
        <v>288</v>
      </c>
      <c r="B1592" s="63" t="s">
        <v>281</v>
      </c>
      <c r="C1592" s="64">
        <f>C1593</f>
        <v>28800000</v>
      </c>
      <c r="D1592" s="64">
        <f t="shared" si="936"/>
        <v>0</v>
      </c>
      <c r="E1592" s="64">
        <f t="shared" si="936"/>
        <v>0</v>
      </c>
      <c r="F1592" s="101">
        <f t="shared" si="936"/>
        <v>0</v>
      </c>
      <c r="G1592" s="540">
        <f t="shared" si="936"/>
        <v>5475000</v>
      </c>
      <c r="H1592" s="369">
        <f t="shared" si="936"/>
        <v>3825000</v>
      </c>
      <c r="I1592" s="580">
        <f t="shared" si="936"/>
        <v>9300000</v>
      </c>
      <c r="J1592" s="513">
        <f t="shared" si="936"/>
        <v>19500000</v>
      </c>
      <c r="K1592" s="535">
        <f t="shared" si="935"/>
        <v>32.291666666666671</v>
      </c>
    </row>
    <row r="1593" spans="1:11" x14ac:dyDescent="0.25">
      <c r="A1593" s="4" t="s">
        <v>289</v>
      </c>
      <c r="B1593" s="4" t="s">
        <v>283</v>
      </c>
      <c r="C1593" s="21">
        <v>28800000</v>
      </c>
      <c r="D1593" s="57"/>
      <c r="E1593" s="57"/>
      <c r="F1593" s="106"/>
      <c r="G1593" s="759">
        <v>5475000</v>
      </c>
      <c r="H1593" s="691">
        <v>3825000</v>
      </c>
      <c r="I1593" s="803">
        <f>H1593+G1593</f>
        <v>9300000</v>
      </c>
      <c r="J1593" s="561">
        <f>C1593-I1593</f>
        <v>19500000</v>
      </c>
      <c r="K1593" s="536">
        <f t="shared" si="935"/>
        <v>32.291666666666671</v>
      </c>
    </row>
    <row r="1594" spans="1:11" ht="15.75" thickBot="1" x14ac:dyDescent="0.3">
      <c r="A1594" s="70" t="s">
        <v>39</v>
      </c>
      <c r="B1594" s="70" t="s">
        <v>40</v>
      </c>
      <c r="C1594" s="71">
        <f>C1595</f>
        <v>3000000</v>
      </c>
      <c r="D1594" s="71">
        <f t="shared" ref="D1594:J1596" si="937">D1595</f>
        <v>0</v>
      </c>
      <c r="E1594" s="71">
        <f t="shared" si="937"/>
        <v>0</v>
      </c>
      <c r="F1594" s="111">
        <f t="shared" si="937"/>
        <v>0</v>
      </c>
      <c r="G1594" s="765">
        <f t="shared" si="937"/>
        <v>0</v>
      </c>
      <c r="H1594" s="1100">
        <f t="shared" si="937"/>
        <v>0</v>
      </c>
      <c r="I1594" s="802">
        <f t="shared" si="937"/>
        <v>0</v>
      </c>
      <c r="J1594" s="558">
        <f t="shared" si="937"/>
        <v>3000000</v>
      </c>
      <c r="K1594" s="538">
        <f t="shared" si="935"/>
        <v>0</v>
      </c>
    </row>
    <row r="1595" spans="1:11" ht="15.75" thickBot="1" x14ac:dyDescent="0.3">
      <c r="A1595" s="3" t="s">
        <v>291</v>
      </c>
      <c r="B1595" s="3" t="s">
        <v>92</v>
      </c>
      <c r="C1595" s="65">
        <f>C1596</f>
        <v>3000000</v>
      </c>
      <c r="D1595" s="65">
        <f t="shared" si="937"/>
        <v>0</v>
      </c>
      <c r="E1595" s="65">
        <f t="shared" si="937"/>
        <v>0</v>
      </c>
      <c r="F1595" s="100">
        <f t="shared" si="937"/>
        <v>0</v>
      </c>
      <c r="G1595" s="764">
        <f t="shared" si="937"/>
        <v>0</v>
      </c>
      <c r="H1595" s="511">
        <f t="shared" si="937"/>
        <v>0</v>
      </c>
      <c r="I1595" s="801">
        <f t="shared" si="937"/>
        <v>0</v>
      </c>
      <c r="J1595" s="512">
        <f t="shared" si="937"/>
        <v>3000000</v>
      </c>
      <c r="K1595" s="544">
        <f t="shared" si="935"/>
        <v>0</v>
      </c>
    </row>
    <row r="1596" spans="1:11" x14ac:dyDescent="0.25">
      <c r="A1596" s="63" t="s">
        <v>292</v>
      </c>
      <c r="B1596" s="63" t="s">
        <v>213</v>
      </c>
      <c r="C1596" s="64">
        <f>C1597</f>
        <v>3000000</v>
      </c>
      <c r="D1596" s="64">
        <f t="shared" si="937"/>
        <v>0</v>
      </c>
      <c r="E1596" s="64">
        <f t="shared" si="937"/>
        <v>0</v>
      </c>
      <c r="F1596" s="101">
        <f t="shared" si="937"/>
        <v>0</v>
      </c>
      <c r="G1596" s="540">
        <f t="shared" si="937"/>
        <v>0</v>
      </c>
      <c r="H1596" s="369">
        <f t="shared" si="937"/>
        <v>0</v>
      </c>
      <c r="I1596" s="580">
        <f t="shared" si="937"/>
        <v>0</v>
      </c>
      <c r="J1596" s="513">
        <f t="shared" si="937"/>
        <v>3000000</v>
      </c>
      <c r="K1596" s="535">
        <f t="shared" si="935"/>
        <v>0</v>
      </c>
    </row>
    <row r="1597" spans="1:11" x14ac:dyDescent="0.25">
      <c r="A1597" s="4" t="s">
        <v>293</v>
      </c>
      <c r="B1597" s="4" t="s">
        <v>290</v>
      </c>
      <c r="C1597" s="21">
        <v>3000000</v>
      </c>
      <c r="D1597" s="16"/>
      <c r="E1597" s="16"/>
      <c r="F1597" s="102"/>
      <c r="G1597" s="754"/>
      <c r="H1597" s="716"/>
      <c r="I1597" s="791">
        <f>H1597+G1597</f>
        <v>0</v>
      </c>
      <c r="J1597" s="561">
        <f>C1597-I1597</f>
        <v>3000000</v>
      </c>
      <c r="K1597" s="536">
        <f t="shared" si="935"/>
        <v>0</v>
      </c>
    </row>
    <row r="1598" spans="1:11" x14ac:dyDescent="0.25">
      <c r="A1598" s="54" t="s">
        <v>119</v>
      </c>
      <c r="B1598" s="54" t="s">
        <v>105</v>
      </c>
      <c r="C1598" s="55">
        <f t="shared" ref="C1598:J1598" si="938">C1599+C1615+C1621+C1630+C1637+C1644+C1651+C1655</f>
        <v>99500000</v>
      </c>
      <c r="D1598" s="55">
        <f t="shared" si="938"/>
        <v>0</v>
      </c>
      <c r="E1598" s="55">
        <f t="shared" si="938"/>
        <v>0</v>
      </c>
      <c r="F1598" s="104">
        <f t="shared" si="938"/>
        <v>0</v>
      </c>
      <c r="G1598" s="547">
        <f t="shared" si="938"/>
        <v>19123833</v>
      </c>
      <c r="H1598" s="499">
        <f t="shared" si="938"/>
        <v>1734250</v>
      </c>
      <c r="I1598" s="581">
        <f t="shared" si="938"/>
        <v>20858083</v>
      </c>
      <c r="J1598" s="549">
        <f t="shared" si="938"/>
        <v>78641917</v>
      </c>
      <c r="K1598" s="536">
        <f t="shared" si="935"/>
        <v>20.962897487437186</v>
      </c>
    </row>
    <row r="1599" spans="1:11" ht="15.75" thickBot="1" x14ac:dyDescent="0.3">
      <c r="A1599" s="70" t="s">
        <v>41</v>
      </c>
      <c r="B1599" s="70" t="s">
        <v>106</v>
      </c>
      <c r="C1599" s="71">
        <f>C1600</f>
        <v>25000000</v>
      </c>
      <c r="D1599" s="71">
        <f t="shared" ref="D1599:J1599" si="939">D1600</f>
        <v>0</v>
      </c>
      <c r="E1599" s="71">
        <f t="shared" si="939"/>
        <v>0</v>
      </c>
      <c r="F1599" s="111">
        <f t="shared" si="939"/>
        <v>0</v>
      </c>
      <c r="G1599" s="765">
        <f t="shared" si="939"/>
        <v>5488000</v>
      </c>
      <c r="H1599" s="1100">
        <f t="shared" si="939"/>
        <v>0</v>
      </c>
      <c r="I1599" s="802">
        <f t="shared" si="939"/>
        <v>5488000</v>
      </c>
      <c r="J1599" s="558">
        <f t="shared" si="939"/>
        <v>19512000</v>
      </c>
      <c r="K1599" s="538">
        <f t="shared" si="935"/>
        <v>21.951999999999998</v>
      </c>
    </row>
    <row r="1600" spans="1:11" ht="15.75" thickBot="1" x14ac:dyDescent="0.3">
      <c r="A1600" s="3" t="s">
        <v>325</v>
      </c>
      <c r="B1600" s="3" t="s">
        <v>294</v>
      </c>
      <c r="C1600" s="65">
        <f>C1601+C1603+C1606+C1609+C1613</f>
        <v>25000000</v>
      </c>
      <c r="D1600" s="65">
        <f t="shared" ref="D1600:J1600" si="940">D1601+D1603+D1606+D1609+D1613</f>
        <v>0</v>
      </c>
      <c r="E1600" s="65">
        <f t="shared" si="940"/>
        <v>0</v>
      </c>
      <c r="F1600" s="100">
        <f t="shared" si="940"/>
        <v>0</v>
      </c>
      <c r="G1600" s="764">
        <f t="shared" si="940"/>
        <v>5488000</v>
      </c>
      <c r="H1600" s="511">
        <f t="shared" si="940"/>
        <v>0</v>
      </c>
      <c r="I1600" s="801">
        <f t="shared" si="940"/>
        <v>5488000</v>
      </c>
      <c r="J1600" s="512">
        <f t="shared" si="940"/>
        <v>19512000</v>
      </c>
      <c r="K1600" s="544">
        <f t="shared" si="935"/>
        <v>21.951999999999998</v>
      </c>
    </row>
    <row r="1601" spans="1:11" x14ac:dyDescent="0.25">
      <c r="A1601" s="63" t="s">
        <v>326</v>
      </c>
      <c r="B1601" s="63" t="s">
        <v>295</v>
      </c>
      <c r="C1601" s="64">
        <f>C1602</f>
        <v>4500000</v>
      </c>
      <c r="D1601" s="64">
        <f t="shared" ref="D1601:J1601" si="941">D1602</f>
        <v>0</v>
      </c>
      <c r="E1601" s="64">
        <f t="shared" si="941"/>
        <v>0</v>
      </c>
      <c r="F1601" s="101">
        <f t="shared" si="941"/>
        <v>0</v>
      </c>
      <c r="G1601" s="540">
        <f t="shared" si="941"/>
        <v>0</v>
      </c>
      <c r="H1601" s="369">
        <f t="shared" si="941"/>
        <v>0</v>
      </c>
      <c r="I1601" s="580">
        <f t="shared" si="941"/>
        <v>0</v>
      </c>
      <c r="J1601" s="513">
        <f t="shared" si="941"/>
        <v>4500000</v>
      </c>
      <c r="K1601" s="535">
        <f t="shared" si="935"/>
        <v>0</v>
      </c>
    </row>
    <row r="1602" spans="1:11" x14ac:dyDescent="0.25">
      <c r="A1602" s="4" t="s">
        <v>331</v>
      </c>
      <c r="B1602" s="4" t="s">
        <v>296</v>
      </c>
      <c r="C1602" s="21">
        <v>4500000</v>
      </c>
      <c r="D1602" s="57"/>
      <c r="E1602" s="57"/>
      <c r="F1602" s="106"/>
      <c r="G1602" s="754"/>
      <c r="H1602" s="716"/>
      <c r="I1602" s="791">
        <f>H1602+G1602</f>
        <v>0</v>
      </c>
      <c r="J1602" s="619">
        <f>C1602-I1602</f>
        <v>4500000</v>
      </c>
      <c r="K1602" s="536">
        <f t="shared" si="935"/>
        <v>0</v>
      </c>
    </row>
    <row r="1603" spans="1:11" x14ac:dyDescent="0.25">
      <c r="A1603" s="4" t="s">
        <v>327</v>
      </c>
      <c r="B1603" s="4" t="s">
        <v>297</v>
      </c>
      <c r="C1603" s="21">
        <f>C1604+C1605</f>
        <v>6500000</v>
      </c>
      <c r="D1603" s="21">
        <f t="shared" ref="D1603:J1603" si="942">D1604+D1605</f>
        <v>0</v>
      </c>
      <c r="E1603" s="21">
        <f t="shared" si="942"/>
        <v>0</v>
      </c>
      <c r="F1603" s="103">
        <f t="shared" si="942"/>
        <v>0</v>
      </c>
      <c r="G1603" s="547">
        <f t="shared" si="942"/>
        <v>3000000</v>
      </c>
      <c r="H1603" s="499">
        <f t="shared" si="942"/>
        <v>0</v>
      </c>
      <c r="I1603" s="581">
        <f t="shared" si="942"/>
        <v>3000000</v>
      </c>
      <c r="J1603" s="514">
        <f t="shared" si="942"/>
        <v>3500000</v>
      </c>
      <c r="K1603" s="536">
        <f t="shared" si="935"/>
        <v>46.153846153846153</v>
      </c>
    </row>
    <row r="1604" spans="1:11" x14ac:dyDescent="0.25">
      <c r="A1604" s="4" t="s">
        <v>333</v>
      </c>
      <c r="B1604" s="4" t="s">
        <v>298</v>
      </c>
      <c r="C1604" s="21">
        <v>3500000</v>
      </c>
      <c r="D1604" s="57"/>
      <c r="E1604" s="57"/>
      <c r="F1604" s="106"/>
      <c r="G1604" s="754"/>
      <c r="H1604" s="716"/>
      <c r="I1604" s="791">
        <f>H1604+G1604</f>
        <v>0</v>
      </c>
      <c r="J1604" s="619">
        <f>C1604-I1604</f>
        <v>3500000</v>
      </c>
      <c r="K1604" s="536">
        <f t="shared" si="935"/>
        <v>0</v>
      </c>
    </row>
    <row r="1605" spans="1:11" x14ac:dyDescent="0.25">
      <c r="A1605" s="4" t="s">
        <v>332</v>
      </c>
      <c r="B1605" s="4" t="s">
        <v>299</v>
      </c>
      <c r="C1605" s="21">
        <v>3000000</v>
      </c>
      <c r="D1605" s="57"/>
      <c r="E1605" s="57"/>
      <c r="F1605" s="106"/>
      <c r="G1605" s="759">
        <v>3000000</v>
      </c>
      <c r="H1605" s="691"/>
      <c r="I1605" s="796">
        <f>H1605+G1605</f>
        <v>3000000</v>
      </c>
      <c r="J1605" s="619">
        <f>C1605-I1605</f>
        <v>0</v>
      </c>
      <c r="K1605" s="536">
        <f t="shared" si="935"/>
        <v>100</v>
      </c>
    </row>
    <row r="1606" spans="1:11" x14ac:dyDescent="0.25">
      <c r="A1606" s="4" t="s">
        <v>328</v>
      </c>
      <c r="B1606" s="4" t="s">
        <v>300</v>
      </c>
      <c r="C1606" s="21">
        <f>C1607+C1608</f>
        <v>7950000</v>
      </c>
      <c r="D1606" s="21">
        <f t="shared" ref="D1606:J1606" si="943">D1607+D1608</f>
        <v>0</v>
      </c>
      <c r="E1606" s="21">
        <f t="shared" si="943"/>
        <v>0</v>
      </c>
      <c r="F1606" s="103">
        <f t="shared" si="943"/>
        <v>0</v>
      </c>
      <c r="G1606" s="547">
        <f t="shared" si="943"/>
        <v>0</v>
      </c>
      <c r="H1606" s="499">
        <f t="shared" si="943"/>
        <v>0</v>
      </c>
      <c r="I1606" s="581">
        <f t="shared" si="943"/>
        <v>0</v>
      </c>
      <c r="J1606" s="514">
        <f t="shared" si="943"/>
        <v>7950000</v>
      </c>
      <c r="K1606" s="536">
        <f t="shared" si="935"/>
        <v>0</v>
      </c>
    </row>
    <row r="1607" spans="1:11" x14ac:dyDescent="0.25">
      <c r="A1607" s="4" t="s">
        <v>334</v>
      </c>
      <c r="B1607" s="4" t="s">
        <v>301</v>
      </c>
      <c r="C1607" s="21">
        <v>3950000</v>
      </c>
      <c r="D1607" s="57"/>
      <c r="E1607" s="57"/>
      <c r="F1607" s="106"/>
      <c r="G1607" s="754"/>
      <c r="H1607" s="716"/>
      <c r="I1607" s="791">
        <f>H1607+G1607</f>
        <v>0</v>
      </c>
      <c r="J1607" s="619">
        <f>C1607-I1607</f>
        <v>3950000</v>
      </c>
      <c r="K1607" s="536">
        <f t="shared" si="935"/>
        <v>0</v>
      </c>
    </row>
    <row r="1608" spans="1:11" x14ac:dyDescent="0.25">
      <c r="A1608" s="4" t="s">
        <v>335</v>
      </c>
      <c r="B1608" s="4" t="s">
        <v>302</v>
      </c>
      <c r="C1608" s="21">
        <v>4000000</v>
      </c>
      <c r="D1608" s="57"/>
      <c r="E1608" s="57"/>
      <c r="F1608" s="106"/>
      <c r="G1608" s="754"/>
      <c r="H1608" s="716"/>
      <c r="I1608" s="791">
        <f>H1608+G1608</f>
        <v>0</v>
      </c>
      <c r="J1608" s="619">
        <f>C1608-I1608</f>
        <v>4000000</v>
      </c>
      <c r="K1608" s="536">
        <f t="shared" si="935"/>
        <v>0</v>
      </c>
    </row>
    <row r="1609" spans="1:11" x14ac:dyDescent="0.25">
      <c r="A1609" s="4" t="s">
        <v>329</v>
      </c>
      <c r="B1609" s="4" t="s">
        <v>303</v>
      </c>
      <c r="C1609" s="21">
        <f>C1610+C1611+C1612</f>
        <v>4550000</v>
      </c>
      <c r="D1609" s="21">
        <f t="shared" ref="D1609:J1609" si="944">D1610+D1611+D1612</f>
        <v>0</v>
      </c>
      <c r="E1609" s="21">
        <f t="shared" si="944"/>
        <v>0</v>
      </c>
      <c r="F1609" s="103">
        <f t="shared" si="944"/>
        <v>0</v>
      </c>
      <c r="G1609" s="547">
        <f t="shared" si="944"/>
        <v>988000</v>
      </c>
      <c r="H1609" s="499">
        <f t="shared" si="944"/>
        <v>0</v>
      </c>
      <c r="I1609" s="581">
        <f t="shared" si="944"/>
        <v>988000</v>
      </c>
      <c r="J1609" s="514">
        <f t="shared" si="944"/>
        <v>3562000</v>
      </c>
      <c r="K1609" s="536">
        <f t="shared" si="935"/>
        <v>21.714285714285715</v>
      </c>
    </row>
    <row r="1610" spans="1:11" x14ac:dyDescent="0.25">
      <c r="A1610" s="4" t="s">
        <v>336</v>
      </c>
      <c r="B1610" s="4" t="s">
        <v>304</v>
      </c>
      <c r="C1610" s="21">
        <v>600000</v>
      </c>
      <c r="D1610" s="57"/>
      <c r="E1610" s="57"/>
      <c r="F1610" s="106"/>
      <c r="G1610" s="759">
        <v>538000</v>
      </c>
      <c r="H1610" s="691"/>
      <c r="I1610" s="803">
        <f>H1610+G1610</f>
        <v>538000</v>
      </c>
      <c r="J1610" s="619">
        <f>C1610-I1610</f>
        <v>62000</v>
      </c>
      <c r="K1610" s="536">
        <f t="shared" si="935"/>
        <v>89.666666666666657</v>
      </c>
    </row>
    <row r="1611" spans="1:11" x14ac:dyDescent="0.25">
      <c r="A1611" s="4" t="s">
        <v>337</v>
      </c>
      <c r="B1611" s="4" t="s">
        <v>833</v>
      </c>
      <c r="C1611" s="21">
        <v>450000</v>
      </c>
      <c r="D1611" s="57"/>
      <c r="E1611" s="57"/>
      <c r="F1611" s="106"/>
      <c r="G1611" s="759">
        <v>450000</v>
      </c>
      <c r="H1611" s="691"/>
      <c r="I1611" s="803">
        <f t="shared" ref="I1611:I1612" si="945">H1611+G1611</f>
        <v>450000</v>
      </c>
      <c r="J1611" s="619">
        <f>C1611-I1611</f>
        <v>0</v>
      </c>
      <c r="K1611" s="536">
        <f t="shared" si="935"/>
        <v>100</v>
      </c>
    </row>
    <row r="1612" spans="1:11" x14ac:dyDescent="0.25">
      <c r="A1612" s="4" t="s">
        <v>338</v>
      </c>
      <c r="B1612" s="4" t="s">
        <v>306</v>
      </c>
      <c r="C1612" s="21">
        <v>3500000</v>
      </c>
      <c r="D1612" s="57"/>
      <c r="E1612" s="57"/>
      <c r="F1612" s="106"/>
      <c r="G1612" s="754"/>
      <c r="H1612" s="716"/>
      <c r="I1612" s="803">
        <f t="shared" si="945"/>
        <v>0</v>
      </c>
      <c r="J1612" s="619">
        <f>C1612-I1612</f>
        <v>3500000</v>
      </c>
      <c r="K1612" s="536">
        <f t="shared" si="935"/>
        <v>0</v>
      </c>
    </row>
    <row r="1613" spans="1:11" x14ac:dyDescent="0.25">
      <c r="A1613" s="4" t="s">
        <v>330</v>
      </c>
      <c r="B1613" s="4" t="s">
        <v>307</v>
      </c>
      <c r="C1613" s="21">
        <f>C1614</f>
        <v>1500000</v>
      </c>
      <c r="D1613" s="21">
        <f t="shared" ref="D1613:J1613" si="946">D1614</f>
        <v>0</v>
      </c>
      <c r="E1613" s="21">
        <f t="shared" si="946"/>
        <v>0</v>
      </c>
      <c r="F1613" s="103">
        <f t="shared" si="946"/>
        <v>0</v>
      </c>
      <c r="G1613" s="547">
        <f t="shared" si="946"/>
        <v>1500000</v>
      </c>
      <c r="H1613" s="499">
        <f t="shared" si="946"/>
        <v>0</v>
      </c>
      <c r="I1613" s="581">
        <f t="shared" si="946"/>
        <v>1500000</v>
      </c>
      <c r="J1613" s="514">
        <f t="shared" si="946"/>
        <v>0</v>
      </c>
      <c r="K1613" s="536">
        <f t="shared" si="935"/>
        <v>100</v>
      </c>
    </row>
    <row r="1614" spans="1:11" x14ac:dyDescent="0.25">
      <c r="A1614" s="4" t="s">
        <v>339</v>
      </c>
      <c r="B1614" s="4" t="s">
        <v>308</v>
      </c>
      <c r="C1614" s="21">
        <v>1500000</v>
      </c>
      <c r="D1614" s="57"/>
      <c r="E1614" s="57"/>
      <c r="F1614" s="106"/>
      <c r="G1614" s="759">
        <v>1500000</v>
      </c>
      <c r="H1614" s="691"/>
      <c r="I1614" s="803">
        <f>H1614+G1614</f>
        <v>1500000</v>
      </c>
      <c r="J1614" s="521"/>
      <c r="K1614" s="536">
        <f t="shared" si="935"/>
        <v>100</v>
      </c>
    </row>
    <row r="1615" spans="1:11" ht="15.75" thickBot="1" x14ac:dyDescent="0.3">
      <c r="A1615" s="70" t="s">
        <v>42</v>
      </c>
      <c r="B1615" s="70" t="s">
        <v>43</v>
      </c>
      <c r="C1615" s="71">
        <f>C1616</f>
        <v>20000000</v>
      </c>
      <c r="D1615" s="71">
        <f t="shared" ref="D1615:J1615" si="947">D1616</f>
        <v>0</v>
      </c>
      <c r="E1615" s="71">
        <f t="shared" si="947"/>
        <v>0</v>
      </c>
      <c r="F1615" s="111">
        <f t="shared" si="947"/>
        <v>0</v>
      </c>
      <c r="G1615" s="765">
        <f t="shared" si="947"/>
        <v>5000000</v>
      </c>
      <c r="H1615" s="1100">
        <f t="shared" si="947"/>
        <v>0</v>
      </c>
      <c r="I1615" s="802">
        <f t="shared" si="947"/>
        <v>5000000</v>
      </c>
      <c r="J1615" s="558">
        <f t="shared" si="947"/>
        <v>15000000</v>
      </c>
      <c r="K1615" s="538">
        <f t="shared" si="935"/>
        <v>25</v>
      </c>
    </row>
    <row r="1616" spans="1:11" ht="15.75" thickBot="1" x14ac:dyDescent="0.3">
      <c r="A1616" s="3" t="s">
        <v>315</v>
      </c>
      <c r="B1616" s="3" t="s">
        <v>294</v>
      </c>
      <c r="C1616" s="65">
        <f>C1617+C1619</f>
        <v>20000000</v>
      </c>
      <c r="D1616" s="65">
        <f t="shared" ref="D1616:J1616" si="948">D1617+D1619</f>
        <v>0</v>
      </c>
      <c r="E1616" s="65">
        <f t="shared" si="948"/>
        <v>0</v>
      </c>
      <c r="F1616" s="100">
        <f t="shared" si="948"/>
        <v>0</v>
      </c>
      <c r="G1616" s="764">
        <f t="shared" si="948"/>
        <v>5000000</v>
      </c>
      <c r="H1616" s="511">
        <f t="shared" si="948"/>
        <v>0</v>
      </c>
      <c r="I1616" s="801">
        <f t="shared" si="948"/>
        <v>5000000</v>
      </c>
      <c r="J1616" s="512">
        <f t="shared" si="948"/>
        <v>15000000</v>
      </c>
      <c r="K1616" s="544">
        <f t="shared" si="935"/>
        <v>25</v>
      </c>
    </row>
    <row r="1617" spans="1:11" x14ac:dyDescent="0.25">
      <c r="A1617" s="63" t="s">
        <v>321</v>
      </c>
      <c r="B1617" s="63" t="s">
        <v>297</v>
      </c>
      <c r="C1617" s="64">
        <f>C1618</f>
        <v>5000000</v>
      </c>
      <c r="D1617" s="64">
        <f t="shared" ref="D1617:J1617" si="949">D1618</f>
        <v>0</v>
      </c>
      <c r="E1617" s="64">
        <f t="shared" si="949"/>
        <v>0</v>
      </c>
      <c r="F1617" s="101">
        <f t="shared" si="949"/>
        <v>0</v>
      </c>
      <c r="G1617" s="540">
        <f t="shared" si="949"/>
        <v>5000000</v>
      </c>
      <c r="H1617" s="369">
        <f t="shared" si="949"/>
        <v>0</v>
      </c>
      <c r="I1617" s="580">
        <f t="shared" si="949"/>
        <v>5000000</v>
      </c>
      <c r="J1617" s="513">
        <f t="shared" si="949"/>
        <v>0</v>
      </c>
      <c r="K1617" s="535">
        <f t="shared" si="935"/>
        <v>100</v>
      </c>
    </row>
    <row r="1618" spans="1:11" x14ac:dyDescent="0.25">
      <c r="A1618" s="4" t="s">
        <v>322</v>
      </c>
      <c r="B1618" s="5" t="s">
        <v>313</v>
      </c>
      <c r="C1618" s="21">
        <v>5000000</v>
      </c>
      <c r="D1618" s="58"/>
      <c r="E1618" s="58"/>
      <c r="F1618" s="107"/>
      <c r="G1618" s="769">
        <v>5000000</v>
      </c>
      <c r="H1618" s="695"/>
      <c r="I1618" s="806">
        <f>H1618+G1618</f>
        <v>5000000</v>
      </c>
      <c r="J1618" s="620">
        <f>C1618-I1618</f>
        <v>0</v>
      </c>
      <c r="K1618" s="536">
        <f t="shared" si="935"/>
        <v>100</v>
      </c>
    </row>
    <row r="1619" spans="1:11" x14ac:dyDescent="0.25">
      <c r="A1619" s="4" t="s">
        <v>323</v>
      </c>
      <c r="B1619" s="4" t="s">
        <v>300</v>
      </c>
      <c r="C1619" s="21">
        <f>C1620</f>
        <v>15000000</v>
      </c>
      <c r="D1619" s="21">
        <f t="shared" ref="D1619:J1619" si="950">D1620</f>
        <v>0</v>
      </c>
      <c r="E1619" s="21">
        <f t="shared" si="950"/>
        <v>0</v>
      </c>
      <c r="F1619" s="103">
        <f t="shared" si="950"/>
        <v>0</v>
      </c>
      <c r="G1619" s="770">
        <f t="shared" si="950"/>
        <v>0</v>
      </c>
      <c r="H1619" s="21">
        <f t="shared" si="950"/>
        <v>0</v>
      </c>
      <c r="I1619" s="807">
        <f t="shared" si="950"/>
        <v>0</v>
      </c>
      <c r="J1619" s="633">
        <f t="shared" si="950"/>
        <v>15000000</v>
      </c>
      <c r="K1619" s="536">
        <f t="shared" si="935"/>
        <v>0</v>
      </c>
    </row>
    <row r="1620" spans="1:11" x14ac:dyDescent="0.25">
      <c r="A1620" s="4" t="s">
        <v>324</v>
      </c>
      <c r="B1620" s="4" t="s">
        <v>314</v>
      </c>
      <c r="C1620" s="21">
        <v>15000000</v>
      </c>
      <c r="D1620" s="58"/>
      <c r="E1620" s="58"/>
      <c r="F1620" s="107"/>
      <c r="G1620" s="771"/>
      <c r="H1620" s="701"/>
      <c r="I1620" s="808">
        <f>H1620+G1620</f>
        <v>0</v>
      </c>
      <c r="J1620" s="620">
        <f>C1620-I1620</f>
        <v>15000000</v>
      </c>
      <c r="K1620" s="536">
        <f t="shared" si="935"/>
        <v>0</v>
      </c>
    </row>
    <row r="1621" spans="1:11" ht="15.75" thickBot="1" x14ac:dyDescent="0.3">
      <c r="A1621" s="70" t="s">
        <v>44</v>
      </c>
      <c r="B1621" s="70" t="s">
        <v>45</v>
      </c>
      <c r="C1621" s="71">
        <f>C1622</f>
        <v>20500000</v>
      </c>
      <c r="D1621" s="71">
        <f t="shared" ref="D1621:J1622" si="951">D1622</f>
        <v>0</v>
      </c>
      <c r="E1621" s="71">
        <f t="shared" si="951"/>
        <v>0</v>
      </c>
      <c r="F1621" s="111">
        <f t="shared" si="951"/>
        <v>0</v>
      </c>
      <c r="G1621" s="765">
        <f t="shared" si="951"/>
        <v>4235000</v>
      </c>
      <c r="H1621" s="1100">
        <f t="shared" si="951"/>
        <v>0</v>
      </c>
      <c r="I1621" s="802">
        <f t="shared" si="951"/>
        <v>4235000</v>
      </c>
      <c r="J1621" s="558">
        <f t="shared" si="951"/>
        <v>16265000</v>
      </c>
      <c r="K1621" s="538">
        <f t="shared" si="935"/>
        <v>20.658536585365852</v>
      </c>
    </row>
    <row r="1622" spans="1:11" ht="15.75" thickBot="1" x14ac:dyDescent="0.3">
      <c r="A1622" s="3" t="s">
        <v>316</v>
      </c>
      <c r="B1622" s="3" t="s">
        <v>294</v>
      </c>
      <c r="C1622" s="65">
        <f>C1623</f>
        <v>20500000</v>
      </c>
      <c r="D1622" s="65">
        <f t="shared" si="951"/>
        <v>0</v>
      </c>
      <c r="E1622" s="65">
        <f t="shared" si="951"/>
        <v>0</v>
      </c>
      <c r="F1622" s="100">
        <f t="shared" si="951"/>
        <v>0</v>
      </c>
      <c r="G1622" s="764">
        <f t="shared" si="951"/>
        <v>4235000</v>
      </c>
      <c r="H1622" s="511">
        <f t="shared" si="951"/>
        <v>0</v>
      </c>
      <c r="I1622" s="801">
        <f t="shared" si="951"/>
        <v>4235000</v>
      </c>
      <c r="J1622" s="512">
        <f t="shared" si="951"/>
        <v>16265000</v>
      </c>
      <c r="K1622" s="544">
        <f t="shared" si="935"/>
        <v>20.658536585365852</v>
      </c>
    </row>
    <row r="1623" spans="1:11" x14ac:dyDescent="0.25">
      <c r="A1623" s="63" t="s">
        <v>317</v>
      </c>
      <c r="B1623" s="63" t="s">
        <v>309</v>
      </c>
      <c r="C1623" s="64">
        <f>C1624+C1625+C1626</f>
        <v>20500000</v>
      </c>
      <c r="D1623" s="64">
        <f t="shared" ref="D1623:J1623" si="952">D1624+D1625+D1626</f>
        <v>0</v>
      </c>
      <c r="E1623" s="64">
        <f t="shared" si="952"/>
        <v>0</v>
      </c>
      <c r="F1623" s="101">
        <f t="shared" si="952"/>
        <v>0</v>
      </c>
      <c r="G1623" s="540">
        <f t="shared" si="952"/>
        <v>4235000</v>
      </c>
      <c r="H1623" s="369">
        <f t="shared" si="952"/>
        <v>0</v>
      </c>
      <c r="I1623" s="580">
        <f t="shared" si="952"/>
        <v>4235000</v>
      </c>
      <c r="J1623" s="513">
        <f t="shared" si="952"/>
        <v>16265000</v>
      </c>
      <c r="K1623" s="535">
        <f t="shared" si="935"/>
        <v>20.658536585365852</v>
      </c>
    </row>
    <row r="1624" spans="1:11" x14ac:dyDescent="0.25">
      <c r="A1624" s="4" t="s">
        <v>318</v>
      </c>
      <c r="B1624" s="4" t="s">
        <v>310</v>
      </c>
      <c r="C1624" s="21">
        <v>8000000</v>
      </c>
      <c r="D1624" s="58"/>
      <c r="E1624" s="58"/>
      <c r="F1624" s="107"/>
      <c r="G1624" s="771"/>
      <c r="H1624" s="701"/>
      <c r="I1624" s="808">
        <f>H1624+G1624</f>
        <v>0</v>
      </c>
      <c r="J1624" s="620">
        <f>C1624-I1624</f>
        <v>8000000</v>
      </c>
      <c r="K1624" s="536">
        <f t="shared" si="935"/>
        <v>0</v>
      </c>
    </row>
    <row r="1625" spans="1:11" x14ac:dyDescent="0.25">
      <c r="A1625" s="4" t="s">
        <v>319</v>
      </c>
      <c r="B1625" s="4" t="s">
        <v>311</v>
      </c>
      <c r="C1625" s="21">
        <v>7500000</v>
      </c>
      <c r="D1625" s="58"/>
      <c r="E1625" s="58"/>
      <c r="F1625" s="107"/>
      <c r="G1625" s="771"/>
      <c r="H1625" s="701"/>
      <c r="I1625" s="808">
        <f t="shared" ref="I1625:I1626" si="953">H1625+G1625</f>
        <v>0</v>
      </c>
      <c r="J1625" s="620">
        <f t="shared" ref="J1625:J1626" si="954">C1625-I1625</f>
        <v>7500000</v>
      </c>
      <c r="K1625" s="536">
        <f t="shared" si="935"/>
        <v>0</v>
      </c>
    </row>
    <row r="1626" spans="1:11" x14ac:dyDescent="0.25">
      <c r="A1626" s="4" t="s">
        <v>320</v>
      </c>
      <c r="B1626" s="4" t="s">
        <v>312</v>
      </c>
      <c r="C1626" s="21">
        <v>5000000</v>
      </c>
      <c r="D1626" s="25"/>
      <c r="E1626" s="25"/>
      <c r="F1626" s="108"/>
      <c r="G1626" s="769">
        <v>4235000</v>
      </c>
      <c r="H1626" s="695"/>
      <c r="I1626" s="806">
        <f t="shared" si="953"/>
        <v>4235000</v>
      </c>
      <c r="J1626" s="620">
        <f t="shared" si="954"/>
        <v>765000</v>
      </c>
      <c r="K1626" s="536">
        <f t="shared" si="935"/>
        <v>84.7</v>
      </c>
    </row>
    <row r="1627" spans="1:11" x14ac:dyDescent="0.25">
      <c r="A1627" s="124"/>
      <c r="B1627" s="124"/>
      <c r="C1627" s="125"/>
      <c r="D1627" s="133"/>
      <c r="E1627" s="133"/>
      <c r="F1627" s="133"/>
      <c r="G1627" s="614"/>
      <c r="H1627" s="554"/>
      <c r="I1627" s="614"/>
      <c r="J1627" s="553"/>
      <c r="K1627" s="545"/>
    </row>
    <row r="1628" spans="1:11" x14ac:dyDescent="0.25">
      <c r="A1628" s="7"/>
      <c r="B1628" s="7"/>
      <c r="C1628" s="8"/>
      <c r="D1628" s="134"/>
      <c r="E1628" s="134"/>
      <c r="F1628" s="134"/>
      <c r="G1628" s="615"/>
      <c r="H1628" s="556"/>
      <c r="I1628" s="615"/>
      <c r="J1628" s="555"/>
      <c r="K1628" s="550">
        <v>6</v>
      </c>
    </row>
    <row r="1629" spans="1:11" x14ac:dyDescent="0.25">
      <c r="A1629" s="120" t="s">
        <v>533</v>
      </c>
      <c r="B1629" s="121">
        <v>2</v>
      </c>
      <c r="C1629" s="122" t="s">
        <v>534</v>
      </c>
      <c r="D1629" s="122" t="s">
        <v>535</v>
      </c>
      <c r="E1629" s="122" t="s">
        <v>536</v>
      </c>
      <c r="F1629" s="123" t="s">
        <v>537</v>
      </c>
      <c r="G1629" s="751">
        <v>7</v>
      </c>
      <c r="H1629" s="715">
        <v>8</v>
      </c>
      <c r="I1629" s="788">
        <v>9</v>
      </c>
      <c r="J1629" s="502">
        <v>10</v>
      </c>
      <c r="K1629" s="503">
        <v>11</v>
      </c>
    </row>
    <row r="1630" spans="1:11" ht="15.75" thickBot="1" x14ac:dyDescent="0.3">
      <c r="A1630" s="70" t="s">
        <v>46</v>
      </c>
      <c r="B1630" s="70" t="s">
        <v>47</v>
      </c>
      <c r="C1630" s="71">
        <f>C1631+C1634</f>
        <v>5000000</v>
      </c>
      <c r="D1630" s="71">
        <f t="shared" ref="D1630:J1630" si="955">D1631+D1634</f>
        <v>0</v>
      </c>
      <c r="E1630" s="71">
        <f t="shared" si="955"/>
        <v>0</v>
      </c>
      <c r="F1630" s="111">
        <f t="shared" si="955"/>
        <v>0</v>
      </c>
      <c r="G1630" s="765">
        <f t="shared" si="955"/>
        <v>1024500</v>
      </c>
      <c r="H1630" s="1100">
        <f t="shared" si="955"/>
        <v>0</v>
      </c>
      <c r="I1630" s="802">
        <f t="shared" si="955"/>
        <v>1024500</v>
      </c>
      <c r="J1630" s="558">
        <f t="shared" si="955"/>
        <v>3975500</v>
      </c>
      <c r="K1630" s="538">
        <f t="shared" ref="K1630:K1665" si="956">I1630/C1630*100</f>
        <v>20.49</v>
      </c>
    </row>
    <row r="1631" spans="1:11" ht="15.75" thickBot="1" x14ac:dyDescent="0.3">
      <c r="A1631" s="3" t="s">
        <v>342</v>
      </c>
      <c r="B1631" s="3" t="s">
        <v>92</v>
      </c>
      <c r="C1631" s="65">
        <f>C1632</f>
        <v>2000000</v>
      </c>
      <c r="D1631" s="65">
        <f t="shared" ref="D1631:J1632" si="957">D1632</f>
        <v>0</v>
      </c>
      <c r="E1631" s="65">
        <f t="shared" si="957"/>
        <v>0</v>
      </c>
      <c r="F1631" s="100">
        <f t="shared" si="957"/>
        <v>0</v>
      </c>
      <c r="G1631" s="764">
        <f t="shared" si="957"/>
        <v>180000</v>
      </c>
      <c r="H1631" s="511">
        <f t="shared" si="957"/>
        <v>0</v>
      </c>
      <c r="I1631" s="801">
        <f t="shared" si="957"/>
        <v>180000</v>
      </c>
      <c r="J1631" s="512">
        <f t="shared" si="957"/>
        <v>1820000</v>
      </c>
      <c r="K1631" s="544">
        <f t="shared" si="956"/>
        <v>9</v>
      </c>
    </row>
    <row r="1632" spans="1:11" x14ac:dyDescent="0.25">
      <c r="A1632" s="63" t="s">
        <v>343</v>
      </c>
      <c r="B1632" s="63" t="s">
        <v>213</v>
      </c>
      <c r="C1632" s="64">
        <f>C1633</f>
        <v>2000000</v>
      </c>
      <c r="D1632" s="64">
        <f t="shared" si="957"/>
        <v>0</v>
      </c>
      <c r="E1632" s="64">
        <f t="shared" si="957"/>
        <v>0</v>
      </c>
      <c r="F1632" s="101">
        <f t="shared" si="957"/>
        <v>0</v>
      </c>
      <c r="G1632" s="540">
        <f t="shared" si="957"/>
        <v>180000</v>
      </c>
      <c r="H1632" s="369">
        <f t="shared" si="957"/>
        <v>0</v>
      </c>
      <c r="I1632" s="580">
        <f t="shared" si="957"/>
        <v>180000</v>
      </c>
      <c r="J1632" s="513">
        <f t="shared" si="957"/>
        <v>1820000</v>
      </c>
      <c r="K1632" s="535">
        <f t="shared" si="956"/>
        <v>9</v>
      </c>
    </row>
    <row r="1633" spans="1:18" ht="15.75" thickBot="1" x14ac:dyDescent="0.3">
      <c r="A1633" s="48" t="s">
        <v>344</v>
      </c>
      <c r="B1633" s="48" t="s">
        <v>290</v>
      </c>
      <c r="C1633" s="49">
        <v>2000000</v>
      </c>
      <c r="D1633" s="149"/>
      <c r="E1633" s="149"/>
      <c r="F1633" s="150"/>
      <c r="G1633" s="772">
        <v>180000</v>
      </c>
      <c r="H1633" s="1102"/>
      <c r="I1633" s="809">
        <f>H1633+G1633</f>
        <v>180000</v>
      </c>
      <c r="J1633" s="621">
        <f>C1633-I1633</f>
        <v>1820000</v>
      </c>
      <c r="K1633" s="538">
        <f t="shared" si="956"/>
        <v>9</v>
      </c>
    </row>
    <row r="1634" spans="1:18" ht="15.75" thickBot="1" x14ac:dyDescent="0.3">
      <c r="A1634" s="3" t="s">
        <v>345</v>
      </c>
      <c r="B1634" s="3" t="s">
        <v>151</v>
      </c>
      <c r="C1634" s="65">
        <f>C1635</f>
        <v>3000000</v>
      </c>
      <c r="D1634" s="65">
        <f t="shared" ref="D1634:J1635" si="958">D1635</f>
        <v>0</v>
      </c>
      <c r="E1634" s="65">
        <f t="shared" si="958"/>
        <v>0</v>
      </c>
      <c r="F1634" s="100">
        <f t="shared" si="958"/>
        <v>0</v>
      </c>
      <c r="G1634" s="764">
        <f t="shared" si="958"/>
        <v>844500</v>
      </c>
      <c r="H1634" s="511">
        <f t="shared" si="958"/>
        <v>0</v>
      </c>
      <c r="I1634" s="801">
        <f t="shared" si="958"/>
        <v>844500</v>
      </c>
      <c r="J1634" s="512">
        <f t="shared" si="958"/>
        <v>2155500</v>
      </c>
      <c r="K1634" s="544">
        <f t="shared" si="956"/>
        <v>28.15</v>
      </c>
    </row>
    <row r="1635" spans="1:18" x14ac:dyDescent="0.25">
      <c r="A1635" s="63" t="s">
        <v>346</v>
      </c>
      <c r="B1635" s="63" t="s">
        <v>340</v>
      </c>
      <c r="C1635" s="64">
        <f>C1636</f>
        <v>3000000</v>
      </c>
      <c r="D1635" s="64">
        <f t="shared" si="958"/>
        <v>0</v>
      </c>
      <c r="E1635" s="64">
        <f t="shared" si="958"/>
        <v>0</v>
      </c>
      <c r="F1635" s="101">
        <f t="shared" si="958"/>
        <v>0</v>
      </c>
      <c r="G1635" s="540">
        <f t="shared" si="958"/>
        <v>844500</v>
      </c>
      <c r="H1635" s="369">
        <f t="shared" si="958"/>
        <v>0</v>
      </c>
      <c r="I1635" s="580">
        <f t="shared" si="958"/>
        <v>844500</v>
      </c>
      <c r="J1635" s="513">
        <f t="shared" si="958"/>
        <v>2155500</v>
      </c>
      <c r="K1635" s="535">
        <f t="shared" si="956"/>
        <v>28.15</v>
      </c>
    </row>
    <row r="1636" spans="1:18" x14ac:dyDescent="0.25">
      <c r="A1636" s="4" t="s">
        <v>347</v>
      </c>
      <c r="B1636" s="4" t="s">
        <v>341</v>
      </c>
      <c r="C1636" s="21">
        <v>3000000</v>
      </c>
      <c r="D1636" s="58"/>
      <c r="E1636" s="58"/>
      <c r="F1636" s="107"/>
      <c r="G1636" s="769">
        <v>844500</v>
      </c>
      <c r="H1636" s="695"/>
      <c r="I1636" s="808">
        <f>H1636+G1636</f>
        <v>844500</v>
      </c>
      <c r="J1636" s="622">
        <f>C1636-I1636</f>
        <v>2155500</v>
      </c>
      <c r="K1636" s="536">
        <f t="shared" si="956"/>
        <v>28.15</v>
      </c>
    </row>
    <row r="1637" spans="1:18" ht="15.75" thickBot="1" x14ac:dyDescent="0.3">
      <c r="A1637" s="70" t="s">
        <v>48</v>
      </c>
      <c r="B1637" s="70" t="s">
        <v>49</v>
      </c>
      <c r="C1637" s="71">
        <f>C1638+C1641</f>
        <v>2000000</v>
      </c>
      <c r="D1637" s="71">
        <f t="shared" ref="D1637:J1637" si="959">D1638+D1641</f>
        <v>0</v>
      </c>
      <c r="E1637" s="71">
        <f t="shared" si="959"/>
        <v>0</v>
      </c>
      <c r="F1637" s="111">
        <f t="shared" si="959"/>
        <v>0</v>
      </c>
      <c r="G1637" s="765">
        <f t="shared" si="959"/>
        <v>0</v>
      </c>
      <c r="H1637" s="1100">
        <f t="shared" si="959"/>
        <v>0</v>
      </c>
      <c r="I1637" s="802">
        <f t="shared" si="959"/>
        <v>0</v>
      </c>
      <c r="J1637" s="558">
        <f t="shared" si="959"/>
        <v>2000000</v>
      </c>
      <c r="K1637" s="538">
        <f t="shared" si="956"/>
        <v>0</v>
      </c>
    </row>
    <row r="1638" spans="1:18" ht="15.75" thickBot="1" x14ac:dyDescent="0.3">
      <c r="A1638" s="3" t="s">
        <v>359</v>
      </c>
      <c r="B1638" s="3" t="s">
        <v>92</v>
      </c>
      <c r="C1638" s="65">
        <f>C1639</f>
        <v>1000000</v>
      </c>
      <c r="D1638" s="65">
        <f t="shared" ref="D1638:J1639" si="960">D1639</f>
        <v>0</v>
      </c>
      <c r="E1638" s="65">
        <f t="shared" si="960"/>
        <v>0</v>
      </c>
      <c r="F1638" s="100">
        <f t="shared" si="960"/>
        <v>0</v>
      </c>
      <c r="G1638" s="764">
        <f t="shared" si="960"/>
        <v>0</v>
      </c>
      <c r="H1638" s="511">
        <f t="shared" si="960"/>
        <v>0</v>
      </c>
      <c r="I1638" s="801">
        <f t="shared" si="960"/>
        <v>0</v>
      </c>
      <c r="J1638" s="512">
        <f t="shared" si="960"/>
        <v>1000000</v>
      </c>
      <c r="K1638" s="544">
        <f t="shared" si="956"/>
        <v>0</v>
      </c>
    </row>
    <row r="1639" spans="1:18" x14ac:dyDescent="0.25">
      <c r="A1639" s="63" t="s">
        <v>360</v>
      </c>
      <c r="B1639" s="63" t="s">
        <v>213</v>
      </c>
      <c r="C1639" s="64">
        <f>C1640</f>
        <v>1000000</v>
      </c>
      <c r="D1639" s="64">
        <f t="shared" si="960"/>
        <v>0</v>
      </c>
      <c r="E1639" s="64">
        <f t="shared" si="960"/>
        <v>0</v>
      </c>
      <c r="F1639" s="101">
        <f t="shared" si="960"/>
        <v>0</v>
      </c>
      <c r="G1639" s="540">
        <f t="shared" si="960"/>
        <v>0</v>
      </c>
      <c r="H1639" s="369">
        <f t="shared" si="960"/>
        <v>0</v>
      </c>
      <c r="I1639" s="580">
        <f t="shared" si="960"/>
        <v>0</v>
      </c>
      <c r="J1639" s="513">
        <f t="shared" si="960"/>
        <v>1000000</v>
      </c>
      <c r="K1639" s="535">
        <f t="shared" si="956"/>
        <v>0</v>
      </c>
    </row>
    <row r="1640" spans="1:18" ht="15.75" thickBot="1" x14ac:dyDescent="0.3">
      <c r="A1640" s="48" t="s">
        <v>361</v>
      </c>
      <c r="B1640" s="48" t="s">
        <v>290</v>
      </c>
      <c r="C1640" s="49">
        <v>1000000</v>
      </c>
      <c r="D1640" s="62"/>
      <c r="E1640" s="62"/>
      <c r="F1640" s="99"/>
      <c r="G1640" s="773"/>
      <c r="H1640" s="1103"/>
      <c r="I1640" s="809">
        <f>H1640+G1640</f>
        <v>0</v>
      </c>
      <c r="J1640" s="621">
        <f>C1640-I1640</f>
        <v>1000000</v>
      </c>
      <c r="K1640" s="538">
        <f t="shared" si="956"/>
        <v>0</v>
      </c>
    </row>
    <row r="1641" spans="1:18" ht="15.75" thickBot="1" x14ac:dyDescent="0.3">
      <c r="A1641" s="3" t="s">
        <v>362</v>
      </c>
      <c r="B1641" s="3" t="s">
        <v>151</v>
      </c>
      <c r="C1641" s="65">
        <f>C1642</f>
        <v>1000000</v>
      </c>
      <c r="D1641" s="65">
        <f t="shared" ref="D1641:J1642" si="961">D1642</f>
        <v>0</v>
      </c>
      <c r="E1641" s="65">
        <f t="shared" si="961"/>
        <v>0</v>
      </c>
      <c r="F1641" s="100">
        <f t="shared" si="961"/>
        <v>0</v>
      </c>
      <c r="G1641" s="764">
        <f t="shared" si="961"/>
        <v>0</v>
      </c>
      <c r="H1641" s="511">
        <f t="shared" si="961"/>
        <v>0</v>
      </c>
      <c r="I1641" s="801">
        <f t="shared" si="961"/>
        <v>0</v>
      </c>
      <c r="J1641" s="512">
        <f t="shared" si="961"/>
        <v>1000000</v>
      </c>
      <c r="K1641" s="544">
        <f t="shared" si="956"/>
        <v>0</v>
      </c>
    </row>
    <row r="1642" spans="1:18" x14ac:dyDescent="0.25">
      <c r="A1642" s="63" t="s">
        <v>363</v>
      </c>
      <c r="B1642" s="63" t="s">
        <v>340</v>
      </c>
      <c r="C1642" s="64">
        <f>C1643</f>
        <v>1000000</v>
      </c>
      <c r="D1642" s="64">
        <f t="shared" si="961"/>
        <v>0</v>
      </c>
      <c r="E1642" s="64">
        <f t="shared" si="961"/>
        <v>0</v>
      </c>
      <c r="F1642" s="101">
        <f t="shared" si="961"/>
        <v>0</v>
      </c>
      <c r="G1642" s="540">
        <f t="shared" si="961"/>
        <v>0</v>
      </c>
      <c r="H1642" s="369">
        <f t="shared" si="961"/>
        <v>0</v>
      </c>
      <c r="I1642" s="580">
        <f t="shared" si="961"/>
        <v>0</v>
      </c>
      <c r="J1642" s="513">
        <f t="shared" si="961"/>
        <v>1000000</v>
      </c>
      <c r="K1642" s="535">
        <f t="shared" si="956"/>
        <v>0</v>
      </c>
    </row>
    <row r="1643" spans="1:18" x14ac:dyDescent="0.25">
      <c r="A1643" s="4" t="s">
        <v>364</v>
      </c>
      <c r="B1643" s="4" t="s">
        <v>341</v>
      </c>
      <c r="C1643" s="21">
        <v>1000000</v>
      </c>
      <c r="D1643" s="25"/>
      <c r="E1643" s="25"/>
      <c r="F1643" s="108"/>
      <c r="G1643" s="771"/>
      <c r="H1643" s="701"/>
      <c r="I1643" s="808">
        <f>H1643+G1643</f>
        <v>0</v>
      </c>
      <c r="J1643" s="622">
        <f>C1643-I1643</f>
        <v>1000000</v>
      </c>
      <c r="K1643" s="536">
        <f t="shared" si="956"/>
        <v>0</v>
      </c>
    </row>
    <row r="1644" spans="1:18" ht="15.75" thickBot="1" x14ac:dyDescent="0.3">
      <c r="A1644" s="70" t="s">
        <v>50</v>
      </c>
      <c r="B1644" s="70" t="s">
        <v>51</v>
      </c>
      <c r="C1644" s="71">
        <f>C1645</f>
        <v>22000000</v>
      </c>
      <c r="D1644" s="71">
        <f t="shared" ref="D1644:J1645" si="962">D1645</f>
        <v>0</v>
      </c>
      <c r="E1644" s="71">
        <f t="shared" si="962"/>
        <v>0</v>
      </c>
      <c r="F1644" s="111">
        <f t="shared" si="962"/>
        <v>0</v>
      </c>
      <c r="G1644" s="765">
        <f t="shared" si="962"/>
        <v>2901333</v>
      </c>
      <c r="H1644" s="1100">
        <f t="shared" si="962"/>
        <v>1734250</v>
      </c>
      <c r="I1644" s="802">
        <f t="shared" si="962"/>
        <v>4635583</v>
      </c>
      <c r="J1644" s="558">
        <f t="shared" si="962"/>
        <v>17364417</v>
      </c>
      <c r="K1644" s="538">
        <f t="shared" si="956"/>
        <v>21.070831818181819</v>
      </c>
    </row>
    <row r="1645" spans="1:18" ht="15.75" thickBot="1" x14ac:dyDescent="0.3">
      <c r="A1645" s="692" t="s">
        <v>353</v>
      </c>
      <c r="B1645" s="692" t="s">
        <v>151</v>
      </c>
      <c r="C1645" s="76">
        <f>C1646</f>
        <v>22000000</v>
      </c>
      <c r="D1645" s="76">
        <f t="shared" si="962"/>
        <v>0</v>
      </c>
      <c r="E1645" s="76">
        <f t="shared" si="962"/>
        <v>0</v>
      </c>
      <c r="F1645" s="109">
        <f t="shared" si="962"/>
        <v>0</v>
      </c>
      <c r="G1645" s="774">
        <f t="shared" si="962"/>
        <v>2901333</v>
      </c>
      <c r="H1645" s="1104">
        <f t="shared" si="962"/>
        <v>1734250</v>
      </c>
      <c r="I1645" s="810">
        <f t="shared" si="962"/>
        <v>4635583</v>
      </c>
      <c r="J1645" s="522">
        <f t="shared" si="962"/>
        <v>17364417</v>
      </c>
      <c r="K1645" s="693">
        <f t="shared" si="956"/>
        <v>21.070831818181819</v>
      </c>
    </row>
    <row r="1646" spans="1:18" x14ac:dyDescent="0.25">
      <c r="A1646" s="698" t="s">
        <v>354</v>
      </c>
      <c r="B1646" s="699" t="s">
        <v>348</v>
      </c>
      <c r="C1646" s="75">
        <f>C1647+C1648+C1649+C1650</f>
        <v>22000000</v>
      </c>
      <c r="D1646" s="75">
        <f t="shared" ref="D1646:J1646" si="963">D1647+D1648+D1649+D1650</f>
        <v>0</v>
      </c>
      <c r="E1646" s="75">
        <f t="shared" si="963"/>
        <v>0</v>
      </c>
      <c r="F1646" s="110">
        <f t="shared" si="963"/>
        <v>0</v>
      </c>
      <c r="G1646" s="775">
        <f t="shared" si="963"/>
        <v>2901333</v>
      </c>
      <c r="H1646" s="1105">
        <f t="shared" si="963"/>
        <v>1734250</v>
      </c>
      <c r="I1646" s="811">
        <f t="shared" si="963"/>
        <v>4635583</v>
      </c>
      <c r="J1646" s="523">
        <f t="shared" si="963"/>
        <v>17364417</v>
      </c>
      <c r="K1646" s="700">
        <f t="shared" si="956"/>
        <v>21.070831818181819</v>
      </c>
      <c r="R1646" s="168">
        <v>660000</v>
      </c>
    </row>
    <row r="1647" spans="1:18" x14ac:dyDescent="0.25">
      <c r="A1647" s="5" t="s">
        <v>355</v>
      </c>
      <c r="B1647" s="5" t="s">
        <v>349</v>
      </c>
      <c r="C1647" s="6">
        <v>1420000</v>
      </c>
      <c r="D1647" s="58"/>
      <c r="E1647" s="58"/>
      <c r="F1647" s="107"/>
      <c r="G1647" s="771"/>
      <c r="H1647" s="695"/>
      <c r="I1647" s="806">
        <f>H1647+G1647</f>
        <v>0</v>
      </c>
      <c r="J1647" s="620">
        <f>C1647-I1647</f>
        <v>1420000</v>
      </c>
      <c r="K1647" s="702">
        <f t="shared" si="956"/>
        <v>0</v>
      </c>
      <c r="R1647" s="168">
        <v>170000</v>
      </c>
    </row>
    <row r="1648" spans="1:18" x14ac:dyDescent="0.25">
      <c r="A1648" s="5" t="s">
        <v>356</v>
      </c>
      <c r="B1648" s="5" t="s">
        <v>350</v>
      </c>
      <c r="C1648" s="6">
        <v>2798000</v>
      </c>
      <c r="D1648" s="58"/>
      <c r="E1648" s="58"/>
      <c r="F1648" s="107"/>
      <c r="G1648" s="771"/>
      <c r="H1648" s="701"/>
      <c r="I1648" s="808">
        <f t="shared" ref="I1648:I1650" si="964">H1648+G1648</f>
        <v>0</v>
      </c>
      <c r="J1648" s="620">
        <f t="shared" ref="J1648:J1650" si="965">C1648-I1648</f>
        <v>2798000</v>
      </c>
      <c r="K1648" s="702">
        <f t="shared" si="956"/>
        <v>0</v>
      </c>
      <c r="R1648" s="168">
        <v>161250</v>
      </c>
    </row>
    <row r="1649" spans="1:18" x14ac:dyDescent="0.25">
      <c r="A1649" s="5" t="s">
        <v>357</v>
      </c>
      <c r="B1649" s="5" t="s">
        <v>351</v>
      </c>
      <c r="C1649" s="6">
        <v>16182000</v>
      </c>
      <c r="D1649" s="58"/>
      <c r="E1649" s="58"/>
      <c r="F1649" s="107"/>
      <c r="G1649" s="769">
        <v>2901333</v>
      </c>
      <c r="H1649" s="695">
        <v>991250</v>
      </c>
      <c r="I1649" s="806">
        <f t="shared" si="964"/>
        <v>3892583</v>
      </c>
      <c r="J1649" s="620">
        <f t="shared" si="965"/>
        <v>12289417</v>
      </c>
      <c r="K1649" s="702">
        <f t="shared" si="956"/>
        <v>24.055017921146955</v>
      </c>
      <c r="R1649" s="168">
        <f>SUM(R1646:R1648)</f>
        <v>991250</v>
      </c>
    </row>
    <row r="1650" spans="1:18" x14ac:dyDescent="0.25">
      <c r="A1650" s="5" t="s">
        <v>358</v>
      </c>
      <c r="B1650" s="5" t="s">
        <v>352</v>
      </c>
      <c r="C1650" s="6">
        <v>1600000</v>
      </c>
      <c r="D1650" s="58"/>
      <c r="E1650" s="58"/>
      <c r="F1650" s="107"/>
      <c r="G1650" s="771"/>
      <c r="H1650" s="695">
        <v>743000</v>
      </c>
      <c r="I1650" s="808">
        <f t="shared" si="964"/>
        <v>743000</v>
      </c>
      <c r="J1650" s="620">
        <f t="shared" si="965"/>
        <v>857000</v>
      </c>
      <c r="K1650" s="702">
        <f t="shared" si="956"/>
        <v>46.4375</v>
      </c>
    </row>
    <row r="1651" spans="1:18" ht="15.75" thickBot="1" x14ac:dyDescent="0.3">
      <c r="A1651" s="70" t="s">
        <v>52</v>
      </c>
      <c r="B1651" s="70" t="s">
        <v>53</v>
      </c>
      <c r="C1651" s="71">
        <f>C1652</f>
        <v>2500000</v>
      </c>
      <c r="D1651" s="71">
        <f t="shared" ref="D1651:J1653" si="966">D1652</f>
        <v>0</v>
      </c>
      <c r="E1651" s="71">
        <f t="shared" si="966"/>
        <v>0</v>
      </c>
      <c r="F1651" s="111">
        <f t="shared" si="966"/>
        <v>0</v>
      </c>
      <c r="G1651" s="765">
        <f t="shared" si="966"/>
        <v>250000</v>
      </c>
      <c r="H1651" s="1100">
        <f t="shared" si="966"/>
        <v>0</v>
      </c>
      <c r="I1651" s="802">
        <f t="shared" si="966"/>
        <v>250000</v>
      </c>
      <c r="J1651" s="558">
        <f t="shared" si="966"/>
        <v>2250000</v>
      </c>
      <c r="K1651" s="538">
        <f t="shared" si="956"/>
        <v>10</v>
      </c>
    </row>
    <row r="1652" spans="1:18" ht="15.75" thickBot="1" x14ac:dyDescent="0.3">
      <c r="A1652" s="3" t="s">
        <v>366</v>
      </c>
      <c r="B1652" s="3" t="s">
        <v>151</v>
      </c>
      <c r="C1652" s="76">
        <f>C1653</f>
        <v>2500000</v>
      </c>
      <c r="D1652" s="76">
        <f t="shared" si="966"/>
        <v>0</v>
      </c>
      <c r="E1652" s="76">
        <f t="shared" si="966"/>
        <v>0</v>
      </c>
      <c r="F1652" s="109">
        <f t="shared" si="966"/>
        <v>0</v>
      </c>
      <c r="G1652" s="774">
        <f t="shared" si="966"/>
        <v>250000</v>
      </c>
      <c r="H1652" s="1104">
        <f t="shared" si="966"/>
        <v>0</v>
      </c>
      <c r="I1652" s="810">
        <f t="shared" si="966"/>
        <v>250000</v>
      </c>
      <c r="J1652" s="522">
        <f t="shared" si="966"/>
        <v>2250000</v>
      </c>
      <c r="K1652" s="544">
        <f t="shared" si="956"/>
        <v>10</v>
      </c>
    </row>
    <row r="1653" spans="1:18" x14ac:dyDescent="0.25">
      <c r="A1653" s="63" t="s">
        <v>367</v>
      </c>
      <c r="B1653" s="74" t="s">
        <v>239</v>
      </c>
      <c r="C1653" s="75">
        <f>C1654</f>
        <v>2500000</v>
      </c>
      <c r="D1653" s="75">
        <f t="shared" si="966"/>
        <v>0</v>
      </c>
      <c r="E1653" s="75">
        <f t="shared" si="966"/>
        <v>0</v>
      </c>
      <c r="F1653" s="110">
        <f t="shared" si="966"/>
        <v>0</v>
      </c>
      <c r="G1653" s="775">
        <f t="shared" si="966"/>
        <v>250000</v>
      </c>
      <c r="H1653" s="1105">
        <f t="shared" si="966"/>
        <v>0</v>
      </c>
      <c r="I1653" s="811">
        <f t="shared" si="966"/>
        <v>250000</v>
      </c>
      <c r="J1653" s="523">
        <f t="shared" si="966"/>
        <v>2250000</v>
      </c>
      <c r="K1653" s="535">
        <f t="shared" si="956"/>
        <v>10</v>
      </c>
    </row>
    <row r="1654" spans="1:18" x14ac:dyDescent="0.25">
      <c r="A1654" s="4" t="s">
        <v>368</v>
      </c>
      <c r="B1654" s="4" t="s">
        <v>365</v>
      </c>
      <c r="C1654" s="6">
        <v>2500000</v>
      </c>
      <c r="D1654" s="58"/>
      <c r="E1654" s="58"/>
      <c r="F1654" s="107"/>
      <c r="G1654" s="769">
        <v>250000</v>
      </c>
      <c r="H1654" s="695"/>
      <c r="I1654" s="812">
        <f>H1654+G1654</f>
        <v>250000</v>
      </c>
      <c r="J1654" s="622">
        <f>C1654-I1654</f>
        <v>2250000</v>
      </c>
      <c r="K1654" s="536">
        <f t="shared" si="956"/>
        <v>10</v>
      </c>
    </row>
    <row r="1655" spans="1:18" ht="15.75" thickBot="1" x14ac:dyDescent="0.3">
      <c r="A1655" s="70" t="s">
        <v>54</v>
      </c>
      <c r="B1655" s="70" t="s">
        <v>55</v>
      </c>
      <c r="C1655" s="71">
        <f>C1656</f>
        <v>2500000</v>
      </c>
      <c r="D1655" s="71">
        <f t="shared" ref="D1655:J1657" si="967">D1656</f>
        <v>0</v>
      </c>
      <c r="E1655" s="71">
        <f t="shared" si="967"/>
        <v>0</v>
      </c>
      <c r="F1655" s="111">
        <f t="shared" si="967"/>
        <v>0</v>
      </c>
      <c r="G1655" s="765">
        <f t="shared" si="967"/>
        <v>225000</v>
      </c>
      <c r="H1655" s="1100">
        <f t="shared" si="967"/>
        <v>0</v>
      </c>
      <c r="I1655" s="802">
        <f t="shared" si="967"/>
        <v>225000</v>
      </c>
      <c r="J1655" s="558">
        <f t="shared" si="967"/>
        <v>2275000</v>
      </c>
      <c r="K1655" s="538">
        <f t="shared" si="956"/>
        <v>9</v>
      </c>
    </row>
    <row r="1656" spans="1:18" ht="15.75" thickBot="1" x14ac:dyDescent="0.3">
      <c r="A1656" s="3" t="s">
        <v>369</v>
      </c>
      <c r="B1656" s="3" t="s">
        <v>151</v>
      </c>
      <c r="C1656" s="76">
        <f>C1657</f>
        <v>2500000</v>
      </c>
      <c r="D1656" s="76">
        <f t="shared" si="967"/>
        <v>0</v>
      </c>
      <c r="E1656" s="76">
        <f t="shared" si="967"/>
        <v>0</v>
      </c>
      <c r="F1656" s="109">
        <f t="shared" si="967"/>
        <v>0</v>
      </c>
      <c r="G1656" s="774">
        <f t="shared" si="967"/>
        <v>225000</v>
      </c>
      <c r="H1656" s="1104">
        <f t="shared" si="967"/>
        <v>0</v>
      </c>
      <c r="I1656" s="810">
        <f t="shared" si="967"/>
        <v>225000</v>
      </c>
      <c r="J1656" s="522">
        <f t="shared" si="967"/>
        <v>2275000</v>
      </c>
      <c r="K1656" s="544">
        <f t="shared" si="956"/>
        <v>9</v>
      </c>
    </row>
    <row r="1657" spans="1:18" x14ac:dyDescent="0.25">
      <c r="A1657" s="63" t="s">
        <v>370</v>
      </c>
      <c r="B1657" s="74" t="s">
        <v>239</v>
      </c>
      <c r="C1657" s="75">
        <f>C1658</f>
        <v>2500000</v>
      </c>
      <c r="D1657" s="75">
        <f t="shared" si="967"/>
        <v>0</v>
      </c>
      <c r="E1657" s="75">
        <f t="shared" si="967"/>
        <v>0</v>
      </c>
      <c r="F1657" s="110">
        <f t="shared" si="967"/>
        <v>0</v>
      </c>
      <c r="G1657" s="775">
        <f t="shared" si="967"/>
        <v>225000</v>
      </c>
      <c r="H1657" s="1105">
        <f t="shared" si="967"/>
        <v>0</v>
      </c>
      <c r="I1657" s="811">
        <f t="shared" si="967"/>
        <v>225000</v>
      </c>
      <c r="J1657" s="523">
        <f t="shared" si="967"/>
        <v>2275000</v>
      </c>
      <c r="K1657" s="535">
        <f t="shared" si="956"/>
        <v>9</v>
      </c>
    </row>
    <row r="1658" spans="1:18" x14ac:dyDescent="0.25">
      <c r="A1658" s="4" t="s">
        <v>371</v>
      </c>
      <c r="B1658" s="4" t="s">
        <v>365</v>
      </c>
      <c r="C1658" s="6">
        <v>2500000</v>
      </c>
      <c r="D1658" s="25"/>
      <c r="E1658" s="25"/>
      <c r="F1658" s="108"/>
      <c r="G1658" s="769">
        <v>225000</v>
      </c>
      <c r="H1658" s="695"/>
      <c r="I1658" s="812">
        <f>H1658+G1658</f>
        <v>225000</v>
      </c>
      <c r="J1658" s="622">
        <f>C1658-I1658</f>
        <v>2275000</v>
      </c>
      <c r="K1658" s="536">
        <f t="shared" si="956"/>
        <v>9</v>
      </c>
    </row>
    <row r="1659" spans="1:18" x14ac:dyDescent="0.25">
      <c r="A1659" s="54" t="s">
        <v>118</v>
      </c>
      <c r="B1659" s="54" t="s">
        <v>549</v>
      </c>
      <c r="C1659" s="55">
        <f>C1660</f>
        <v>38500000</v>
      </c>
      <c r="D1659" s="55">
        <f t="shared" ref="D1659:J1660" si="968">D1660</f>
        <v>0</v>
      </c>
      <c r="E1659" s="55">
        <f t="shared" si="968"/>
        <v>0</v>
      </c>
      <c r="F1659" s="104">
        <f t="shared" si="968"/>
        <v>0</v>
      </c>
      <c r="G1659" s="547">
        <f t="shared" si="968"/>
        <v>0</v>
      </c>
      <c r="H1659" s="499">
        <f t="shared" si="968"/>
        <v>0</v>
      </c>
      <c r="I1659" s="581">
        <f t="shared" si="968"/>
        <v>0</v>
      </c>
      <c r="J1659" s="549">
        <f t="shared" si="968"/>
        <v>38500000</v>
      </c>
      <c r="K1659" s="536">
        <f t="shared" si="956"/>
        <v>0</v>
      </c>
    </row>
    <row r="1660" spans="1:18" ht="15.75" thickBot="1" x14ac:dyDescent="0.3">
      <c r="A1660" s="72" t="s">
        <v>56</v>
      </c>
      <c r="B1660" s="72" t="s">
        <v>57</v>
      </c>
      <c r="C1660" s="73">
        <f>C1661</f>
        <v>38500000</v>
      </c>
      <c r="D1660" s="73">
        <f t="shared" si="968"/>
        <v>0</v>
      </c>
      <c r="E1660" s="73">
        <f t="shared" si="968"/>
        <v>0</v>
      </c>
      <c r="F1660" s="112">
        <f t="shared" si="968"/>
        <v>0</v>
      </c>
      <c r="G1660" s="768">
        <f t="shared" si="968"/>
        <v>0</v>
      </c>
      <c r="H1660" s="1101">
        <f t="shared" si="968"/>
        <v>0</v>
      </c>
      <c r="I1660" s="805">
        <f t="shared" si="968"/>
        <v>0</v>
      </c>
      <c r="J1660" s="524">
        <f t="shared" si="968"/>
        <v>38500000</v>
      </c>
      <c r="K1660" s="538">
        <f t="shared" si="956"/>
        <v>0</v>
      </c>
    </row>
    <row r="1661" spans="1:18" ht="15.75" thickBot="1" x14ac:dyDescent="0.3">
      <c r="A1661" s="3" t="s">
        <v>374</v>
      </c>
      <c r="B1661" s="3" t="s">
        <v>92</v>
      </c>
      <c r="C1661" s="65">
        <f>C1662+C1664</f>
        <v>38500000</v>
      </c>
      <c r="D1661" s="65">
        <f t="shared" ref="D1661:J1661" si="969">D1662+D1664</f>
        <v>0</v>
      </c>
      <c r="E1661" s="65">
        <f t="shared" si="969"/>
        <v>0</v>
      </c>
      <c r="F1661" s="100">
        <f t="shared" si="969"/>
        <v>0</v>
      </c>
      <c r="G1661" s="764">
        <f t="shared" si="969"/>
        <v>0</v>
      </c>
      <c r="H1661" s="511">
        <f t="shared" si="969"/>
        <v>0</v>
      </c>
      <c r="I1661" s="801">
        <f t="shared" si="969"/>
        <v>0</v>
      </c>
      <c r="J1661" s="512">
        <f t="shared" si="969"/>
        <v>38500000</v>
      </c>
      <c r="K1661" s="544">
        <f t="shared" si="956"/>
        <v>0</v>
      </c>
    </row>
    <row r="1662" spans="1:18" x14ac:dyDescent="0.25">
      <c r="A1662" s="63" t="s">
        <v>375</v>
      </c>
      <c r="B1662" s="63" t="s">
        <v>372</v>
      </c>
      <c r="C1662" s="64">
        <f>C1663</f>
        <v>7830000</v>
      </c>
      <c r="D1662" s="64">
        <f t="shared" ref="D1662:J1662" si="970">D1663</f>
        <v>0</v>
      </c>
      <c r="E1662" s="64">
        <f t="shared" si="970"/>
        <v>0</v>
      </c>
      <c r="F1662" s="101">
        <f t="shared" si="970"/>
        <v>0</v>
      </c>
      <c r="G1662" s="540">
        <f t="shared" si="970"/>
        <v>0</v>
      </c>
      <c r="H1662" s="369">
        <f t="shared" si="970"/>
        <v>0</v>
      </c>
      <c r="I1662" s="580">
        <f t="shared" si="970"/>
        <v>0</v>
      </c>
      <c r="J1662" s="513">
        <f t="shared" si="970"/>
        <v>7830000</v>
      </c>
      <c r="K1662" s="535">
        <f t="shared" si="956"/>
        <v>0</v>
      </c>
    </row>
    <row r="1663" spans="1:18" x14ac:dyDescent="0.25">
      <c r="A1663" s="4" t="s">
        <v>376</v>
      </c>
      <c r="B1663" s="4" t="s">
        <v>212</v>
      </c>
      <c r="C1663" s="21">
        <v>7830000</v>
      </c>
      <c r="D1663" s="16"/>
      <c r="E1663" s="16"/>
      <c r="F1663" s="102"/>
      <c r="G1663" s="754"/>
      <c r="H1663" s="716"/>
      <c r="I1663" s="791">
        <f>H1663+G1663</f>
        <v>0</v>
      </c>
      <c r="J1663" s="561">
        <f>C1663-I1663</f>
        <v>7830000</v>
      </c>
      <c r="K1663" s="536">
        <f t="shared" si="956"/>
        <v>0</v>
      </c>
    </row>
    <row r="1664" spans="1:18" x14ac:dyDescent="0.25">
      <c r="A1664" s="4" t="s">
        <v>377</v>
      </c>
      <c r="B1664" s="4" t="s">
        <v>372</v>
      </c>
      <c r="C1664" s="21">
        <f>C1665</f>
        <v>30670000</v>
      </c>
      <c r="D1664" s="21">
        <f t="shared" ref="D1664:J1664" si="971">D1665</f>
        <v>0</v>
      </c>
      <c r="E1664" s="21">
        <f t="shared" si="971"/>
        <v>0</v>
      </c>
      <c r="F1664" s="103">
        <f t="shared" si="971"/>
        <v>0</v>
      </c>
      <c r="G1664" s="547">
        <f t="shared" si="971"/>
        <v>0</v>
      </c>
      <c r="H1664" s="499">
        <f t="shared" si="971"/>
        <v>0</v>
      </c>
      <c r="I1664" s="581">
        <f t="shared" si="971"/>
        <v>0</v>
      </c>
      <c r="J1664" s="514">
        <f t="shared" si="971"/>
        <v>30670000</v>
      </c>
      <c r="K1664" s="536">
        <f t="shared" si="956"/>
        <v>0</v>
      </c>
    </row>
    <row r="1665" spans="1:11" x14ac:dyDescent="0.25">
      <c r="A1665" s="4" t="s">
        <v>378</v>
      </c>
      <c r="B1665" s="4" t="s">
        <v>373</v>
      </c>
      <c r="C1665" s="21">
        <v>30670000</v>
      </c>
      <c r="D1665" s="16"/>
      <c r="E1665" s="16"/>
      <c r="F1665" s="102"/>
      <c r="G1665" s="754"/>
      <c r="H1665" s="716"/>
      <c r="I1665" s="791">
        <f>H1665+G1665</f>
        <v>0</v>
      </c>
      <c r="J1665" s="561">
        <f>C1665-I1665</f>
        <v>30670000</v>
      </c>
      <c r="K1665" s="536">
        <f t="shared" si="956"/>
        <v>0</v>
      </c>
    </row>
    <row r="1666" spans="1:11" x14ac:dyDescent="0.25">
      <c r="A1666" s="4"/>
      <c r="B1666" s="4"/>
      <c r="C1666" s="21"/>
      <c r="D1666" s="16"/>
      <c r="E1666" s="16"/>
      <c r="F1666" s="102"/>
      <c r="G1666" s="754"/>
      <c r="H1666" s="716"/>
      <c r="I1666" s="791"/>
      <c r="J1666" s="507"/>
      <c r="K1666" s="536"/>
    </row>
    <row r="1667" spans="1:11" x14ac:dyDescent="0.25">
      <c r="A1667" s="4"/>
      <c r="B1667" s="4"/>
      <c r="C1667" s="21"/>
      <c r="D1667" s="16"/>
      <c r="E1667" s="16"/>
      <c r="F1667" s="102"/>
      <c r="G1667" s="754"/>
      <c r="H1667" s="716"/>
      <c r="I1667" s="791"/>
      <c r="J1667" s="507"/>
      <c r="K1667" s="536"/>
    </row>
    <row r="1668" spans="1:11" x14ac:dyDescent="0.25">
      <c r="A1668" s="124"/>
      <c r="B1668" s="124"/>
      <c r="C1668" s="125"/>
      <c r="D1668" s="126"/>
      <c r="E1668" s="126"/>
      <c r="F1668" s="126"/>
      <c r="G1668" s="610"/>
      <c r="H1668" s="516"/>
      <c r="I1668" s="610"/>
      <c r="J1668" s="515"/>
      <c r="K1668" s="545"/>
    </row>
    <row r="1669" spans="1:11" x14ac:dyDescent="0.25">
      <c r="A1669" s="7"/>
      <c r="B1669" s="7"/>
      <c r="C1669" s="8"/>
      <c r="D1669" s="130"/>
      <c r="E1669" s="130"/>
      <c r="F1669" s="130"/>
      <c r="G1669" s="613"/>
      <c r="H1669" s="520"/>
      <c r="I1669" s="613"/>
      <c r="J1669" s="519"/>
      <c r="K1669" s="550"/>
    </row>
    <row r="1670" spans="1:11" x14ac:dyDescent="0.25">
      <c r="A1670" s="7"/>
      <c r="B1670" s="7"/>
      <c r="C1670" s="8"/>
      <c r="D1670" s="130"/>
      <c r="E1670" s="130"/>
      <c r="F1670" s="130"/>
      <c r="G1670" s="613"/>
      <c r="H1670" s="520"/>
      <c r="I1670" s="613"/>
      <c r="J1670" s="519"/>
      <c r="K1670" s="550"/>
    </row>
    <row r="1671" spans="1:11" x14ac:dyDescent="0.25">
      <c r="A1671" s="7"/>
      <c r="B1671" s="7"/>
      <c r="C1671" s="8"/>
      <c r="D1671" s="130"/>
      <c r="E1671" s="130"/>
      <c r="F1671" s="130"/>
      <c r="G1671" s="613"/>
      <c r="H1671" s="520"/>
      <c r="I1671" s="613"/>
      <c r="J1671" s="519"/>
      <c r="K1671" s="550">
        <v>7</v>
      </c>
    </row>
    <row r="1672" spans="1:11" x14ac:dyDescent="0.25">
      <c r="A1672" s="120" t="s">
        <v>533</v>
      </c>
      <c r="B1672" s="121">
        <v>2</v>
      </c>
      <c r="C1672" s="122" t="s">
        <v>534</v>
      </c>
      <c r="D1672" s="122" t="s">
        <v>535</v>
      </c>
      <c r="E1672" s="122" t="s">
        <v>536</v>
      </c>
      <c r="F1672" s="123" t="s">
        <v>537</v>
      </c>
      <c r="G1672" s="751">
        <v>7</v>
      </c>
      <c r="H1672" s="715">
        <v>8</v>
      </c>
      <c r="I1672" s="788">
        <v>9</v>
      </c>
      <c r="J1672" s="502">
        <v>10</v>
      </c>
      <c r="K1672" s="503">
        <v>11</v>
      </c>
    </row>
    <row r="1673" spans="1:11" x14ac:dyDescent="0.25">
      <c r="A1673" s="54" t="s">
        <v>117</v>
      </c>
      <c r="B1673" s="54" t="s">
        <v>107</v>
      </c>
      <c r="C1673" s="55">
        <f t="shared" ref="C1673:J1673" si="972">C1674+C1682+C1689+C1697</f>
        <v>8995000</v>
      </c>
      <c r="D1673" s="55">
        <f t="shared" si="972"/>
        <v>0</v>
      </c>
      <c r="E1673" s="55">
        <f t="shared" si="972"/>
        <v>0</v>
      </c>
      <c r="F1673" s="104">
        <f t="shared" si="972"/>
        <v>0</v>
      </c>
      <c r="G1673" s="547">
        <f t="shared" si="972"/>
        <v>168125</v>
      </c>
      <c r="H1673" s="499">
        <f t="shared" si="972"/>
        <v>0</v>
      </c>
      <c r="I1673" s="581">
        <f t="shared" si="972"/>
        <v>168125</v>
      </c>
      <c r="J1673" s="549">
        <f t="shared" si="972"/>
        <v>8826875</v>
      </c>
      <c r="K1673" s="536">
        <f t="shared" ref="K1673:K1713" si="973">I1673/C1673*100</f>
        <v>1.8690939410783769</v>
      </c>
    </row>
    <row r="1674" spans="1:11" ht="15.75" thickBot="1" x14ac:dyDescent="0.3">
      <c r="A1674" s="72" t="s">
        <v>58</v>
      </c>
      <c r="B1674" s="72" t="s">
        <v>59</v>
      </c>
      <c r="C1674" s="73">
        <f>C1675</f>
        <v>1530000</v>
      </c>
      <c r="D1674" s="73">
        <f t="shared" ref="D1674:J1674" si="974">D1675</f>
        <v>0</v>
      </c>
      <c r="E1674" s="73">
        <f t="shared" si="974"/>
        <v>0</v>
      </c>
      <c r="F1674" s="112">
        <f t="shared" si="974"/>
        <v>0</v>
      </c>
      <c r="G1674" s="768">
        <f t="shared" si="974"/>
        <v>60000</v>
      </c>
      <c r="H1674" s="1101">
        <f t="shared" si="974"/>
        <v>0</v>
      </c>
      <c r="I1674" s="805">
        <f t="shared" si="974"/>
        <v>60000</v>
      </c>
      <c r="J1674" s="524">
        <f t="shared" si="974"/>
        <v>1470000</v>
      </c>
      <c r="K1674" s="538">
        <f t="shared" si="973"/>
        <v>3.9215686274509802</v>
      </c>
    </row>
    <row r="1675" spans="1:11" ht="15.75" thickBot="1" x14ac:dyDescent="0.3">
      <c r="A1675" s="3" t="s">
        <v>379</v>
      </c>
      <c r="B1675" s="3" t="s">
        <v>151</v>
      </c>
      <c r="C1675" s="65">
        <f>C1676+C1678+C1680</f>
        <v>1530000</v>
      </c>
      <c r="D1675" s="65">
        <f t="shared" ref="D1675:J1675" si="975">D1676+D1678+D1680</f>
        <v>0</v>
      </c>
      <c r="E1675" s="65">
        <f t="shared" si="975"/>
        <v>0</v>
      </c>
      <c r="F1675" s="100">
        <f t="shared" si="975"/>
        <v>0</v>
      </c>
      <c r="G1675" s="764">
        <f t="shared" si="975"/>
        <v>60000</v>
      </c>
      <c r="H1675" s="511">
        <f t="shared" si="975"/>
        <v>0</v>
      </c>
      <c r="I1675" s="801">
        <f t="shared" si="975"/>
        <v>60000</v>
      </c>
      <c r="J1675" s="512">
        <f t="shared" si="975"/>
        <v>1470000</v>
      </c>
      <c r="K1675" s="544">
        <f t="shared" si="973"/>
        <v>3.9215686274509802</v>
      </c>
    </row>
    <row r="1676" spans="1:11" x14ac:dyDescent="0.25">
      <c r="A1676" s="63" t="s">
        <v>380</v>
      </c>
      <c r="B1676" s="63" t="s">
        <v>154</v>
      </c>
      <c r="C1676" s="64">
        <f>C1677</f>
        <v>60000</v>
      </c>
      <c r="D1676" s="64">
        <f t="shared" ref="D1676:J1676" si="976">D1677</f>
        <v>0</v>
      </c>
      <c r="E1676" s="64">
        <f t="shared" si="976"/>
        <v>0</v>
      </c>
      <c r="F1676" s="101">
        <f t="shared" si="976"/>
        <v>0</v>
      </c>
      <c r="G1676" s="540">
        <f t="shared" si="976"/>
        <v>60000</v>
      </c>
      <c r="H1676" s="369">
        <f t="shared" si="976"/>
        <v>0</v>
      </c>
      <c r="I1676" s="580">
        <f t="shared" si="976"/>
        <v>60000</v>
      </c>
      <c r="J1676" s="513">
        <f t="shared" si="976"/>
        <v>0</v>
      </c>
      <c r="K1676" s="535">
        <f t="shared" si="973"/>
        <v>100</v>
      </c>
    </row>
    <row r="1677" spans="1:11" x14ac:dyDescent="0.25">
      <c r="A1677" s="4" t="s">
        <v>381</v>
      </c>
      <c r="B1677" s="4" t="s">
        <v>155</v>
      </c>
      <c r="C1677" s="21">
        <v>60000</v>
      </c>
      <c r="D1677" s="16"/>
      <c r="E1677" s="16"/>
      <c r="F1677" s="102"/>
      <c r="G1677" s="759">
        <v>60000</v>
      </c>
      <c r="H1677" s="691"/>
      <c r="I1677" s="796">
        <f>H1677+G1677</f>
        <v>60000</v>
      </c>
      <c r="J1677" s="561">
        <f>C1677-I1677</f>
        <v>0</v>
      </c>
      <c r="K1677" s="536">
        <f t="shared" si="973"/>
        <v>100</v>
      </c>
    </row>
    <row r="1678" spans="1:11" x14ac:dyDescent="0.25">
      <c r="A1678" s="4" t="s">
        <v>382</v>
      </c>
      <c r="B1678" s="4" t="s">
        <v>156</v>
      </c>
      <c r="C1678" s="21">
        <f>C1679</f>
        <v>30000</v>
      </c>
      <c r="D1678" s="21">
        <f t="shared" ref="D1678:J1678" si="977">D1679</f>
        <v>0</v>
      </c>
      <c r="E1678" s="21">
        <f t="shared" si="977"/>
        <v>0</v>
      </c>
      <c r="F1678" s="103">
        <f t="shared" si="977"/>
        <v>0</v>
      </c>
      <c r="G1678" s="547">
        <f t="shared" si="977"/>
        <v>0</v>
      </c>
      <c r="H1678" s="499">
        <f t="shared" si="977"/>
        <v>0</v>
      </c>
      <c r="I1678" s="581">
        <f t="shared" si="977"/>
        <v>0</v>
      </c>
      <c r="J1678" s="514">
        <f t="shared" si="977"/>
        <v>30000</v>
      </c>
      <c r="K1678" s="536">
        <f t="shared" si="973"/>
        <v>0</v>
      </c>
    </row>
    <row r="1679" spans="1:11" x14ac:dyDescent="0.25">
      <c r="A1679" s="4" t="s">
        <v>383</v>
      </c>
      <c r="B1679" s="4" t="s">
        <v>157</v>
      </c>
      <c r="C1679" s="21">
        <v>30000</v>
      </c>
      <c r="D1679" s="16"/>
      <c r="E1679" s="16"/>
      <c r="F1679" s="102"/>
      <c r="G1679" s="754"/>
      <c r="H1679" s="716"/>
      <c r="I1679" s="791">
        <f>H1679+G1679</f>
        <v>0</v>
      </c>
      <c r="J1679" s="561">
        <f>C1679-I1679</f>
        <v>30000</v>
      </c>
      <c r="K1679" s="536">
        <f t="shared" si="973"/>
        <v>0</v>
      </c>
    </row>
    <row r="1680" spans="1:11" x14ac:dyDescent="0.25">
      <c r="A1680" s="4" t="s">
        <v>384</v>
      </c>
      <c r="B1680" s="4" t="s">
        <v>158</v>
      </c>
      <c r="C1680" s="21">
        <f>C1681</f>
        <v>1440000</v>
      </c>
      <c r="D1680" s="21">
        <f t="shared" ref="D1680:J1680" si="978">D1681</f>
        <v>0</v>
      </c>
      <c r="E1680" s="21">
        <f t="shared" si="978"/>
        <v>0</v>
      </c>
      <c r="F1680" s="103">
        <f t="shared" si="978"/>
        <v>0</v>
      </c>
      <c r="G1680" s="547">
        <f t="shared" si="978"/>
        <v>0</v>
      </c>
      <c r="H1680" s="499">
        <f t="shared" si="978"/>
        <v>0</v>
      </c>
      <c r="I1680" s="581">
        <f t="shared" si="978"/>
        <v>0</v>
      </c>
      <c r="J1680" s="514">
        <f t="shared" si="978"/>
        <v>1440000</v>
      </c>
      <c r="K1680" s="536">
        <f t="shared" si="973"/>
        <v>0</v>
      </c>
    </row>
    <row r="1681" spans="1:11" x14ac:dyDescent="0.25">
      <c r="A1681" s="4" t="s">
        <v>385</v>
      </c>
      <c r="B1681" s="4" t="s">
        <v>159</v>
      </c>
      <c r="C1681" s="21">
        <v>1440000</v>
      </c>
      <c r="D1681" s="16"/>
      <c r="E1681" s="16"/>
      <c r="F1681" s="102"/>
      <c r="G1681" s="754"/>
      <c r="H1681" s="716"/>
      <c r="I1681" s="791">
        <f>H1681+G1681</f>
        <v>0</v>
      </c>
      <c r="J1681" s="561">
        <f>C1681-I1681</f>
        <v>1440000</v>
      </c>
      <c r="K1681" s="536">
        <f t="shared" si="973"/>
        <v>0</v>
      </c>
    </row>
    <row r="1682" spans="1:11" ht="15.75" thickBot="1" x14ac:dyDescent="0.3">
      <c r="A1682" s="70" t="s">
        <v>60</v>
      </c>
      <c r="B1682" s="70" t="s">
        <v>61</v>
      </c>
      <c r="C1682" s="71">
        <f>C1683+C1686</f>
        <v>2130000</v>
      </c>
      <c r="D1682" s="71">
        <f t="shared" ref="D1682:J1682" si="979">D1683+D1686</f>
        <v>0</v>
      </c>
      <c r="E1682" s="71">
        <f t="shared" si="979"/>
        <v>0</v>
      </c>
      <c r="F1682" s="111">
        <f t="shared" si="979"/>
        <v>0</v>
      </c>
      <c r="G1682" s="765">
        <f t="shared" si="979"/>
        <v>0</v>
      </c>
      <c r="H1682" s="1100">
        <f t="shared" si="979"/>
        <v>0</v>
      </c>
      <c r="I1682" s="802">
        <f t="shared" si="979"/>
        <v>0</v>
      </c>
      <c r="J1682" s="558">
        <f t="shared" si="979"/>
        <v>2130000</v>
      </c>
      <c r="K1682" s="538">
        <f t="shared" si="973"/>
        <v>0</v>
      </c>
    </row>
    <row r="1683" spans="1:11" ht="15.75" thickBot="1" x14ac:dyDescent="0.3">
      <c r="A1683" s="3" t="s">
        <v>386</v>
      </c>
      <c r="B1683" s="3" t="s">
        <v>92</v>
      </c>
      <c r="C1683" s="65">
        <f>C1684</f>
        <v>2050000</v>
      </c>
      <c r="D1683" s="65">
        <f t="shared" ref="D1683:J1684" si="980">D1684</f>
        <v>0</v>
      </c>
      <c r="E1683" s="65">
        <f t="shared" si="980"/>
        <v>0</v>
      </c>
      <c r="F1683" s="100">
        <f t="shared" si="980"/>
        <v>0</v>
      </c>
      <c r="G1683" s="764">
        <f t="shared" si="980"/>
        <v>0</v>
      </c>
      <c r="H1683" s="511">
        <f t="shared" si="980"/>
        <v>0</v>
      </c>
      <c r="I1683" s="801">
        <f t="shared" si="980"/>
        <v>0</v>
      </c>
      <c r="J1683" s="512">
        <f t="shared" si="980"/>
        <v>2050000</v>
      </c>
      <c r="K1683" s="544">
        <f t="shared" si="973"/>
        <v>0</v>
      </c>
    </row>
    <row r="1684" spans="1:11" x14ac:dyDescent="0.25">
      <c r="A1684" s="63" t="s">
        <v>387</v>
      </c>
      <c r="B1684" s="63" t="s">
        <v>372</v>
      </c>
      <c r="C1684" s="64">
        <f>C1685</f>
        <v>2050000</v>
      </c>
      <c r="D1684" s="64">
        <f t="shared" si="980"/>
        <v>0</v>
      </c>
      <c r="E1684" s="64">
        <f t="shared" si="980"/>
        <v>0</v>
      </c>
      <c r="F1684" s="101">
        <f t="shared" si="980"/>
        <v>0</v>
      </c>
      <c r="G1684" s="540">
        <f t="shared" si="980"/>
        <v>0</v>
      </c>
      <c r="H1684" s="369">
        <f t="shared" si="980"/>
        <v>0</v>
      </c>
      <c r="I1684" s="580">
        <f t="shared" si="980"/>
        <v>0</v>
      </c>
      <c r="J1684" s="513">
        <f t="shared" si="980"/>
        <v>2050000</v>
      </c>
      <c r="K1684" s="535">
        <f t="shared" si="973"/>
        <v>0</v>
      </c>
    </row>
    <row r="1685" spans="1:11" ht="15.75" thickBot="1" x14ac:dyDescent="0.3">
      <c r="A1685" s="48" t="s">
        <v>388</v>
      </c>
      <c r="B1685" s="48" t="s">
        <v>212</v>
      </c>
      <c r="C1685" s="49">
        <v>2050000</v>
      </c>
      <c r="D1685" s="147"/>
      <c r="E1685" s="147"/>
      <c r="F1685" s="148"/>
      <c r="G1685" s="755"/>
      <c r="H1685" s="1088"/>
      <c r="I1685" s="792">
        <f>H1685+G1685</f>
        <v>0</v>
      </c>
      <c r="J1685" s="618">
        <f>C1685-I1685</f>
        <v>2050000</v>
      </c>
      <c r="K1685" s="538">
        <f t="shared" si="973"/>
        <v>0</v>
      </c>
    </row>
    <row r="1686" spans="1:11" ht="15.75" thickBot="1" x14ac:dyDescent="0.3">
      <c r="A1686" s="3" t="s">
        <v>389</v>
      </c>
      <c r="B1686" s="3" t="s">
        <v>151</v>
      </c>
      <c r="C1686" s="65">
        <f>C1687</f>
        <v>80000</v>
      </c>
      <c r="D1686" s="65">
        <f t="shared" ref="D1686:J1687" si="981">D1687</f>
        <v>0</v>
      </c>
      <c r="E1686" s="65">
        <f t="shared" si="981"/>
        <v>0</v>
      </c>
      <c r="F1686" s="100">
        <f t="shared" si="981"/>
        <v>0</v>
      </c>
      <c r="G1686" s="764">
        <f t="shared" si="981"/>
        <v>0</v>
      </c>
      <c r="H1686" s="511">
        <f t="shared" si="981"/>
        <v>0</v>
      </c>
      <c r="I1686" s="801">
        <f t="shared" si="981"/>
        <v>0</v>
      </c>
      <c r="J1686" s="512">
        <f t="shared" si="981"/>
        <v>80000</v>
      </c>
      <c r="K1686" s="544">
        <f t="shared" si="973"/>
        <v>0</v>
      </c>
    </row>
    <row r="1687" spans="1:11" x14ac:dyDescent="0.25">
      <c r="A1687" s="63" t="s">
        <v>390</v>
      </c>
      <c r="B1687" s="63" t="s">
        <v>154</v>
      </c>
      <c r="C1687" s="64">
        <f>C1688</f>
        <v>80000</v>
      </c>
      <c r="D1687" s="64">
        <f t="shared" si="981"/>
        <v>0</v>
      </c>
      <c r="E1687" s="64">
        <f t="shared" si="981"/>
        <v>0</v>
      </c>
      <c r="F1687" s="101">
        <f t="shared" si="981"/>
        <v>0</v>
      </c>
      <c r="G1687" s="540">
        <f t="shared" si="981"/>
        <v>0</v>
      </c>
      <c r="H1687" s="369">
        <f t="shared" si="981"/>
        <v>0</v>
      </c>
      <c r="I1687" s="580">
        <f t="shared" si="981"/>
        <v>0</v>
      </c>
      <c r="J1687" s="513">
        <f t="shared" si="981"/>
        <v>80000</v>
      </c>
      <c r="K1687" s="535">
        <f t="shared" si="973"/>
        <v>0</v>
      </c>
    </row>
    <row r="1688" spans="1:11" x14ac:dyDescent="0.25">
      <c r="A1688" s="4" t="s">
        <v>391</v>
      </c>
      <c r="B1688" s="4" t="s">
        <v>246</v>
      </c>
      <c r="C1688" s="21">
        <v>80000</v>
      </c>
      <c r="D1688" s="16"/>
      <c r="E1688" s="16"/>
      <c r="F1688" s="102"/>
      <c r="G1688" s="754"/>
      <c r="H1688" s="716"/>
      <c r="I1688" s="791">
        <f>H1688+G1688</f>
        <v>0</v>
      </c>
      <c r="J1688" s="561">
        <f>C1688-I1688</f>
        <v>80000</v>
      </c>
      <c r="K1688" s="536">
        <f t="shared" si="973"/>
        <v>0</v>
      </c>
    </row>
    <row r="1689" spans="1:11" ht="15.75" thickBot="1" x14ac:dyDescent="0.3">
      <c r="A1689" s="70" t="s">
        <v>62</v>
      </c>
      <c r="B1689" s="77" t="s">
        <v>63</v>
      </c>
      <c r="C1689" s="71">
        <f>C1690</f>
        <v>3755000</v>
      </c>
      <c r="D1689" s="71">
        <f t="shared" ref="D1689:J1689" si="982">D1690</f>
        <v>0</v>
      </c>
      <c r="E1689" s="71">
        <f t="shared" si="982"/>
        <v>0</v>
      </c>
      <c r="F1689" s="111">
        <f t="shared" si="982"/>
        <v>0</v>
      </c>
      <c r="G1689" s="765">
        <f t="shared" si="982"/>
        <v>108125</v>
      </c>
      <c r="H1689" s="1100">
        <f t="shared" si="982"/>
        <v>0</v>
      </c>
      <c r="I1689" s="802">
        <f t="shared" si="982"/>
        <v>108125</v>
      </c>
      <c r="J1689" s="558">
        <f t="shared" si="982"/>
        <v>3646875</v>
      </c>
      <c r="K1689" s="538">
        <f t="shared" si="973"/>
        <v>2.8794940079893476</v>
      </c>
    </row>
    <row r="1690" spans="1:11" ht="15.75" thickBot="1" x14ac:dyDescent="0.3">
      <c r="A1690" s="79" t="s">
        <v>392</v>
      </c>
      <c r="B1690" s="3" t="s">
        <v>151</v>
      </c>
      <c r="C1690" s="65">
        <f>C1691+C1693+C1695</f>
        <v>3755000</v>
      </c>
      <c r="D1690" s="65">
        <f t="shared" ref="D1690:J1690" si="983">D1691+D1693+D1695</f>
        <v>0</v>
      </c>
      <c r="E1690" s="65">
        <f t="shared" si="983"/>
        <v>0</v>
      </c>
      <c r="F1690" s="100">
        <f t="shared" si="983"/>
        <v>0</v>
      </c>
      <c r="G1690" s="764">
        <f t="shared" si="983"/>
        <v>108125</v>
      </c>
      <c r="H1690" s="511">
        <f t="shared" si="983"/>
        <v>0</v>
      </c>
      <c r="I1690" s="801">
        <f t="shared" si="983"/>
        <v>108125</v>
      </c>
      <c r="J1690" s="512">
        <f t="shared" si="983"/>
        <v>3646875</v>
      </c>
      <c r="K1690" s="544">
        <f t="shared" si="973"/>
        <v>2.8794940079893476</v>
      </c>
    </row>
    <row r="1691" spans="1:11" x14ac:dyDescent="0.25">
      <c r="A1691" s="78" t="s">
        <v>393</v>
      </c>
      <c r="B1691" s="63" t="s">
        <v>154</v>
      </c>
      <c r="C1691" s="64">
        <f>C1692</f>
        <v>125000</v>
      </c>
      <c r="D1691" s="64">
        <f t="shared" ref="D1691:J1691" si="984">D1692</f>
        <v>0</v>
      </c>
      <c r="E1691" s="64">
        <f t="shared" si="984"/>
        <v>0</v>
      </c>
      <c r="F1691" s="101">
        <f t="shared" si="984"/>
        <v>0</v>
      </c>
      <c r="G1691" s="540">
        <f t="shared" si="984"/>
        <v>93250</v>
      </c>
      <c r="H1691" s="369">
        <f t="shared" si="984"/>
        <v>0</v>
      </c>
      <c r="I1691" s="580">
        <f t="shared" si="984"/>
        <v>93250</v>
      </c>
      <c r="J1691" s="513">
        <f t="shared" si="984"/>
        <v>31750</v>
      </c>
      <c r="K1691" s="535">
        <f t="shared" si="973"/>
        <v>74.599999999999994</v>
      </c>
    </row>
    <row r="1692" spans="1:11" x14ac:dyDescent="0.25">
      <c r="A1692" s="27" t="s">
        <v>394</v>
      </c>
      <c r="B1692" s="4" t="s">
        <v>155</v>
      </c>
      <c r="C1692" s="21">
        <v>125000</v>
      </c>
      <c r="D1692" s="16"/>
      <c r="E1692" s="16"/>
      <c r="F1692" s="102"/>
      <c r="G1692" s="759">
        <v>93250</v>
      </c>
      <c r="H1692" s="691"/>
      <c r="I1692" s="803">
        <f>H1692+G1692</f>
        <v>93250</v>
      </c>
      <c r="J1692" s="561">
        <f>C1692-I1692</f>
        <v>31750</v>
      </c>
      <c r="K1692" s="536">
        <f t="shared" si="973"/>
        <v>74.599999999999994</v>
      </c>
    </row>
    <row r="1693" spans="1:11" x14ac:dyDescent="0.25">
      <c r="A1693" s="27" t="s">
        <v>395</v>
      </c>
      <c r="B1693" s="4" t="s">
        <v>156</v>
      </c>
      <c r="C1693" s="21">
        <f>C1694</f>
        <v>30000</v>
      </c>
      <c r="D1693" s="21">
        <f t="shared" ref="D1693:J1693" si="985">D1694</f>
        <v>0</v>
      </c>
      <c r="E1693" s="21">
        <f t="shared" si="985"/>
        <v>0</v>
      </c>
      <c r="F1693" s="103">
        <f t="shared" si="985"/>
        <v>0</v>
      </c>
      <c r="G1693" s="547">
        <f t="shared" si="985"/>
        <v>14875</v>
      </c>
      <c r="H1693" s="499">
        <f t="shared" si="985"/>
        <v>0</v>
      </c>
      <c r="I1693" s="581">
        <f t="shared" si="985"/>
        <v>14875</v>
      </c>
      <c r="J1693" s="514">
        <f t="shared" si="985"/>
        <v>15125</v>
      </c>
      <c r="K1693" s="536">
        <f t="shared" si="973"/>
        <v>49.583333333333336</v>
      </c>
    </row>
    <row r="1694" spans="1:11" x14ac:dyDescent="0.25">
      <c r="A1694" s="27" t="s">
        <v>396</v>
      </c>
      <c r="B1694" s="4" t="s">
        <v>157</v>
      </c>
      <c r="C1694" s="21">
        <v>30000</v>
      </c>
      <c r="D1694" s="16"/>
      <c r="E1694" s="16"/>
      <c r="F1694" s="102"/>
      <c r="G1694" s="759">
        <v>14875</v>
      </c>
      <c r="H1694" s="691"/>
      <c r="I1694" s="803">
        <f>H1694+G1694</f>
        <v>14875</v>
      </c>
      <c r="J1694" s="561">
        <f>C1694-I1694</f>
        <v>15125</v>
      </c>
      <c r="K1694" s="536">
        <f t="shared" si="973"/>
        <v>49.583333333333336</v>
      </c>
    </row>
    <row r="1695" spans="1:11" x14ac:dyDescent="0.25">
      <c r="A1695" s="27" t="s">
        <v>397</v>
      </c>
      <c r="B1695" s="4" t="s">
        <v>158</v>
      </c>
      <c r="C1695" s="21">
        <f>C1696</f>
        <v>3600000</v>
      </c>
      <c r="D1695" s="21">
        <f t="shared" ref="D1695:J1695" si="986">D1696</f>
        <v>0</v>
      </c>
      <c r="E1695" s="21">
        <f t="shared" si="986"/>
        <v>0</v>
      </c>
      <c r="F1695" s="103">
        <f t="shared" si="986"/>
        <v>0</v>
      </c>
      <c r="G1695" s="547">
        <f t="shared" si="986"/>
        <v>0</v>
      </c>
      <c r="H1695" s="499">
        <f t="shared" si="986"/>
        <v>0</v>
      </c>
      <c r="I1695" s="581">
        <f t="shared" si="986"/>
        <v>0</v>
      </c>
      <c r="J1695" s="514">
        <f t="shared" si="986"/>
        <v>3600000</v>
      </c>
      <c r="K1695" s="536">
        <f t="shared" si="973"/>
        <v>0</v>
      </c>
    </row>
    <row r="1696" spans="1:11" x14ac:dyDescent="0.25">
      <c r="A1696" s="27" t="s">
        <v>398</v>
      </c>
      <c r="B1696" s="4" t="s">
        <v>159</v>
      </c>
      <c r="C1696" s="21">
        <v>3600000</v>
      </c>
      <c r="D1696" s="16"/>
      <c r="E1696" s="16"/>
      <c r="F1696" s="102"/>
      <c r="G1696" s="754"/>
      <c r="H1696" s="716"/>
      <c r="I1696" s="791">
        <f>H1696+G1696</f>
        <v>0</v>
      </c>
      <c r="J1696" s="561">
        <f>C1696-I1696</f>
        <v>3600000</v>
      </c>
      <c r="K1696" s="536">
        <f t="shared" si="973"/>
        <v>0</v>
      </c>
    </row>
    <row r="1697" spans="1:11" ht="15.75" thickBot="1" x14ac:dyDescent="0.3">
      <c r="A1697" s="70" t="s">
        <v>64</v>
      </c>
      <c r="B1697" s="77" t="s">
        <v>65</v>
      </c>
      <c r="C1697" s="71">
        <f>C1698</f>
        <v>1580000</v>
      </c>
      <c r="D1697" s="71">
        <f t="shared" ref="D1697:J1697" si="987">D1698</f>
        <v>0</v>
      </c>
      <c r="E1697" s="71">
        <f t="shared" si="987"/>
        <v>0</v>
      </c>
      <c r="F1697" s="111">
        <f t="shared" si="987"/>
        <v>0</v>
      </c>
      <c r="G1697" s="765">
        <f t="shared" si="987"/>
        <v>0</v>
      </c>
      <c r="H1697" s="1100">
        <f t="shared" si="987"/>
        <v>0</v>
      </c>
      <c r="I1697" s="802">
        <f t="shared" si="987"/>
        <v>0</v>
      </c>
      <c r="J1697" s="558">
        <f t="shared" si="987"/>
        <v>1580000</v>
      </c>
      <c r="K1697" s="538">
        <f t="shared" si="973"/>
        <v>0</v>
      </c>
    </row>
    <row r="1698" spans="1:11" ht="15.75" thickBot="1" x14ac:dyDescent="0.3">
      <c r="A1698" s="79" t="s">
        <v>399</v>
      </c>
      <c r="B1698" s="3" t="s">
        <v>151</v>
      </c>
      <c r="C1698" s="65">
        <f>C1699+C1701+C1703</f>
        <v>1580000</v>
      </c>
      <c r="D1698" s="65">
        <f t="shared" ref="D1698:J1698" si="988">D1699+D1701+D1703</f>
        <v>0</v>
      </c>
      <c r="E1698" s="65">
        <f t="shared" si="988"/>
        <v>0</v>
      </c>
      <c r="F1698" s="100">
        <f t="shared" si="988"/>
        <v>0</v>
      </c>
      <c r="G1698" s="764">
        <f t="shared" si="988"/>
        <v>0</v>
      </c>
      <c r="H1698" s="511">
        <f t="shared" si="988"/>
        <v>0</v>
      </c>
      <c r="I1698" s="801">
        <f t="shared" si="988"/>
        <v>0</v>
      </c>
      <c r="J1698" s="512">
        <f t="shared" si="988"/>
        <v>1580000</v>
      </c>
      <c r="K1698" s="544">
        <f t="shared" si="973"/>
        <v>0</v>
      </c>
    </row>
    <row r="1699" spans="1:11" x14ac:dyDescent="0.25">
      <c r="A1699" s="78" t="s">
        <v>400</v>
      </c>
      <c r="B1699" s="63" t="s">
        <v>154</v>
      </c>
      <c r="C1699" s="64">
        <f>C1700</f>
        <v>80000</v>
      </c>
      <c r="D1699" s="64">
        <f t="shared" ref="D1699:J1699" si="989">D1700</f>
        <v>0</v>
      </c>
      <c r="E1699" s="64">
        <f t="shared" si="989"/>
        <v>0</v>
      </c>
      <c r="F1699" s="101">
        <f t="shared" si="989"/>
        <v>0</v>
      </c>
      <c r="G1699" s="540">
        <f t="shared" si="989"/>
        <v>0</v>
      </c>
      <c r="H1699" s="369">
        <f t="shared" si="989"/>
        <v>0</v>
      </c>
      <c r="I1699" s="580">
        <f t="shared" si="989"/>
        <v>0</v>
      </c>
      <c r="J1699" s="513">
        <f t="shared" si="989"/>
        <v>80000</v>
      </c>
      <c r="K1699" s="535">
        <f t="shared" si="973"/>
        <v>0</v>
      </c>
    </row>
    <row r="1700" spans="1:11" x14ac:dyDescent="0.25">
      <c r="A1700" s="27" t="s">
        <v>401</v>
      </c>
      <c r="B1700" s="4" t="s">
        <v>155</v>
      </c>
      <c r="C1700" s="21">
        <v>80000</v>
      </c>
      <c r="D1700" s="16"/>
      <c r="E1700" s="16"/>
      <c r="F1700" s="102"/>
      <c r="G1700" s="754"/>
      <c r="H1700" s="716"/>
      <c r="I1700" s="791">
        <f>H1700+G1700</f>
        <v>0</v>
      </c>
      <c r="J1700" s="561">
        <f>C1700-I1700</f>
        <v>80000</v>
      </c>
      <c r="K1700" s="536">
        <f t="shared" si="973"/>
        <v>0</v>
      </c>
    </row>
    <row r="1701" spans="1:11" x14ac:dyDescent="0.25">
      <c r="A1701" s="27" t="s">
        <v>402</v>
      </c>
      <c r="B1701" s="4" t="s">
        <v>156</v>
      </c>
      <c r="C1701" s="21">
        <f>C1702</f>
        <v>60000</v>
      </c>
      <c r="D1701" s="21">
        <f t="shared" ref="D1701:J1701" si="990">D1702</f>
        <v>0</v>
      </c>
      <c r="E1701" s="21">
        <f t="shared" si="990"/>
        <v>0</v>
      </c>
      <c r="F1701" s="103">
        <f t="shared" si="990"/>
        <v>0</v>
      </c>
      <c r="G1701" s="547">
        <f t="shared" si="990"/>
        <v>0</v>
      </c>
      <c r="H1701" s="499">
        <f t="shared" si="990"/>
        <v>0</v>
      </c>
      <c r="I1701" s="581">
        <f t="shared" si="990"/>
        <v>0</v>
      </c>
      <c r="J1701" s="514">
        <f t="shared" si="990"/>
        <v>60000</v>
      </c>
      <c r="K1701" s="536">
        <f t="shared" si="973"/>
        <v>0</v>
      </c>
    </row>
    <row r="1702" spans="1:11" x14ac:dyDescent="0.25">
      <c r="A1702" s="27" t="s">
        <v>403</v>
      </c>
      <c r="B1702" s="4" t="s">
        <v>157</v>
      </c>
      <c r="C1702" s="21">
        <v>60000</v>
      </c>
      <c r="D1702" s="16"/>
      <c r="E1702" s="16"/>
      <c r="F1702" s="102"/>
      <c r="G1702" s="754"/>
      <c r="H1702" s="716"/>
      <c r="I1702" s="791">
        <f>H1702+G1702</f>
        <v>0</v>
      </c>
      <c r="J1702" s="561">
        <f>C1702-I1702</f>
        <v>60000</v>
      </c>
      <c r="K1702" s="536">
        <f t="shared" si="973"/>
        <v>0</v>
      </c>
    </row>
    <row r="1703" spans="1:11" x14ac:dyDescent="0.25">
      <c r="A1703" s="27" t="s">
        <v>404</v>
      </c>
      <c r="B1703" s="4" t="s">
        <v>158</v>
      </c>
      <c r="C1703" s="21">
        <f>C1704</f>
        <v>1440000</v>
      </c>
      <c r="D1703" s="21">
        <f t="shared" ref="D1703:J1703" si="991">D1704</f>
        <v>0</v>
      </c>
      <c r="E1703" s="21">
        <f t="shared" si="991"/>
        <v>0</v>
      </c>
      <c r="F1703" s="103">
        <f t="shared" si="991"/>
        <v>0</v>
      </c>
      <c r="G1703" s="547">
        <f t="shared" si="991"/>
        <v>0</v>
      </c>
      <c r="H1703" s="499">
        <f t="shared" si="991"/>
        <v>0</v>
      </c>
      <c r="I1703" s="581">
        <f t="shared" si="991"/>
        <v>0</v>
      </c>
      <c r="J1703" s="514">
        <f t="shared" si="991"/>
        <v>1440000</v>
      </c>
      <c r="K1703" s="536">
        <f t="shared" si="973"/>
        <v>0</v>
      </c>
    </row>
    <row r="1704" spans="1:11" x14ac:dyDescent="0.25">
      <c r="A1704" s="27" t="s">
        <v>405</v>
      </c>
      <c r="B1704" s="4" t="s">
        <v>159</v>
      </c>
      <c r="C1704" s="21">
        <v>1440000</v>
      </c>
      <c r="D1704" s="16"/>
      <c r="E1704" s="16"/>
      <c r="F1704" s="102"/>
      <c r="G1704" s="754"/>
      <c r="H1704" s="716"/>
      <c r="I1704" s="791">
        <f>H1704+G1704</f>
        <v>0</v>
      </c>
      <c r="J1704" s="561">
        <f>C1704-I1704</f>
        <v>1440000</v>
      </c>
      <c r="K1704" s="536">
        <f t="shared" si="973"/>
        <v>0</v>
      </c>
    </row>
    <row r="1705" spans="1:11" ht="15.75" thickBot="1" x14ac:dyDescent="0.3">
      <c r="A1705" s="54" t="s">
        <v>116</v>
      </c>
      <c r="B1705" s="59" t="s">
        <v>108</v>
      </c>
      <c r="C1705" s="55">
        <f t="shared" ref="C1705:J1705" si="992">C1706+C1717+C1725+C1733</f>
        <v>5460000</v>
      </c>
      <c r="D1705" s="55">
        <f t="shared" si="992"/>
        <v>0</v>
      </c>
      <c r="E1705" s="55">
        <f t="shared" si="992"/>
        <v>0</v>
      </c>
      <c r="F1705" s="104">
        <f t="shared" si="992"/>
        <v>0</v>
      </c>
      <c r="G1705" s="547">
        <f t="shared" si="992"/>
        <v>370000</v>
      </c>
      <c r="H1705" s="499">
        <f t="shared" si="992"/>
        <v>0</v>
      </c>
      <c r="I1705" s="581">
        <f t="shared" si="992"/>
        <v>370000</v>
      </c>
      <c r="J1705" s="549">
        <f t="shared" si="992"/>
        <v>5090000</v>
      </c>
      <c r="K1705" s="538">
        <f t="shared" si="973"/>
        <v>6.7765567765567765</v>
      </c>
    </row>
    <row r="1706" spans="1:11" ht="15.75" thickBot="1" x14ac:dyDescent="0.3">
      <c r="A1706" s="70" t="s">
        <v>66</v>
      </c>
      <c r="B1706" s="77" t="s">
        <v>67</v>
      </c>
      <c r="C1706" s="71">
        <f>C1707</f>
        <v>1840000</v>
      </c>
      <c r="D1706" s="71">
        <f t="shared" ref="D1706:J1706" si="993">D1707</f>
        <v>0</v>
      </c>
      <c r="E1706" s="71">
        <f t="shared" si="993"/>
        <v>0</v>
      </c>
      <c r="F1706" s="111">
        <f t="shared" si="993"/>
        <v>0</v>
      </c>
      <c r="G1706" s="765">
        <f t="shared" si="993"/>
        <v>0</v>
      </c>
      <c r="H1706" s="1100">
        <f t="shared" si="993"/>
        <v>0</v>
      </c>
      <c r="I1706" s="802">
        <f t="shared" si="993"/>
        <v>0</v>
      </c>
      <c r="J1706" s="558">
        <f t="shared" si="993"/>
        <v>1840000</v>
      </c>
      <c r="K1706" s="544">
        <f t="shared" si="973"/>
        <v>0</v>
      </c>
    </row>
    <row r="1707" spans="1:11" ht="15.75" thickBot="1" x14ac:dyDescent="0.3">
      <c r="A1707" s="79" t="s">
        <v>406</v>
      </c>
      <c r="B1707" s="3" t="s">
        <v>151</v>
      </c>
      <c r="C1707" s="65">
        <f>C1708+C1710+C1712</f>
        <v>1840000</v>
      </c>
      <c r="D1707" s="65">
        <f t="shared" ref="D1707:J1707" si="994">D1708+D1710+D1712</f>
        <v>0</v>
      </c>
      <c r="E1707" s="65">
        <f t="shared" si="994"/>
        <v>0</v>
      </c>
      <c r="F1707" s="100">
        <f t="shared" si="994"/>
        <v>0</v>
      </c>
      <c r="G1707" s="764">
        <f t="shared" si="994"/>
        <v>0</v>
      </c>
      <c r="H1707" s="511">
        <f t="shared" si="994"/>
        <v>0</v>
      </c>
      <c r="I1707" s="801">
        <f t="shared" si="994"/>
        <v>0</v>
      </c>
      <c r="J1707" s="512">
        <f t="shared" si="994"/>
        <v>1840000</v>
      </c>
      <c r="K1707" s="535">
        <f t="shared" si="973"/>
        <v>0</v>
      </c>
    </row>
    <row r="1708" spans="1:11" x14ac:dyDescent="0.25">
      <c r="A1708" s="78" t="s">
        <v>407</v>
      </c>
      <c r="B1708" s="63" t="s">
        <v>154</v>
      </c>
      <c r="C1708" s="64">
        <f>C1709</f>
        <v>310000</v>
      </c>
      <c r="D1708" s="64">
        <f t="shared" ref="D1708:J1708" si="995">D1709</f>
        <v>0</v>
      </c>
      <c r="E1708" s="64">
        <f t="shared" si="995"/>
        <v>0</v>
      </c>
      <c r="F1708" s="101">
        <f t="shared" si="995"/>
        <v>0</v>
      </c>
      <c r="G1708" s="540">
        <f t="shared" si="995"/>
        <v>0</v>
      </c>
      <c r="H1708" s="369">
        <f t="shared" si="995"/>
        <v>0</v>
      </c>
      <c r="I1708" s="580">
        <f t="shared" si="995"/>
        <v>0</v>
      </c>
      <c r="J1708" s="513">
        <f t="shared" si="995"/>
        <v>310000</v>
      </c>
      <c r="K1708" s="536">
        <f t="shared" si="973"/>
        <v>0</v>
      </c>
    </row>
    <row r="1709" spans="1:11" x14ac:dyDescent="0.25">
      <c r="A1709" s="27" t="s">
        <v>408</v>
      </c>
      <c r="B1709" s="4" t="s">
        <v>155</v>
      </c>
      <c r="C1709" s="21">
        <v>310000</v>
      </c>
      <c r="D1709" s="16"/>
      <c r="E1709" s="16"/>
      <c r="F1709" s="102"/>
      <c r="G1709" s="754"/>
      <c r="H1709" s="716"/>
      <c r="I1709" s="791">
        <f>H1709+G1709</f>
        <v>0</v>
      </c>
      <c r="J1709" s="561">
        <f>C1709-I1709</f>
        <v>310000</v>
      </c>
      <c r="K1709" s="536">
        <f t="shared" si="973"/>
        <v>0</v>
      </c>
    </row>
    <row r="1710" spans="1:11" x14ac:dyDescent="0.25">
      <c r="A1710" s="27" t="s">
        <v>409</v>
      </c>
      <c r="B1710" s="4" t="s">
        <v>156</v>
      </c>
      <c r="C1710" s="21">
        <f>C1711</f>
        <v>90000</v>
      </c>
      <c r="D1710" s="21">
        <f t="shared" ref="D1710:J1710" si="996">D1711</f>
        <v>0</v>
      </c>
      <c r="E1710" s="21">
        <f t="shared" si="996"/>
        <v>0</v>
      </c>
      <c r="F1710" s="103">
        <f t="shared" si="996"/>
        <v>0</v>
      </c>
      <c r="G1710" s="547">
        <f t="shared" si="996"/>
        <v>0</v>
      </c>
      <c r="H1710" s="499">
        <f t="shared" si="996"/>
        <v>0</v>
      </c>
      <c r="I1710" s="581">
        <f t="shared" si="996"/>
        <v>0</v>
      </c>
      <c r="J1710" s="514">
        <f t="shared" si="996"/>
        <v>90000</v>
      </c>
      <c r="K1710" s="536">
        <f t="shared" si="973"/>
        <v>0</v>
      </c>
    </row>
    <row r="1711" spans="1:11" x14ac:dyDescent="0.25">
      <c r="A1711" s="27" t="s">
        <v>410</v>
      </c>
      <c r="B1711" s="4" t="s">
        <v>157</v>
      </c>
      <c r="C1711" s="21">
        <v>90000</v>
      </c>
      <c r="D1711" s="16"/>
      <c r="E1711" s="16"/>
      <c r="F1711" s="102"/>
      <c r="G1711" s="754"/>
      <c r="H1711" s="716"/>
      <c r="I1711" s="791">
        <f>H1711+G1711</f>
        <v>0</v>
      </c>
      <c r="J1711" s="561">
        <f>C1711-I1711</f>
        <v>90000</v>
      </c>
      <c r="K1711" s="536">
        <f t="shared" si="973"/>
        <v>0</v>
      </c>
    </row>
    <row r="1712" spans="1:11" x14ac:dyDescent="0.25">
      <c r="A1712" s="27" t="s">
        <v>411</v>
      </c>
      <c r="B1712" s="4" t="s">
        <v>158</v>
      </c>
      <c r="C1712" s="21">
        <f>C1713</f>
        <v>1440000</v>
      </c>
      <c r="D1712" s="21">
        <f t="shared" ref="D1712:J1712" si="997">D1713</f>
        <v>0</v>
      </c>
      <c r="E1712" s="21">
        <f t="shared" si="997"/>
        <v>0</v>
      </c>
      <c r="F1712" s="103">
        <f t="shared" si="997"/>
        <v>0</v>
      </c>
      <c r="G1712" s="547">
        <f t="shared" si="997"/>
        <v>0</v>
      </c>
      <c r="H1712" s="499">
        <f t="shared" si="997"/>
        <v>0</v>
      </c>
      <c r="I1712" s="581">
        <f t="shared" si="997"/>
        <v>0</v>
      </c>
      <c r="J1712" s="514">
        <f t="shared" si="997"/>
        <v>1440000</v>
      </c>
      <c r="K1712" s="536">
        <f t="shared" si="973"/>
        <v>0</v>
      </c>
    </row>
    <row r="1713" spans="1:11" x14ac:dyDescent="0.25">
      <c r="A1713" s="135" t="s">
        <v>412</v>
      </c>
      <c r="B1713" s="48" t="s">
        <v>159</v>
      </c>
      <c r="C1713" s="49">
        <v>1440000</v>
      </c>
      <c r="D1713" s="29"/>
      <c r="E1713" s="29"/>
      <c r="F1713" s="89"/>
      <c r="G1713" s="755"/>
      <c r="H1713" s="1088"/>
      <c r="I1713" s="792">
        <f>H1713+G1713</f>
        <v>0</v>
      </c>
      <c r="J1713" s="618">
        <f>C1713-I1713</f>
        <v>1440000</v>
      </c>
      <c r="K1713" s="538">
        <f t="shared" si="973"/>
        <v>0</v>
      </c>
    </row>
    <row r="1714" spans="1:11" x14ac:dyDescent="0.25">
      <c r="A1714" s="139"/>
      <c r="B1714" s="124"/>
      <c r="C1714" s="125"/>
      <c r="D1714" s="126"/>
      <c r="E1714" s="126"/>
      <c r="F1714" s="126"/>
      <c r="G1714" s="610"/>
      <c r="H1714" s="516"/>
      <c r="I1714" s="610"/>
      <c r="J1714" s="515"/>
      <c r="K1714" s="545"/>
    </row>
    <row r="1715" spans="1:11" x14ac:dyDescent="0.25">
      <c r="A1715" s="140"/>
      <c r="B1715" s="7"/>
      <c r="C1715" s="8"/>
      <c r="D1715" s="130"/>
      <c r="E1715" s="130"/>
      <c r="F1715" s="130"/>
      <c r="G1715" s="613"/>
      <c r="H1715" s="520"/>
      <c r="I1715" s="613"/>
      <c r="J1715" s="519"/>
      <c r="K1715" s="550">
        <v>8</v>
      </c>
    </row>
    <row r="1716" spans="1:11" x14ac:dyDescent="0.25">
      <c r="A1716" s="144" t="s">
        <v>533</v>
      </c>
      <c r="B1716" s="141">
        <v>2</v>
      </c>
      <c r="C1716" s="142" t="s">
        <v>534</v>
      </c>
      <c r="D1716" s="142" t="s">
        <v>535</v>
      </c>
      <c r="E1716" s="142" t="s">
        <v>536</v>
      </c>
      <c r="F1716" s="143" t="s">
        <v>537</v>
      </c>
      <c r="G1716" s="776">
        <v>7</v>
      </c>
      <c r="H1716" s="1108">
        <v>8</v>
      </c>
      <c r="I1716" s="813">
        <v>9</v>
      </c>
      <c r="J1716" s="525">
        <v>10</v>
      </c>
      <c r="K1716" s="503">
        <v>11</v>
      </c>
    </row>
    <row r="1717" spans="1:11" ht="15.75" thickBot="1" x14ac:dyDescent="0.3">
      <c r="A1717" s="136" t="s">
        <v>68</v>
      </c>
      <c r="B1717" s="136" t="s">
        <v>69</v>
      </c>
      <c r="C1717" s="137">
        <f>C1718</f>
        <v>1060000</v>
      </c>
      <c r="D1717" s="137">
        <f t="shared" ref="D1717:J1717" si="998">D1718</f>
        <v>0</v>
      </c>
      <c r="E1717" s="137">
        <f t="shared" si="998"/>
        <v>0</v>
      </c>
      <c r="F1717" s="138">
        <f t="shared" si="998"/>
        <v>0</v>
      </c>
      <c r="G1717" s="777">
        <f t="shared" si="998"/>
        <v>370000</v>
      </c>
      <c r="H1717" s="1109">
        <f t="shared" si="998"/>
        <v>0</v>
      </c>
      <c r="I1717" s="814">
        <f t="shared" si="998"/>
        <v>370000</v>
      </c>
      <c r="J1717" s="559">
        <f t="shared" si="998"/>
        <v>690000</v>
      </c>
      <c r="K1717" s="560">
        <f t="shared" ref="K1717:K1758" si="999">I1717/C1717*100</f>
        <v>34.905660377358487</v>
      </c>
    </row>
    <row r="1718" spans="1:11" ht="15.75" thickBot="1" x14ac:dyDescent="0.3">
      <c r="A1718" s="79" t="s">
        <v>413</v>
      </c>
      <c r="B1718" s="3" t="s">
        <v>151</v>
      </c>
      <c r="C1718" s="65">
        <f>C1719+C1721+C1723</f>
        <v>1060000</v>
      </c>
      <c r="D1718" s="65">
        <f t="shared" ref="D1718:J1718" si="1000">D1719+D1721+D1723</f>
        <v>0</v>
      </c>
      <c r="E1718" s="65">
        <f t="shared" si="1000"/>
        <v>0</v>
      </c>
      <c r="F1718" s="100">
        <f t="shared" si="1000"/>
        <v>0</v>
      </c>
      <c r="G1718" s="764">
        <f t="shared" si="1000"/>
        <v>370000</v>
      </c>
      <c r="H1718" s="511">
        <f t="shared" si="1000"/>
        <v>0</v>
      </c>
      <c r="I1718" s="801">
        <f t="shared" si="1000"/>
        <v>370000</v>
      </c>
      <c r="J1718" s="512">
        <f t="shared" si="1000"/>
        <v>690000</v>
      </c>
      <c r="K1718" s="535">
        <f t="shared" si="999"/>
        <v>34.905660377358487</v>
      </c>
    </row>
    <row r="1719" spans="1:11" x14ac:dyDescent="0.25">
      <c r="A1719" s="78" t="s">
        <v>414</v>
      </c>
      <c r="B1719" s="63" t="s">
        <v>154</v>
      </c>
      <c r="C1719" s="64">
        <f>C1720</f>
        <v>70000</v>
      </c>
      <c r="D1719" s="64">
        <f t="shared" ref="D1719:J1719" si="1001">D1720</f>
        <v>0</v>
      </c>
      <c r="E1719" s="64">
        <f t="shared" si="1001"/>
        <v>0</v>
      </c>
      <c r="F1719" s="101">
        <f t="shared" si="1001"/>
        <v>0</v>
      </c>
      <c r="G1719" s="540">
        <f t="shared" si="1001"/>
        <v>70000</v>
      </c>
      <c r="H1719" s="369">
        <f t="shared" si="1001"/>
        <v>0</v>
      </c>
      <c r="I1719" s="580">
        <f t="shared" si="1001"/>
        <v>70000</v>
      </c>
      <c r="J1719" s="513">
        <f t="shared" si="1001"/>
        <v>0</v>
      </c>
      <c r="K1719" s="536">
        <f t="shared" si="999"/>
        <v>100</v>
      </c>
    </row>
    <row r="1720" spans="1:11" x14ac:dyDescent="0.25">
      <c r="A1720" s="27" t="s">
        <v>415</v>
      </c>
      <c r="B1720" s="4" t="s">
        <v>155</v>
      </c>
      <c r="C1720" s="21">
        <v>70000</v>
      </c>
      <c r="D1720" s="16"/>
      <c r="E1720" s="16"/>
      <c r="F1720" s="102"/>
      <c r="G1720" s="759">
        <v>70000</v>
      </c>
      <c r="H1720" s="691"/>
      <c r="I1720" s="803">
        <f>H1720+G1720</f>
        <v>70000</v>
      </c>
      <c r="J1720" s="561">
        <f>C1720-I1720</f>
        <v>0</v>
      </c>
      <c r="K1720" s="536">
        <f t="shared" si="999"/>
        <v>100</v>
      </c>
    </row>
    <row r="1721" spans="1:11" x14ac:dyDescent="0.25">
      <c r="A1721" s="27" t="s">
        <v>416</v>
      </c>
      <c r="B1721" s="4" t="s">
        <v>156</v>
      </c>
      <c r="C1721" s="21">
        <f>C1722</f>
        <v>30000</v>
      </c>
      <c r="D1721" s="21">
        <f t="shared" ref="D1721:J1721" si="1002">D1722</f>
        <v>0</v>
      </c>
      <c r="E1721" s="21">
        <f t="shared" si="1002"/>
        <v>0</v>
      </c>
      <c r="F1721" s="103">
        <f t="shared" si="1002"/>
        <v>0</v>
      </c>
      <c r="G1721" s="547">
        <f t="shared" si="1002"/>
        <v>0</v>
      </c>
      <c r="H1721" s="499">
        <f t="shared" si="1002"/>
        <v>0</v>
      </c>
      <c r="I1721" s="581">
        <f t="shared" si="1002"/>
        <v>0</v>
      </c>
      <c r="J1721" s="514">
        <f t="shared" si="1002"/>
        <v>30000</v>
      </c>
      <c r="K1721" s="536">
        <f t="shared" si="999"/>
        <v>0</v>
      </c>
    </row>
    <row r="1722" spans="1:11" x14ac:dyDescent="0.25">
      <c r="A1722" s="27" t="s">
        <v>417</v>
      </c>
      <c r="B1722" s="4" t="s">
        <v>157</v>
      </c>
      <c r="C1722" s="21">
        <v>30000</v>
      </c>
      <c r="D1722" s="16"/>
      <c r="E1722" s="16"/>
      <c r="F1722" s="102"/>
      <c r="G1722" s="754"/>
      <c r="H1722" s="716"/>
      <c r="I1722" s="791">
        <f>H1722+G1722</f>
        <v>0</v>
      </c>
      <c r="J1722" s="561">
        <f>C1722-I1722</f>
        <v>30000</v>
      </c>
      <c r="K1722" s="536">
        <f t="shared" si="999"/>
        <v>0</v>
      </c>
    </row>
    <row r="1723" spans="1:11" x14ac:dyDescent="0.25">
      <c r="A1723" s="27" t="s">
        <v>418</v>
      </c>
      <c r="B1723" s="4" t="s">
        <v>158</v>
      </c>
      <c r="C1723" s="21">
        <f>C1724</f>
        <v>960000</v>
      </c>
      <c r="D1723" s="21">
        <f t="shared" ref="D1723:J1723" si="1003">D1724</f>
        <v>0</v>
      </c>
      <c r="E1723" s="21">
        <f t="shared" si="1003"/>
        <v>0</v>
      </c>
      <c r="F1723" s="103">
        <f t="shared" si="1003"/>
        <v>0</v>
      </c>
      <c r="G1723" s="547">
        <f t="shared" si="1003"/>
        <v>300000</v>
      </c>
      <c r="H1723" s="499">
        <f t="shared" si="1003"/>
        <v>0</v>
      </c>
      <c r="I1723" s="581">
        <f t="shared" si="1003"/>
        <v>300000</v>
      </c>
      <c r="J1723" s="514">
        <f t="shared" si="1003"/>
        <v>660000</v>
      </c>
      <c r="K1723" s="536">
        <f t="shared" si="999"/>
        <v>31.25</v>
      </c>
    </row>
    <row r="1724" spans="1:11" x14ac:dyDescent="0.25">
      <c r="A1724" s="27" t="s">
        <v>419</v>
      </c>
      <c r="B1724" s="4" t="s">
        <v>159</v>
      </c>
      <c r="C1724" s="21">
        <v>960000</v>
      </c>
      <c r="D1724" s="16"/>
      <c r="E1724" s="16"/>
      <c r="F1724" s="102"/>
      <c r="G1724" s="759">
        <v>300000</v>
      </c>
      <c r="H1724" s="691"/>
      <c r="I1724" s="803">
        <f>H1724+G1724</f>
        <v>300000</v>
      </c>
      <c r="J1724" s="561">
        <f>C1724-I1724</f>
        <v>660000</v>
      </c>
      <c r="K1724" s="536">
        <f t="shared" si="999"/>
        <v>31.25</v>
      </c>
    </row>
    <row r="1725" spans="1:11" ht="15.75" thickBot="1" x14ac:dyDescent="0.3">
      <c r="A1725" s="70" t="s">
        <v>70</v>
      </c>
      <c r="B1725" s="70" t="s">
        <v>71</v>
      </c>
      <c r="C1725" s="71">
        <f>C1726</f>
        <v>2040000</v>
      </c>
      <c r="D1725" s="71">
        <f t="shared" ref="D1725:J1725" si="1004">D1726</f>
        <v>0</v>
      </c>
      <c r="E1725" s="71">
        <f t="shared" si="1004"/>
        <v>0</v>
      </c>
      <c r="F1725" s="111">
        <f t="shared" si="1004"/>
        <v>0</v>
      </c>
      <c r="G1725" s="765">
        <f t="shared" si="1004"/>
        <v>0</v>
      </c>
      <c r="H1725" s="1100">
        <f t="shared" si="1004"/>
        <v>0</v>
      </c>
      <c r="I1725" s="802">
        <f t="shared" si="1004"/>
        <v>0</v>
      </c>
      <c r="J1725" s="558">
        <f t="shared" si="1004"/>
        <v>2040000</v>
      </c>
      <c r="K1725" s="538">
        <f t="shared" si="999"/>
        <v>0</v>
      </c>
    </row>
    <row r="1726" spans="1:11" ht="15.75" thickBot="1" x14ac:dyDescent="0.3">
      <c r="A1726" s="79" t="s">
        <v>420</v>
      </c>
      <c r="B1726" s="3" t="s">
        <v>151</v>
      </c>
      <c r="C1726" s="65">
        <f>C1727+C1729+C1731</f>
        <v>2040000</v>
      </c>
      <c r="D1726" s="65">
        <f t="shared" ref="D1726:J1726" si="1005">D1727+D1729+D1731</f>
        <v>0</v>
      </c>
      <c r="E1726" s="65">
        <f t="shared" si="1005"/>
        <v>0</v>
      </c>
      <c r="F1726" s="100">
        <f t="shared" si="1005"/>
        <v>0</v>
      </c>
      <c r="G1726" s="764">
        <f t="shared" si="1005"/>
        <v>0</v>
      </c>
      <c r="H1726" s="511">
        <f t="shared" si="1005"/>
        <v>0</v>
      </c>
      <c r="I1726" s="801">
        <f t="shared" si="1005"/>
        <v>0</v>
      </c>
      <c r="J1726" s="512">
        <f t="shared" si="1005"/>
        <v>2040000</v>
      </c>
      <c r="K1726" s="544">
        <f t="shared" si="999"/>
        <v>0</v>
      </c>
    </row>
    <row r="1727" spans="1:11" x14ac:dyDescent="0.25">
      <c r="A1727" s="78" t="s">
        <v>421</v>
      </c>
      <c r="B1727" s="63" t="s">
        <v>154</v>
      </c>
      <c r="C1727" s="64">
        <f>C1728</f>
        <v>75000</v>
      </c>
      <c r="D1727" s="64">
        <f t="shared" ref="D1727:J1727" si="1006">D1728</f>
        <v>0</v>
      </c>
      <c r="E1727" s="64">
        <f t="shared" si="1006"/>
        <v>0</v>
      </c>
      <c r="F1727" s="101">
        <f t="shared" si="1006"/>
        <v>0</v>
      </c>
      <c r="G1727" s="540">
        <f t="shared" si="1006"/>
        <v>0</v>
      </c>
      <c r="H1727" s="369">
        <f t="shared" si="1006"/>
        <v>0</v>
      </c>
      <c r="I1727" s="580">
        <f t="shared" si="1006"/>
        <v>0</v>
      </c>
      <c r="J1727" s="513">
        <f t="shared" si="1006"/>
        <v>75000</v>
      </c>
      <c r="K1727" s="535">
        <f t="shared" si="999"/>
        <v>0</v>
      </c>
    </row>
    <row r="1728" spans="1:11" x14ac:dyDescent="0.25">
      <c r="A1728" s="27" t="s">
        <v>422</v>
      </c>
      <c r="B1728" s="4" t="s">
        <v>155</v>
      </c>
      <c r="C1728" s="21">
        <v>75000</v>
      </c>
      <c r="D1728" s="16"/>
      <c r="E1728" s="16"/>
      <c r="F1728" s="102"/>
      <c r="G1728" s="754"/>
      <c r="H1728" s="716"/>
      <c r="I1728" s="791">
        <f>H1728+G1728</f>
        <v>0</v>
      </c>
      <c r="J1728" s="561">
        <f>C1728-I1728</f>
        <v>75000</v>
      </c>
      <c r="K1728" s="536">
        <f t="shared" si="999"/>
        <v>0</v>
      </c>
    </row>
    <row r="1729" spans="1:18" x14ac:dyDescent="0.25">
      <c r="A1729" s="27" t="s">
        <v>423</v>
      </c>
      <c r="B1729" s="4" t="s">
        <v>156</v>
      </c>
      <c r="C1729" s="21">
        <f>C1730</f>
        <v>45000</v>
      </c>
      <c r="D1729" s="21">
        <f t="shared" ref="D1729:J1729" si="1007">D1730</f>
        <v>0</v>
      </c>
      <c r="E1729" s="21">
        <f t="shared" si="1007"/>
        <v>0</v>
      </c>
      <c r="F1729" s="103">
        <f t="shared" si="1007"/>
        <v>0</v>
      </c>
      <c r="G1729" s="547">
        <f t="shared" si="1007"/>
        <v>0</v>
      </c>
      <c r="H1729" s="499">
        <f t="shared" si="1007"/>
        <v>0</v>
      </c>
      <c r="I1729" s="581">
        <f t="shared" si="1007"/>
        <v>0</v>
      </c>
      <c r="J1729" s="514">
        <f t="shared" si="1007"/>
        <v>45000</v>
      </c>
      <c r="K1729" s="536">
        <f t="shared" si="999"/>
        <v>0</v>
      </c>
    </row>
    <row r="1730" spans="1:18" x14ac:dyDescent="0.25">
      <c r="A1730" s="27" t="s">
        <v>424</v>
      </c>
      <c r="B1730" s="4" t="s">
        <v>157</v>
      </c>
      <c r="C1730" s="21">
        <v>45000</v>
      </c>
      <c r="D1730" s="16"/>
      <c r="E1730" s="16"/>
      <c r="F1730" s="102"/>
      <c r="G1730" s="754"/>
      <c r="H1730" s="716"/>
      <c r="I1730" s="791">
        <f>H1730+G1730</f>
        <v>0</v>
      </c>
      <c r="J1730" s="561">
        <f>C1730-I1730</f>
        <v>45000</v>
      </c>
      <c r="K1730" s="536">
        <f t="shared" si="999"/>
        <v>0</v>
      </c>
    </row>
    <row r="1731" spans="1:18" x14ac:dyDescent="0.25">
      <c r="A1731" s="27" t="s">
        <v>425</v>
      </c>
      <c r="B1731" s="4" t="s">
        <v>158</v>
      </c>
      <c r="C1731" s="21">
        <f>C1732</f>
        <v>1920000</v>
      </c>
      <c r="D1731" s="21">
        <f t="shared" ref="D1731:J1731" si="1008">D1732</f>
        <v>0</v>
      </c>
      <c r="E1731" s="21">
        <f t="shared" si="1008"/>
        <v>0</v>
      </c>
      <c r="F1731" s="103">
        <f t="shared" si="1008"/>
        <v>0</v>
      </c>
      <c r="G1731" s="547">
        <f t="shared" si="1008"/>
        <v>0</v>
      </c>
      <c r="H1731" s="499">
        <f t="shared" si="1008"/>
        <v>0</v>
      </c>
      <c r="I1731" s="581">
        <f t="shared" si="1008"/>
        <v>0</v>
      </c>
      <c r="J1731" s="514">
        <f t="shared" si="1008"/>
        <v>1920000</v>
      </c>
      <c r="K1731" s="536">
        <f t="shared" si="999"/>
        <v>0</v>
      </c>
    </row>
    <row r="1732" spans="1:18" x14ac:dyDescent="0.25">
      <c r="A1732" s="27" t="s">
        <v>426</v>
      </c>
      <c r="B1732" s="4" t="s">
        <v>159</v>
      </c>
      <c r="C1732" s="21">
        <v>1920000</v>
      </c>
      <c r="D1732" s="16"/>
      <c r="E1732" s="16"/>
      <c r="F1732" s="102"/>
      <c r="G1732" s="754"/>
      <c r="H1732" s="716"/>
      <c r="I1732" s="791">
        <f>H1732+G1732</f>
        <v>0</v>
      </c>
      <c r="J1732" s="561">
        <f>C1732-I1732</f>
        <v>1920000</v>
      </c>
      <c r="K1732" s="536">
        <f t="shared" si="999"/>
        <v>0</v>
      </c>
    </row>
    <row r="1733" spans="1:18" ht="15.75" thickBot="1" x14ac:dyDescent="0.3">
      <c r="A1733" s="70" t="s">
        <v>72</v>
      </c>
      <c r="B1733" s="70" t="s">
        <v>73</v>
      </c>
      <c r="C1733" s="71">
        <f>C1734</f>
        <v>520000</v>
      </c>
      <c r="D1733" s="71">
        <f t="shared" ref="D1733:J1733" si="1009">D1734</f>
        <v>0</v>
      </c>
      <c r="E1733" s="71">
        <f t="shared" si="1009"/>
        <v>0</v>
      </c>
      <c r="F1733" s="111">
        <f t="shared" si="1009"/>
        <v>0</v>
      </c>
      <c r="G1733" s="765">
        <f t="shared" si="1009"/>
        <v>0</v>
      </c>
      <c r="H1733" s="1100">
        <f t="shared" si="1009"/>
        <v>0</v>
      </c>
      <c r="I1733" s="802">
        <f t="shared" si="1009"/>
        <v>0</v>
      </c>
      <c r="J1733" s="558">
        <f t="shared" si="1009"/>
        <v>520000</v>
      </c>
      <c r="K1733" s="538">
        <f t="shared" si="999"/>
        <v>0</v>
      </c>
    </row>
    <row r="1734" spans="1:18" ht="15.75" thickBot="1" x14ac:dyDescent="0.3">
      <c r="A1734" s="79" t="s">
        <v>427</v>
      </c>
      <c r="B1734" s="3" t="s">
        <v>151</v>
      </c>
      <c r="C1734" s="65">
        <f>C1735+C1737+C1739</f>
        <v>520000</v>
      </c>
      <c r="D1734" s="65">
        <f t="shared" ref="D1734:J1734" si="1010">D1735+D1737+D1739</f>
        <v>0</v>
      </c>
      <c r="E1734" s="65">
        <f t="shared" si="1010"/>
        <v>0</v>
      </c>
      <c r="F1734" s="100">
        <f t="shared" si="1010"/>
        <v>0</v>
      </c>
      <c r="G1734" s="764">
        <f t="shared" si="1010"/>
        <v>0</v>
      </c>
      <c r="H1734" s="511">
        <f t="shared" si="1010"/>
        <v>0</v>
      </c>
      <c r="I1734" s="801">
        <f t="shared" si="1010"/>
        <v>0</v>
      </c>
      <c r="J1734" s="512">
        <f t="shared" si="1010"/>
        <v>520000</v>
      </c>
      <c r="K1734" s="544">
        <f t="shared" si="999"/>
        <v>0</v>
      </c>
    </row>
    <row r="1735" spans="1:18" x14ac:dyDescent="0.25">
      <c r="A1735" s="78" t="s">
        <v>428</v>
      </c>
      <c r="B1735" s="63" t="s">
        <v>154</v>
      </c>
      <c r="C1735" s="64">
        <f>C1736</f>
        <v>65000</v>
      </c>
      <c r="D1735" s="64">
        <f t="shared" ref="D1735:J1735" si="1011">D1736</f>
        <v>0</v>
      </c>
      <c r="E1735" s="64">
        <f t="shared" si="1011"/>
        <v>0</v>
      </c>
      <c r="F1735" s="101">
        <f t="shared" si="1011"/>
        <v>0</v>
      </c>
      <c r="G1735" s="540">
        <f t="shared" si="1011"/>
        <v>0</v>
      </c>
      <c r="H1735" s="369">
        <f t="shared" si="1011"/>
        <v>0</v>
      </c>
      <c r="I1735" s="580">
        <f t="shared" si="1011"/>
        <v>0</v>
      </c>
      <c r="J1735" s="513">
        <f t="shared" si="1011"/>
        <v>65000</v>
      </c>
      <c r="K1735" s="535">
        <f t="shared" si="999"/>
        <v>0</v>
      </c>
    </row>
    <row r="1736" spans="1:18" x14ac:dyDescent="0.25">
      <c r="A1736" s="27" t="s">
        <v>429</v>
      </c>
      <c r="B1736" s="4" t="s">
        <v>155</v>
      </c>
      <c r="C1736" s="21">
        <v>65000</v>
      </c>
      <c r="D1736" s="57"/>
      <c r="E1736" s="57"/>
      <c r="F1736" s="106"/>
      <c r="G1736" s="754"/>
      <c r="H1736" s="716"/>
      <c r="I1736" s="791">
        <f>H1736+G1736</f>
        <v>0</v>
      </c>
      <c r="J1736" s="561">
        <f>C1736-I1736</f>
        <v>65000</v>
      </c>
      <c r="K1736" s="536">
        <f t="shared" si="999"/>
        <v>0</v>
      </c>
    </row>
    <row r="1737" spans="1:18" x14ac:dyDescent="0.25">
      <c r="A1737" s="27" t="s">
        <v>430</v>
      </c>
      <c r="B1737" s="4" t="s">
        <v>156</v>
      </c>
      <c r="C1737" s="21">
        <f>C1738</f>
        <v>15000</v>
      </c>
      <c r="D1737" s="21">
        <f t="shared" ref="D1737:J1737" si="1012">D1738</f>
        <v>0</v>
      </c>
      <c r="E1737" s="21">
        <f t="shared" si="1012"/>
        <v>0</v>
      </c>
      <c r="F1737" s="103">
        <f t="shared" si="1012"/>
        <v>0</v>
      </c>
      <c r="G1737" s="547">
        <f t="shared" si="1012"/>
        <v>0</v>
      </c>
      <c r="H1737" s="499">
        <f t="shared" si="1012"/>
        <v>0</v>
      </c>
      <c r="I1737" s="581">
        <f t="shared" si="1012"/>
        <v>0</v>
      </c>
      <c r="J1737" s="514">
        <f t="shared" si="1012"/>
        <v>15000</v>
      </c>
      <c r="K1737" s="536">
        <f t="shared" si="999"/>
        <v>0</v>
      </c>
    </row>
    <row r="1738" spans="1:18" x14ac:dyDescent="0.25">
      <c r="A1738" s="27" t="s">
        <v>431</v>
      </c>
      <c r="B1738" s="4" t="s">
        <v>157</v>
      </c>
      <c r="C1738" s="21">
        <v>15000</v>
      </c>
      <c r="D1738" s="16"/>
      <c r="E1738" s="16"/>
      <c r="F1738" s="102"/>
      <c r="G1738" s="754"/>
      <c r="H1738" s="716"/>
      <c r="I1738" s="791">
        <f>H1738+G1738</f>
        <v>0</v>
      </c>
      <c r="J1738" s="561">
        <f>C1738-I1738</f>
        <v>15000</v>
      </c>
      <c r="K1738" s="536">
        <f t="shared" si="999"/>
        <v>0</v>
      </c>
    </row>
    <row r="1739" spans="1:18" x14ac:dyDescent="0.25">
      <c r="A1739" s="27" t="s">
        <v>432</v>
      </c>
      <c r="B1739" s="4" t="s">
        <v>158</v>
      </c>
      <c r="C1739" s="21">
        <f>C1740</f>
        <v>440000</v>
      </c>
      <c r="D1739" s="21">
        <f t="shared" ref="D1739:J1739" si="1013">D1740</f>
        <v>0</v>
      </c>
      <c r="E1739" s="21">
        <f t="shared" si="1013"/>
        <v>0</v>
      </c>
      <c r="F1739" s="103">
        <f t="shared" si="1013"/>
        <v>0</v>
      </c>
      <c r="G1739" s="547">
        <f t="shared" si="1013"/>
        <v>0</v>
      </c>
      <c r="H1739" s="499">
        <f t="shared" si="1013"/>
        <v>0</v>
      </c>
      <c r="I1739" s="581">
        <f t="shared" si="1013"/>
        <v>0</v>
      </c>
      <c r="J1739" s="514">
        <f t="shared" si="1013"/>
        <v>440000</v>
      </c>
      <c r="K1739" s="536">
        <f t="shared" si="999"/>
        <v>0</v>
      </c>
    </row>
    <row r="1740" spans="1:18" x14ac:dyDescent="0.25">
      <c r="A1740" s="27" t="s">
        <v>433</v>
      </c>
      <c r="B1740" s="4" t="s">
        <v>159</v>
      </c>
      <c r="C1740" s="21">
        <v>440000</v>
      </c>
      <c r="D1740" s="16"/>
      <c r="E1740" s="16"/>
      <c r="F1740" s="102"/>
      <c r="G1740" s="754"/>
      <c r="H1740" s="716"/>
      <c r="I1740" s="791">
        <f>H1740+G1740</f>
        <v>0</v>
      </c>
      <c r="J1740" s="561">
        <f>C1740-I1740</f>
        <v>440000</v>
      </c>
      <c r="K1740" s="536">
        <f t="shared" si="999"/>
        <v>0</v>
      </c>
    </row>
    <row r="1741" spans="1:18" x14ac:dyDescent="0.25">
      <c r="A1741" s="54" t="s">
        <v>115</v>
      </c>
      <c r="B1741" s="54" t="s">
        <v>109</v>
      </c>
      <c r="C1741" s="55">
        <f>C1742</f>
        <v>1340000</v>
      </c>
      <c r="D1741" s="55">
        <f t="shared" ref="D1741:J1742" si="1014">D1742</f>
        <v>0</v>
      </c>
      <c r="E1741" s="55">
        <f t="shared" si="1014"/>
        <v>0</v>
      </c>
      <c r="F1741" s="104">
        <f t="shared" si="1014"/>
        <v>0</v>
      </c>
      <c r="G1741" s="547">
        <f t="shared" si="1014"/>
        <v>0</v>
      </c>
      <c r="H1741" s="499">
        <f t="shared" si="1014"/>
        <v>387500</v>
      </c>
      <c r="I1741" s="548">
        <f t="shared" si="1014"/>
        <v>387500</v>
      </c>
      <c r="J1741" s="548">
        <f t="shared" si="1014"/>
        <v>952500</v>
      </c>
      <c r="K1741" s="536">
        <f t="shared" si="999"/>
        <v>28.917910447761191</v>
      </c>
    </row>
    <row r="1742" spans="1:18" ht="15.75" thickBot="1" x14ac:dyDescent="0.3">
      <c r="A1742" s="70" t="s">
        <v>434</v>
      </c>
      <c r="B1742" s="70" t="s">
        <v>74</v>
      </c>
      <c r="C1742" s="71">
        <f>C1743</f>
        <v>1340000</v>
      </c>
      <c r="D1742" s="71">
        <f t="shared" si="1014"/>
        <v>0</v>
      </c>
      <c r="E1742" s="71">
        <f t="shared" si="1014"/>
        <v>0</v>
      </c>
      <c r="F1742" s="111">
        <f t="shared" si="1014"/>
        <v>0</v>
      </c>
      <c r="G1742" s="765">
        <f t="shared" si="1014"/>
        <v>0</v>
      </c>
      <c r="H1742" s="1100">
        <f t="shared" si="1014"/>
        <v>387500</v>
      </c>
      <c r="I1742" s="612">
        <f t="shared" si="1014"/>
        <v>387500</v>
      </c>
      <c r="J1742" s="557">
        <f t="shared" si="1014"/>
        <v>952500</v>
      </c>
      <c r="K1742" s="538">
        <f t="shared" si="999"/>
        <v>28.917910447761191</v>
      </c>
      <c r="R1742" s="1019"/>
    </row>
    <row r="1743" spans="1:18" ht="15.75" thickBot="1" x14ac:dyDescent="0.3">
      <c r="A1743" s="79" t="s">
        <v>435</v>
      </c>
      <c r="B1743" s="3" t="s">
        <v>151</v>
      </c>
      <c r="C1743" s="65">
        <f>C1744+C1746+C1748</f>
        <v>1340000</v>
      </c>
      <c r="D1743" s="65">
        <f t="shared" ref="D1743:J1743" si="1015">D1744+D1746+D1748</f>
        <v>0</v>
      </c>
      <c r="E1743" s="65">
        <f t="shared" si="1015"/>
        <v>0</v>
      </c>
      <c r="F1743" s="100">
        <f t="shared" si="1015"/>
        <v>0</v>
      </c>
      <c r="G1743" s="764">
        <f t="shared" si="1015"/>
        <v>0</v>
      </c>
      <c r="H1743" s="511">
        <f t="shared" si="1015"/>
        <v>387500</v>
      </c>
      <c r="I1743" s="609">
        <f t="shared" si="1015"/>
        <v>387500</v>
      </c>
      <c r="J1743" s="511">
        <f t="shared" si="1015"/>
        <v>952500</v>
      </c>
      <c r="K1743" s="544">
        <f t="shared" si="999"/>
        <v>28.917910447761191</v>
      </c>
      <c r="R1743" t="s">
        <v>923</v>
      </c>
    </row>
    <row r="1744" spans="1:18" x14ac:dyDescent="0.25">
      <c r="A1744" s="78" t="s">
        <v>436</v>
      </c>
      <c r="B1744" s="63" t="s">
        <v>154</v>
      </c>
      <c r="C1744" s="64">
        <f>C1745</f>
        <v>50000</v>
      </c>
      <c r="D1744" s="64">
        <f t="shared" ref="D1744:J1744" si="1016">D1745</f>
        <v>0</v>
      </c>
      <c r="E1744" s="64">
        <f t="shared" si="1016"/>
        <v>0</v>
      </c>
      <c r="F1744" s="101">
        <f t="shared" si="1016"/>
        <v>0</v>
      </c>
      <c r="G1744" s="778">
        <f t="shared" si="1016"/>
        <v>0</v>
      </c>
      <c r="H1744" s="1110">
        <f t="shared" si="1016"/>
        <v>0</v>
      </c>
      <c r="I1744" s="815">
        <f t="shared" si="1016"/>
        <v>0</v>
      </c>
      <c r="J1744" s="634">
        <f t="shared" si="1016"/>
        <v>50000</v>
      </c>
      <c r="K1744" s="535">
        <f t="shared" si="999"/>
        <v>0</v>
      </c>
    </row>
    <row r="1745" spans="1:11" x14ac:dyDescent="0.25">
      <c r="A1745" s="27" t="s">
        <v>437</v>
      </c>
      <c r="B1745" s="4" t="s">
        <v>155</v>
      </c>
      <c r="C1745" s="21">
        <v>50000</v>
      </c>
      <c r="D1745" s="16"/>
      <c r="E1745" s="16"/>
      <c r="F1745" s="102"/>
      <c r="G1745" s="754"/>
      <c r="H1745" s="716"/>
      <c r="I1745" s="816">
        <f>H1745+G1745</f>
        <v>0</v>
      </c>
      <c r="J1745" s="635">
        <f>C1745-I1745</f>
        <v>50000</v>
      </c>
      <c r="K1745" s="536">
        <f t="shared" si="999"/>
        <v>0</v>
      </c>
    </row>
    <row r="1746" spans="1:11" x14ac:dyDescent="0.25">
      <c r="A1746" s="27" t="s">
        <v>438</v>
      </c>
      <c r="B1746" s="4" t="s">
        <v>156</v>
      </c>
      <c r="C1746" s="21">
        <f>C1747</f>
        <v>15000</v>
      </c>
      <c r="D1746" s="21">
        <f t="shared" ref="D1746:J1746" si="1017">D1747</f>
        <v>0</v>
      </c>
      <c r="E1746" s="21">
        <f t="shared" si="1017"/>
        <v>0</v>
      </c>
      <c r="F1746" s="103">
        <f t="shared" si="1017"/>
        <v>0</v>
      </c>
      <c r="G1746" s="770">
        <f t="shared" si="1017"/>
        <v>0</v>
      </c>
      <c r="H1746" s="21">
        <f t="shared" si="1017"/>
        <v>0</v>
      </c>
      <c r="I1746" s="807">
        <f t="shared" si="1017"/>
        <v>0</v>
      </c>
      <c r="J1746" s="633">
        <f t="shared" si="1017"/>
        <v>15000</v>
      </c>
      <c r="K1746" s="536">
        <f t="shared" si="999"/>
        <v>0</v>
      </c>
    </row>
    <row r="1747" spans="1:11" x14ac:dyDescent="0.25">
      <c r="A1747" s="27" t="s">
        <v>439</v>
      </c>
      <c r="B1747" s="4" t="s">
        <v>157</v>
      </c>
      <c r="C1747" s="21">
        <v>15000</v>
      </c>
      <c r="D1747" s="16"/>
      <c r="E1747" s="16"/>
      <c r="F1747" s="102"/>
      <c r="G1747" s="754"/>
      <c r="H1747" s="716"/>
      <c r="I1747" s="816">
        <f>H1747+G1747</f>
        <v>0</v>
      </c>
      <c r="J1747" s="635">
        <f>C1747-I1747</f>
        <v>15000</v>
      </c>
      <c r="K1747" s="536">
        <f t="shared" si="999"/>
        <v>0</v>
      </c>
    </row>
    <row r="1748" spans="1:11" x14ac:dyDescent="0.25">
      <c r="A1748" s="27" t="s">
        <v>440</v>
      </c>
      <c r="B1748" s="4" t="s">
        <v>158</v>
      </c>
      <c r="C1748" s="21">
        <f>C1749</f>
        <v>1275000</v>
      </c>
      <c r="D1748" s="21">
        <f t="shared" ref="D1748:J1748" si="1018">D1749</f>
        <v>0</v>
      </c>
      <c r="E1748" s="21">
        <f t="shared" si="1018"/>
        <v>0</v>
      </c>
      <c r="F1748" s="103">
        <f t="shared" si="1018"/>
        <v>0</v>
      </c>
      <c r="G1748" s="770">
        <f t="shared" si="1018"/>
        <v>0</v>
      </c>
      <c r="H1748" s="21">
        <f t="shared" si="1018"/>
        <v>387500</v>
      </c>
      <c r="I1748" s="807">
        <f t="shared" si="1018"/>
        <v>387500</v>
      </c>
      <c r="J1748" s="633">
        <f t="shared" si="1018"/>
        <v>887500</v>
      </c>
      <c r="K1748" s="536">
        <f t="shared" si="999"/>
        <v>30.392156862745097</v>
      </c>
    </row>
    <row r="1749" spans="1:11" x14ac:dyDescent="0.25">
      <c r="A1749" s="27" t="s">
        <v>441</v>
      </c>
      <c r="B1749" s="4" t="s">
        <v>159</v>
      </c>
      <c r="C1749" s="21">
        <v>1275000</v>
      </c>
      <c r="D1749" s="16"/>
      <c r="E1749" s="16"/>
      <c r="F1749" s="102"/>
      <c r="G1749" s="754"/>
      <c r="H1749" s="691">
        <v>387500</v>
      </c>
      <c r="I1749" s="816">
        <f>H1749+G1749</f>
        <v>387500</v>
      </c>
      <c r="J1749" s="635">
        <f>C1749-I1749</f>
        <v>887500</v>
      </c>
      <c r="K1749" s="536">
        <f t="shared" si="999"/>
        <v>30.392156862745097</v>
      </c>
    </row>
    <row r="1750" spans="1:11" x14ac:dyDescent="0.25">
      <c r="A1750" s="54" t="s">
        <v>114</v>
      </c>
      <c r="B1750" s="54" t="s">
        <v>110</v>
      </c>
      <c r="C1750" s="55">
        <f t="shared" ref="C1750:J1750" si="1019">C1751+C1762+C1773+C1781</f>
        <v>8874500</v>
      </c>
      <c r="D1750" s="55">
        <f t="shared" si="1019"/>
        <v>0</v>
      </c>
      <c r="E1750" s="55">
        <f t="shared" si="1019"/>
        <v>0</v>
      </c>
      <c r="F1750" s="104">
        <f t="shared" si="1019"/>
        <v>0</v>
      </c>
      <c r="G1750" s="547">
        <f t="shared" si="1019"/>
        <v>0</v>
      </c>
      <c r="H1750" s="499">
        <f t="shared" si="1019"/>
        <v>0</v>
      </c>
      <c r="I1750" s="581">
        <f t="shared" si="1019"/>
        <v>0</v>
      </c>
      <c r="J1750" s="549">
        <f t="shared" si="1019"/>
        <v>8874500</v>
      </c>
      <c r="K1750" s="536">
        <f t="shared" si="999"/>
        <v>0</v>
      </c>
    </row>
    <row r="1751" spans="1:11" ht="15.75" thickBot="1" x14ac:dyDescent="0.3">
      <c r="A1751" s="70" t="s">
        <v>75</v>
      </c>
      <c r="B1751" s="70" t="s">
        <v>76</v>
      </c>
      <c r="C1751" s="71">
        <f>C1752</f>
        <v>1439500</v>
      </c>
      <c r="D1751" s="71">
        <f t="shared" ref="D1751:J1751" si="1020">D1752</f>
        <v>0</v>
      </c>
      <c r="E1751" s="71">
        <f t="shared" si="1020"/>
        <v>0</v>
      </c>
      <c r="F1751" s="111">
        <f t="shared" si="1020"/>
        <v>0</v>
      </c>
      <c r="G1751" s="765">
        <f t="shared" si="1020"/>
        <v>0</v>
      </c>
      <c r="H1751" s="1100">
        <f t="shared" si="1020"/>
        <v>0</v>
      </c>
      <c r="I1751" s="802">
        <f t="shared" si="1020"/>
        <v>0</v>
      </c>
      <c r="J1751" s="558">
        <f t="shared" si="1020"/>
        <v>1439500</v>
      </c>
      <c r="K1751" s="538">
        <f t="shared" si="999"/>
        <v>0</v>
      </c>
    </row>
    <row r="1752" spans="1:11" ht="15.75" thickBot="1" x14ac:dyDescent="0.3">
      <c r="A1752" s="79" t="s">
        <v>442</v>
      </c>
      <c r="B1752" s="3" t="s">
        <v>151</v>
      </c>
      <c r="C1752" s="65">
        <f>C1753+C1755+C1757</f>
        <v>1439500</v>
      </c>
      <c r="D1752" s="65">
        <f t="shared" ref="D1752:J1752" si="1021">D1753+D1755+D1757</f>
        <v>0</v>
      </c>
      <c r="E1752" s="65">
        <f t="shared" si="1021"/>
        <v>0</v>
      </c>
      <c r="F1752" s="100">
        <f t="shared" si="1021"/>
        <v>0</v>
      </c>
      <c r="G1752" s="764">
        <f t="shared" si="1021"/>
        <v>0</v>
      </c>
      <c r="H1752" s="511">
        <f t="shared" si="1021"/>
        <v>0</v>
      </c>
      <c r="I1752" s="801">
        <f t="shared" si="1021"/>
        <v>0</v>
      </c>
      <c r="J1752" s="512">
        <f t="shared" si="1021"/>
        <v>1439500</v>
      </c>
      <c r="K1752" s="544">
        <f t="shared" si="999"/>
        <v>0</v>
      </c>
    </row>
    <row r="1753" spans="1:11" x14ac:dyDescent="0.25">
      <c r="A1753" s="78" t="s">
        <v>443</v>
      </c>
      <c r="B1753" s="63" t="s">
        <v>154</v>
      </c>
      <c r="C1753" s="64">
        <f>C1754</f>
        <v>89500</v>
      </c>
      <c r="D1753" s="64">
        <f t="shared" ref="D1753:J1753" si="1022">D1754</f>
        <v>0</v>
      </c>
      <c r="E1753" s="64">
        <f t="shared" si="1022"/>
        <v>0</v>
      </c>
      <c r="F1753" s="101">
        <f t="shared" si="1022"/>
        <v>0</v>
      </c>
      <c r="G1753" s="540">
        <f t="shared" si="1022"/>
        <v>0</v>
      </c>
      <c r="H1753" s="369">
        <f t="shared" si="1022"/>
        <v>0</v>
      </c>
      <c r="I1753" s="580">
        <f t="shared" si="1022"/>
        <v>0</v>
      </c>
      <c r="J1753" s="513">
        <f t="shared" si="1022"/>
        <v>89500</v>
      </c>
      <c r="K1753" s="535">
        <f t="shared" si="999"/>
        <v>0</v>
      </c>
    </row>
    <row r="1754" spans="1:11" x14ac:dyDescent="0.25">
      <c r="A1754" s="27" t="s">
        <v>444</v>
      </c>
      <c r="B1754" s="4" t="s">
        <v>155</v>
      </c>
      <c r="C1754" s="21">
        <v>89500</v>
      </c>
      <c r="D1754" s="16"/>
      <c r="E1754" s="16"/>
      <c r="F1754" s="102"/>
      <c r="G1754" s="754"/>
      <c r="H1754" s="716"/>
      <c r="I1754" s="791">
        <f>H1754+G1754</f>
        <v>0</v>
      </c>
      <c r="J1754" s="561">
        <f>C1754-I1754</f>
        <v>89500</v>
      </c>
      <c r="K1754" s="536">
        <f t="shared" si="999"/>
        <v>0</v>
      </c>
    </row>
    <row r="1755" spans="1:11" x14ac:dyDescent="0.25">
      <c r="A1755" s="27" t="s">
        <v>445</v>
      </c>
      <c r="B1755" s="4" t="s">
        <v>156</v>
      </c>
      <c r="C1755" s="21">
        <f>C1756</f>
        <v>30000</v>
      </c>
      <c r="D1755" s="21">
        <f t="shared" ref="D1755:J1755" si="1023">D1756</f>
        <v>0</v>
      </c>
      <c r="E1755" s="21">
        <f t="shared" si="1023"/>
        <v>0</v>
      </c>
      <c r="F1755" s="103">
        <f t="shared" si="1023"/>
        <v>0</v>
      </c>
      <c r="G1755" s="547">
        <f t="shared" si="1023"/>
        <v>0</v>
      </c>
      <c r="H1755" s="499">
        <f t="shared" si="1023"/>
        <v>0</v>
      </c>
      <c r="I1755" s="581">
        <f t="shared" si="1023"/>
        <v>0</v>
      </c>
      <c r="J1755" s="514">
        <f t="shared" si="1023"/>
        <v>30000</v>
      </c>
      <c r="K1755" s="536">
        <f t="shared" si="999"/>
        <v>0</v>
      </c>
    </row>
    <row r="1756" spans="1:11" x14ac:dyDescent="0.25">
      <c r="A1756" s="27" t="s">
        <v>446</v>
      </c>
      <c r="B1756" s="4" t="s">
        <v>157</v>
      </c>
      <c r="C1756" s="21">
        <v>30000</v>
      </c>
      <c r="D1756" s="16"/>
      <c r="E1756" s="16"/>
      <c r="F1756" s="102"/>
      <c r="G1756" s="754"/>
      <c r="H1756" s="716"/>
      <c r="I1756" s="791">
        <f>H1756+G1756</f>
        <v>0</v>
      </c>
      <c r="J1756" s="561">
        <f>C1756-I1756</f>
        <v>30000</v>
      </c>
      <c r="K1756" s="536">
        <f t="shared" si="999"/>
        <v>0</v>
      </c>
    </row>
    <row r="1757" spans="1:11" x14ac:dyDescent="0.25">
      <c r="A1757" s="27" t="s">
        <v>447</v>
      </c>
      <c r="B1757" s="4" t="s">
        <v>158</v>
      </c>
      <c r="C1757" s="21">
        <f>C1758</f>
        <v>1320000</v>
      </c>
      <c r="D1757" s="21">
        <f t="shared" ref="D1757:J1757" si="1024">D1758</f>
        <v>0</v>
      </c>
      <c r="E1757" s="21">
        <f t="shared" si="1024"/>
        <v>0</v>
      </c>
      <c r="F1757" s="103">
        <f t="shared" si="1024"/>
        <v>0</v>
      </c>
      <c r="G1757" s="547">
        <f t="shared" si="1024"/>
        <v>0</v>
      </c>
      <c r="H1757" s="499">
        <f t="shared" si="1024"/>
        <v>0</v>
      </c>
      <c r="I1757" s="581">
        <f t="shared" si="1024"/>
        <v>0</v>
      </c>
      <c r="J1757" s="514">
        <f t="shared" si="1024"/>
        <v>1320000</v>
      </c>
      <c r="K1757" s="536">
        <f t="shared" si="999"/>
        <v>0</v>
      </c>
    </row>
    <row r="1758" spans="1:11" x14ac:dyDescent="0.25">
      <c r="A1758" s="27" t="s">
        <v>448</v>
      </c>
      <c r="B1758" s="4" t="s">
        <v>159</v>
      </c>
      <c r="C1758" s="21">
        <v>1320000</v>
      </c>
      <c r="D1758" s="16"/>
      <c r="E1758" s="16"/>
      <c r="F1758" s="102"/>
      <c r="G1758" s="754"/>
      <c r="H1758" s="716"/>
      <c r="I1758" s="791">
        <f>H1758+G1758</f>
        <v>0</v>
      </c>
      <c r="J1758" s="561">
        <f>C1758-I1758</f>
        <v>1320000</v>
      </c>
      <c r="K1758" s="536">
        <f t="shared" si="999"/>
        <v>0</v>
      </c>
    </row>
    <row r="1759" spans="1:11" x14ac:dyDescent="0.25">
      <c r="A1759" s="139"/>
      <c r="B1759" s="124"/>
      <c r="C1759" s="125"/>
      <c r="D1759" s="126"/>
      <c r="E1759" s="126"/>
      <c r="F1759" s="126"/>
      <c r="G1759" s="610"/>
      <c r="H1759" s="516"/>
      <c r="I1759" s="610"/>
      <c r="J1759" s="515"/>
      <c r="K1759" s="545"/>
    </row>
    <row r="1760" spans="1:11" x14ac:dyDescent="0.25">
      <c r="A1760" s="140"/>
      <c r="B1760" s="7"/>
      <c r="C1760" s="8"/>
      <c r="D1760" s="130"/>
      <c r="E1760" s="130"/>
      <c r="F1760" s="130"/>
      <c r="G1760" s="613"/>
      <c r="H1760" s="520"/>
      <c r="I1760" s="613"/>
      <c r="J1760" s="519"/>
      <c r="K1760" s="550">
        <v>9</v>
      </c>
    </row>
    <row r="1761" spans="1:11" x14ac:dyDescent="0.25">
      <c r="A1761" s="144" t="s">
        <v>533</v>
      </c>
      <c r="B1761" s="141">
        <v>2</v>
      </c>
      <c r="C1761" s="142" t="s">
        <v>534</v>
      </c>
      <c r="D1761" s="142" t="s">
        <v>535</v>
      </c>
      <c r="E1761" s="142" t="s">
        <v>536</v>
      </c>
      <c r="F1761" s="143" t="s">
        <v>537</v>
      </c>
      <c r="G1761" s="776">
        <v>7</v>
      </c>
      <c r="H1761" s="1108">
        <v>8</v>
      </c>
      <c r="I1761" s="813">
        <v>9</v>
      </c>
      <c r="J1761" s="525">
        <v>10</v>
      </c>
      <c r="K1761" s="503">
        <v>11</v>
      </c>
    </row>
    <row r="1762" spans="1:11" ht="15.75" thickBot="1" x14ac:dyDescent="0.3">
      <c r="A1762" s="70" t="s">
        <v>77</v>
      </c>
      <c r="B1762" s="70" t="s">
        <v>78</v>
      </c>
      <c r="C1762" s="71">
        <f>C1763+C1766</f>
        <v>3095000</v>
      </c>
      <c r="D1762" s="71">
        <f t="shared" ref="D1762:J1762" si="1025">D1763+D1766</f>
        <v>0</v>
      </c>
      <c r="E1762" s="71">
        <f t="shared" si="1025"/>
        <v>0</v>
      </c>
      <c r="F1762" s="111">
        <f t="shared" si="1025"/>
        <v>0</v>
      </c>
      <c r="G1762" s="765">
        <f t="shared" si="1025"/>
        <v>0</v>
      </c>
      <c r="H1762" s="1100">
        <f t="shared" si="1025"/>
        <v>0</v>
      </c>
      <c r="I1762" s="802">
        <f t="shared" si="1025"/>
        <v>0</v>
      </c>
      <c r="J1762" s="558">
        <f t="shared" si="1025"/>
        <v>3095000</v>
      </c>
      <c r="K1762" s="538">
        <f t="shared" ref="K1762:K1800" si="1026">I1762/C1762*100</f>
        <v>0</v>
      </c>
    </row>
    <row r="1763" spans="1:11" ht="15.75" thickBot="1" x14ac:dyDescent="0.3">
      <c r="A1763" s="3" t="s">
        <v>456</v>
      </c>
      <c r="B1763" s="3" t="s">
        <v>92</v>
      </c>
      <c r="C1763" s="65">
        <f>C1764</f>
        <v>1825000</v>
      </c>
      <c r="D1763" s="65">
        <f t="shared" ref="D1763:J1764" si="1027">D1764</f>
        <v>0</v>
      </c>
      <c r="E1763" s="65">
        <f t="shared" si="1027"/>
        <v>0</v>
      </c>
      <c r="F1763" s="100">
        <f t="shared" si="1027"/>
        <v>0</v>
      </c>
      <c r="G1763" s="764">
        <f t="shared" si="1027"/>
        <v>0</v>
      </c>
      <c r="H1763" s="511">
        <f t="shared" si="1027"/>
        <v>0</v>
      </c>
      <c r="I1763" s="801">
        <f t="shared" si="1027"/>
        <v>0</v>
      </c>
      <c r="J1763" s="512">
        <f t="shared" si="1027"/>
        <v>1825000</v>
      </c>
      <c r="K1763" s="544">
        <f t="shared" si="1026"/>
        <v>0</v>
      </c>
    </row>
    <row r="1764" spans="1:11" x14ac:dyDescent="0.25">
      <c r="A1764" s="63" t="s">
        <v>457</v>
      </c>
      <c r="B1764" s="63" t="s">
        <v>152</v>
      </c>
      <c r="C1764" s="64">
        <f>C1765</f>
        <v>1825000</v>
      </c>
      <c r="D1764" s="64">
        <f t="shared" si="1027"/>
        <v>0</v>
      </c>
      <c r="E1764" s="64">
        <f t="shared" si="1027"/>
        <v>0</v>
      </c>
      <c r="F1764" s="101">
        <f t="shared" si="1027"/>
        <v>0</v>
      </c>
      <c r="G1764" s="540">
        <f t="shared" si="1027"/>
        <v>0</v>
      </c>
      <c r="H1764" s="369">
        <f t="shared" si="1027"/>
        <v>0</v>
      </c>
      <c r="I1764" s="580">
        <f t="shared" si="1027"/>
        <v>0</v>
      </c>
      <c r="J1764" s="513">
        <f t="shared" si="1027"/>
        <v>1825000</v>
      </c>
      <c r="K1764" s="535">
        <f t="shared" si="1026"/>
        <v>0</v>
      </c>
    </row>
    <row r="1765" spans="1:11" ht="15.75" thickBot="1" x14ac:dyDescent="0.3">
      <c r="A1765" s="48" t="s">
        <v>458</v>
      </c>
      <c r="B1765" s="48" t="s">
        <v>153</v>
      </c>
      <c r="C1765" s="49">
        <v>1825000</v>
      </c>
      <c r="D1765" s="147"/>
      <c r="E1765" s="147"/>
      <c r="F1765" s="148"/>
      <c r="G1765" s="755"/>
      <c r="H1765" s="1088"/>
      <c r="I1765" s="792">
        <f>H1765+G1765</f>
        <v>0</v>
      </c>
      <c r="J1765" s="618">
        <f>C1765-I1765</f>
        <v>1825000</v>
      </c>
      <c r="K1765" s="538">
        <f t="shared" si="1026"/>
        <v>0</v>
      </c>
    </row>
    <row r="1766" spans="1:11" ht="15.75" thickBot="1" x14ac:dyDescent="0.3">
      <c r="A1766" s="79" t="s">
        <v>449</v>
      </c>
      <c r="B1766" s="3" t="s">
        <v>151</v>
      </c>
      <c r="C1766" s="65">
        <f>C1767+C1769+C1771</f>
        <v>1270000</v>
      </c>
      <c r="D1766" s="65">
        <f t="shared" ref="D1766:J1766" si="1028">D1767+D1769+D1771</f>
        <v>0</v>
      </c>
      <c r="E1766" s="65">
        <f t="shared" si="1028"/>
        <v>0</v>
      </c>
      <c r="F1766" s="100">
        <f t="shared" si="1028"/>
        <v>0</v>
      </c>
      <c r="G1766" s="764">
        <f t="shared" si="1028"/>
        <v>0</v>
      </c>
      <c r="H1766" s="511">
        <f t="shared" si="1028"/>
        <v>0</v>
      </c>
      <c r="I1766" s="801">
        <f t="shared" si="1028"/>
        <v>0</v>
      </c>
      <c r="J1766" s="512">
        <f t="shared" si="1028"/>
        <v>1270000</v>
      </c>
      <c r="K1766" s="544">
        <f t="shared" si="1026"/>
        <v>0</v>
      </c>
    </row>
    <row r="1767" spans="1:11" x14ac:dyDescent="0.25">
      <c r="A1767" s="78" t="s">
        <v>450</v>
      </c>
      <c r="B1767" s="63" t="s">
        <v>154</v>
      </c>
      <c r="C1767" s="64">
        <f>C1768</f>
        <v>195000</v>
      </c>
      <c r="D1767" s="64">
        <f t="shared" ref="D1767:J1767" si="1029">D1768</f>
        <v>0</v>
      </c>
      <c r="E1767" s="64">
        <f t="shared" si="1029"/>
        <v>0</v>
      </c>
      <c r="F1767" s="101">
        <f t="shared" si="1029"/>
        <v>0</v>
      </c>
      <c r="G1767" s="540">
        <f t="shared" si="1029"/>
        <v>0</v>
      </c>
      <c r="H1767" s="369">
        <f t="shared" si="1029"/>
        <v>0</v>
      </c>
      <c r="I1767" s="580">
        <f t="shared" si="1029"/>
        <v>0</v>
      </c>
      <c r="J1767" s="513">
        <f t="shared" si="1029"/>
        <v>195000</v>
      </c>
      <c r="K1767" s="535">
        <f t="shared" si="1026"/>
        <v>0</v>
      </c>
    </row>
    <row r="1768" spans="1:11" x14ac:dyDescent="0.25">
      <c r="A1768" s="27" t="s">
        <v>451</v>
      </c>
      <c r="B1768" s="4" t="s">
        <v>155</v>
      </c>
      <c r="C1768" s="21">
        <v>195000</v>
      </c>
      <c r="D1768" s="16"/>
      <c r="E1768" s="16"/>
      <c r="F1768" s="102"/>
      <c r="G1768" s="754"/>
      <c r="H1768" s="716"/>
      <c r="I1768" s="791">
        <f>H1768+G1768</f>
        <v>0</v>
      </c>
      <c r="J1768" s="561">
        <f>C1768-I1768</f>
        <v>195000</v>
      </c>
      <c r="K1768" s="536">
        <f t="shared" si="1026"/>
        <v>0</v>
      </c>
    </row>
    <row r="1769" spans="1:11" x14ac:dyDescent="0.25">
      <c r="A1769" s="27" t="s">
        <v>452</v>
      </c>
      <c r="B1769" s="4" t="s">
        <v>156</v>
      </c>
      <c r="C1769" s="21">
        <f>C1770</f>
        <v>75000</v>
      </c>
      <c r="D1769" s="21">
        <f t="shared" ref="D1769:J1769" si="1030">D1770</f>
        <v>0</v>
      </c>
      <c r="E1769" s="21">
        <f t="shared" si="1030"/>
        <v>0</v>
      </c>
      <c r="F1769" s="103">
        <f t="shared" si="1030"/>
        <v>0</v>
      </c>
      <c r="G1769" s="547">
        <f t="shared" si="1030"/>
        <v>0</v>
      </c>
      <c r="H1769" s="499">
        <f t="shared" si="1030"/>
        <v>0</v>
      </c>
      <c r="I1769" s="581">
        <f t="shared" si="1030"/>
        <v>0</v>
      </c>
      <c r="J1769" s="514">
        <f t="shared" si="1030"/>
        <v>75000</v>
      </c>
      <c r="K1769" s="536">
        <f t="shared" si="1026"/>
        <v>0</v>
      </c>
    </row>
    <row r="1770" spans="1:11" x14ac:dyDescent="0.25">
      <c r="A1770" s="27" t="s">
        <v>453</v>
      </c>
      <c r="B1770" s="4" t="s">
        <v>157</v>
      </c>
      <c r="C1770" s="21">
        <v>75000</v>
      </c>
      <c r="D1770" s="16"/>
      <c r="E1770" s="16"/>
      <c r="F1770" s="102"/>
      <c r="G1770" s="754"/>
      <c r="H1770" s="716"/>
      <c r="I1770" s="791">
        <f>H1770+G1770</f>
        <v>0</v>
      </c>
      <c r="J1770" s="561">
        <f>C1770-I1770</f>
        <v>75000</v>
      </c>
      <c r="K1770" s="536">
        <f t="shared" si="1026"/>
        <v>0</v>
      </c>
    </row>
    <row r="1771" spans="1:11" x14ac:dyDescent="0.25">
      <c r="A1771" s="27" t="s">
        <v>454</v>
      </c>
      <c r="B1771" s="4" t="s">
        <v>158</v>
      </c>
      <c r="C1771" s="21">
        <f>C1772</f>
        <v>1000000</v>
      </c>
      <c r="D1771" s="21">
        <f t="shared" ref="D1771:J1771" si="1031">D1772</f>
        <v>0</v>
      </c>
      <c r="E1771" s="21">
        <f t="shared" si="1031"/>
        <v>0</v>
      </c>
      <c r="F1771" s="103">
        <f t="shared" si="1031"/>
        <v>0</v>
      </c>
      <c r="G1771" s="547">
        <f t="shared" si="1031"/>
        <v>0</v>
      </c>
      <c r="H1771" s="499">
        <f t="shared" si="1031"/>
        <v>0</v>
      </c>
      <c r="I1771" s="581">
        <f t="shared" si="1031"/>
        <v>0</v>
      </c>
      <c r="J1771" s="514">
        <f t="shared" si="1031"/>
        <v>1000000</v>
      </c>
      <c r="K1771" s="536">
        <f t="shared" si="1026"/>
        <v>0</v>
      </c>
    </row>
    <row r="1772" spans="1:11" x14ac:dyDescent="0.25">
      <c r="A1772" s="27" t="s">
        <v>455</v>
      </c>
      <c r="B1772" s="4" t="s">
        <v>175</v>
      </c>
      <c r="C1772" s="21">
        <v>1000000</v>
      </c>
      <c r="D1772" s="16"/>
      <c r="E1772" s="16"/>
      <c r="F1772" s="102"/>
      <c r="G1772" s="754"/>
      <c r="H1772" s="716"/>
      <c r="I1772" s="791">
        <f>H1772+G1772</f>
        <v>0</v>
      </c>
      <c r="J1772" s="561">
        <f>C1772-I1772</f>
        <v>1000000</v>
      </c>
      <c r="K1772" s="536">
        <f t="shared" si="1026"/>
        <v>0</v>
      </c>
    </row>
    <row r="1773" spans="1:11" ht="15.75" thickBot="1" x14ac:dyDescent="0.3">
      <c r="A1773" s="70" t="s">
        <v>79</v>
      </c>
      <c r="B1773" s="70" t="s">
        <v>80</v>
      </c>
      <c r="C1773" s="71">
        <f>C1774</f>
        <v>640000</v>
      </c>
      <c r="D1773" s="71">
        <f t="shared" ref="D1773:J1773" si="1032">D1774</f>
        <v>0</v>
      </c>
      <c r="E1773" s="71">
        <f t="shared" si="1032"/>
        <v>0</v>
      </c>
      <c r="F1773" s="111">
        <f t="shared" si="1032"/>
        <v>0</v>
      </c>
      <c r="G1773" s="765">
        <f t="shared" si="1032"/>
        <v>0</v>
      </c>
      <c r="H1773" s="1100">
        <f t="shared" si="1032"/>
        <v>0</v>
      </c>
      <c r="I1773" s="802">
        <f t="shared" si="1032"/>
        <v>0</v>
      </c>
      <c r="J1773" s="558">
        <f t="shared" si="1032"/>
        <v>640000</v>
      </c>
      <c r="K1773" s="538">
        <f t="shared" si="1026"/>
        <v>0</v>
      </c>
    </row>
    <row r="1774" spans="1:11" ht="15.75" thickBot="1" x14ac:dyDescent="0.3">
      <c r="A1774" s="79" t="s">
        <v>459</v>
      </c>
      <c r="B1774" s="3" t="s">
        <v>151</v>
      </c>
      <c r="C1774" s="65">
        <f>C1775+C1777+C1779</f>
        <v>640000</v>
      </c>
      <c r="D1774" s="65">
        <f t="shared" ref="D1774:J1774" si="1033">D1775+D1777+D1779</f>
        <v>0</v>
      </c>
      <c r="E1774" s="65">
        <f t="shared" si="1033"/>
        <v>0</v>
      </c>
      <c r="F1774" s="100">
        <f t="shared" si="1033"/>
        <v>0</v>
      </c>
      <c r="G1774" s="764">
        <f t="shared" si="1033"/>
        <v>0</v>
      </c>
      <c r="H1774" s="511">
        <f t="shared" si="1033"/>
        <v>0</v>
      </c>
      <c r="I1774" s="801">
        <f t="shared" si="1033"/>
        <v>0</v>
      </c>
      <c r="J1774" s="512">
        <f t="shared" si="1033"/>
        <v>640000</v>
      </c>
      <c r="K1774" s="544">
        <f t="shared" si="1026"/>
        <v>0</v>
      </c>
    </row>
    <row r="1775" spans="1:11" x14ac:dyDescent="0.25">
      <c r="A1775" s="78" t="s">
        <v>460</v>
      </c>
      <c r="B1775" s="63" t="s">
        <v>154</v>
      </c>
      <c r="C1775" s="64">
        <f>C1776</f>
        <v>205000</v>
      </c>
      <c r="D1775" s="64">
        <f t="shared" ref="D1775:J1775" si="1034">D1776</f>
        <v>0</v>
      </c>
      <c r="E1775" s="64">
        <f t="shared" si="1034"/>
        <v>0</v>
      </c>
      <c r="F1775" s="101">
        <f t="shared" si="1034"/>
        <v>0</v>
      </c>
      <c r="G1775" s="540">
        <f t="shared" si="1034"/>
        <v>0</v>
      </c>
      <c r="H1775" s="369">
        <f t="shared" si="1034"/>
        <v>0</v>
      </c>
      <c r="I1775" s="580">
        <f t="shared" si="1034"/>
        <v>0</v>
      </c>
      <c r="J1775" s="513">
        <f t="shared" si="1034"/>
        <v>205000</v>
      </c>
      <c r="K1775" s="535">
        <f t="shared" si="1026"/>
        <v>0</v>
      </c>
    </row>
    <row r="1776" spans="1:11" x14ac:dyDescent="0.25">
      <c r="A1776" s="27" t="s">
        <v>461</v>
      </c>
      <c r="B1776" s="4" t="s">
        <v>155</v>
      </c>
      <c r="C1776" s="21">
        <v>205000</v>
      </c>
      <c r="D1776" s="16"/>
      <c r="E1776" s="16"/>
      <c r="F1776" s="102"/>
      <c r="G1776" s="754"/>
      <c r="H1776" s="716"/>
      <c r="I1776" s="791">
        <f>H1776+G1776</f>
        <v>0</v>
      </c>
      <c r="J1776" s="561">
        <f>C1776-I1776</f>
        <v>205000</v>
      </c>
      <c r="K1776" s="536">
        <f t="shared" si="1026"/>
        <v>0</v>
      </c>
    </row>
    <row r="1777" spans="1:11" x14ac:dyDescent="0.25">
      <c r="A1777" s="27" t="s">
        <v>462</v>
      </c>
      <c r="B1777" s="4" t="s">
        <v>156</v>
      </c>
      <c r="C1777" s="21">
        <f>C1778</f>
        <v>60000</v>
      </c>
      <c r="D1777" s="21">
        <f t="shared" ref="D1777:J1777" si="1035">D1778</f>
        <v>0</v>
      </c>
      <c r="E1777" s="21">
        <f t="shared" si="1035"/>
        <v>0</v>
      </c>
      <c r="F1777" s="103">
        <f t="shared" si="1035"/>
        <v>0</v>
      </c>
      <c r="G1777" s="547">
        <f t="shared" si="1035"/>
        <v>0</v>
      </c>
      <c r="H1777" s="499">
        <f t="shared" si="1035"/>
        <v>0</v>
      </c>
      <c r="I1777" s="581">
        <f t="shared" si="1035"/>
        <v>0</v>
      </c>
      <c r="J1777" s="514">
        <f t="shared" si="1035"/>
        <v>60000</v>
      </c>
      <c r="K1777" s="536">
        <f t="shared" si="1026"/>
        <v>0</v>
      </c>
    </row>
    <row r="1778" spans="1:11" x14ac:dyDescent="0.25">
      <c r="A1778" s="27" t="s">
        <v>463</v>
      </c>
      <c r="B1778" s="4" t="s">
        <v>157</v>
      </c>
      <c r="C1778" s="21">
        <v>60000</v>
      </c>
      <c r="D1778" s="16"/>
      <c r="E1778" s="16"/>
      <c r="F1778" s="102"/>
      <c r="G1778" s="754"/>
      <c r="H1778" s="716"/>
      <c r="I1778" s="791">
        <f>H1778+G1778</f>
        <v>0</v>
      </c>
      <c r="J1778" s="561">
        <f>C1778-I1778</f>
        <v>60000</v>
      </c>
      <c r="K1778" s="536">
        <f t="shared" si="1026"/>
        <v>0</v>
      </c>
    </row>
    <row r="1779" spans="1:11" x14ac:dyDescent="0.25">
      <c r="A1779" s="27" t="s">
        <v>464</v>
      </c>
      <c r="B1779" s="4" t="s">
        <v>158</v>
      </c>
      <c r="C1779" s="21">
        <f>C1780</f>
        <v>375000</v>
      </c>
      <c r="D1779" s="21">
        <f t="shared" ref="D1779:J1779" si="1036">D1780</f>
        <v>0</v>
      </c>
      <c r="E1779" s="21">
        <f t="shared" si="1036"/>
        <v>0</v>
      </c>
      <c r="F1779" s="103">
        <f t="shared" si="1036"/>
        <v>0</v>
      </c>
      <c r="G1779" s="547">
        <f t="shared" si="1036"/>
        <v>0</v>
      </c>
      <c r="H1779" s="499">
        <f t="shared" si="1036"/>
        <v>0</v>
      </c>
      <c r="I1779" s="581">
        <f t="shared" si="1036"/>
        <v>0</v>
      </c>
      <c r="J1779" s="514">
        <f t="shared" si="1036"/>
        <v>375000</v>
      </c>
      <c r="K1779" s="536">
        <f t="shared" si="1026"/>
        <v>0</v>
      </c>
    </row>
    <row r="1780" spans="1:11" x14ac:dyDescent="0.25">
      <c r="A1780" s="27" t="s">
        <v>465</v>
      </c>
      <c r="B1780" s="4" t="s">
        <v>175</v>
      </c>
      <c r="C1780" s="21">
        <v>375000</v>
      </c>
      <c r="D1780" s="16"/>
      <c r="E1780" s="16"/>
      <c r="F1780" s="102"/>
      <c r="G1780" s="754"/>
      <c r="H1780" s="716"/>
      <c r="I1780" s="791">
        <f>H1780+G1780</f>
        <v>0</v>
      </c>
      <c r="J1780" s="561">
        <f>C1780-I1780</f>
        <v>375000</v>
      </c>
      <c r="K1780" s="536">
        <f t="shared" si="1026"/>
        <v>0</v>
      </c>
    </row>
    <row r="1781" spans="1:11" ht="15.75" thickBot="1" x14ac:dyDescent="0.3">
      <c r="A1781" s="70" t="s">
        <v>81</v>
      </c>
      <c r="B1781" s="70" t="s">
        <v>82</v>
      </c>
      <c r="C1781" s="71">
        <f>C1782+C1785</f>
        <v>3700000</v>
      </c>
      <c r="D1781" s="71">
        <f t="shared" ref="D1781:J1781" si="1037">D1782+D1785</f>
        <v>0</v>
      </c>
      <c r="E1781" s="71">
        <f t="shared" si="1037"/>
        <v>0</v>
      </c>
      <c r="F1781" s="111">
        <f t="shared" si="1037"/>
        <v>0</v>
      </c>
      <c r="G1781" s="765">
        <f t="shared" si="1037"/>
        <v>0</v>
      </c>
      <c r="H1781" s="1100">
        <f t="shared" si="1037"/>
        <v>0</v>
      </c>
      <c r="I1781" s="802">
        <f t="shared" si="1037"/>
        <v>0</v>
      </c>
      <c r="J1781" s="558">
        <f t="shared" si="1037"/>
        <v>3700000</v>
      </c>
      <c r="K1781" s="538">
        <f t="shared" si="1026"/>
        <v>0</v>
      </c>
    </row>
    <row r="1782" spans="1:11" ht="15.75" thickBot="1" x14ac:dyDescent="0.3">
      <c r="A1782" s="3" t="s">
        <v>473</v>
      </c>
      <c r="B1782" s="3" t="s">
        <v>92</v>
      </c>
      <c r="C1782" s="65">
        <f>C1783</f>
        <v>780000</v>
      </c>
      <c r="D1782" s="65">
        <f t="shared" ref="D1782:J1783" si="1038">D1783</f>
        <v>0</v>
      </c>
      <c r="E1782" s="65">
        <f t="shared" si="1038"/>
        <v>0</v>
      </c>
      <c r="F1782" s="100">
        <f t="shared" si="1038"/>
        <v>0</v>
      </c>
      <c r="G1782" s="764">
        <f t="shared" si="1038"/>
        <v>0</v>
      </c>
      <c r="H1782" s="511">
        <f t="shared" si="1038"/>
        <v>0</v>
      </c>
      <c r="I1782" s="801">
        <f t="shared" si="1038"/>
        <v>0</v>
      </c>
      <c r="J1782" s="512">
        <f t="shared" si="1038"/>
        <v>780000</v>
      </c>
      <c r="K1782" s="544">
        <f t="shared" si="1026"/>
        <v>0</v>
      </c>
    </row>
    <row r="1783" spans="1:11" x14ac:dyDescent="0.25">
      <c r="A1783" s="63" t="s">
        <v>474</v>
      </c>
      <c r="B1783" s="63" t="s">
        <v>152</v>
      </c>
      <c r="C1783" s="64">
        <f>C1784</f>
        <v>780000</v>
      </c>
      <c r="D1783" s="64">
        <f t="shared" si="1038"/>
        <v>0</v>
      </c>
      <c r="E1783" s="64">
        <f t="shared" si="1038"/>
        <v>0</v>
      </c>
      <c r="F1783" s="101">
        <f t="shared" si="1038"/>
        <v>0</v>
      </c>
      <c r="G1783" s="540">
        <f t="shared" si="1038"/>
        <v>0</v>
      </c>
      <c r="H1783" s="369">
        <f t="shared" si="1038"/>
        <v>0</v>
      </c>
      <c r="I1783" s="580">
        <f t="shared" si="1038"/>
        <v>0</v>
      </c>
      <c r="J1783" s="513">
        <f t="shared" si="1038"/>
        <v>780000</v>
      </c>
      <c r="K1783" s="535">
        <f t="shared" si="1026"/>
        <v>0</v>
      </c>
    </row>
    <row r="1784" spans="1:11" ht="15.75" thickBot="1" x14ac:dyDescent="0.3">
      <c r="A1784" s="48" t="s">
        <v>475</v>
      </c>
      <c r="B1784" s="48" t="s">
        <v>153</v>
      </c>
      <c r="C1784" s="49">
        <v>780000</v>
      </c>
      <c r="D1784" s="147"/>
      <c r="E1784" s="147"/>
      <c r="F1784" s="148"/>
      <c r="G1784" s="755"/>
      <c r="H1784" s="1088"/>
      <c r="I1784" s="792">
        <f>H1784+G1784</f>
        <v>0</v>
      </c>
      <c r="J1784" s="618">
        <f>C1784-I1784</f>
        <v>780000</v>
      </c>
      <c r="K1784" s="538">
        <f t="shared" si="1026"/>
        <v>0</v>
      </c>
    </row>
    <row r="1785" spans="1:11" ht="15.75" thickBot="1" x14ac:dyDescent="0.3">
      <c r="A1785" s="79" t="s">
        <v>466</v>
      </c>
      <c r="B1785" s="3" t="s">
        <v>151</v>
      </c>
      <c r="C1785" s="65">
        <f>C1786+C1788+C1790</f>
        <v>2920000</v>
      </c>
      <c r="D1785" s="65">
        <f t="shared" ref="D1785:J1785" si="1039">D1786+D1788+D1790</f>
        <v>0</v>
      </c>
      <c r="E1785" s="65">
        <f t="shared" si="1039"/>
        <v>0</v>
      </c>
      <c r="F1785" s="100">
        <f t="shared" si="1039"/>
        <v>0</v>
      </c>
      <c r="G1785" s="764">
        <f t="shared" si="1039"/>
        <v>0</v>
      </c>
      <c r="H1785" s="511">
        <f t="shared" si="1039"/>
        <v>0</v>
      </c>
      <c r="I1785" s="801">
        <f t="shared" si="1039"/>
        <v>0</v>
      </c>
      <c r="J1785" s="512">
        <f t="shared" si="1039"/>
        <v>2920000</v>
      </c>
      <c r="K1785" s="544">
        <f t="shared" si="1026"/>
        <v>0</v>
      </c>
    </row>
    <row r="1786" spans="1:11" x14ac:dyDescent="0.25">
      <c r="A1786" s="78" t="s">
        <v>467</v>
      </c>
      <c r="B1786" s="63" t="s">
        <v>154</v>
      </c>
      <c r="C1786" s="64">
        <f>C1787</f>
        <v>235000</v>
      </c>
      <c r="D1786" s="64">
        <f t="shared" ref="D1786:J1786" si="1040">D1787</f>
        <v>0</v>
      </c>
      <c r="E1786" s="64">
        <f t="shared" si="1040"/>
        <v>0</v>
      </c>
      <c r="F1786" s="101">
        <f t="shared" si="1040"/>
        <v>0</v>
      </c>
      <c r="G1786" s="540">
        <f t="shared" si="1040"/>
        <v>0</v>
      </c>
      <c r="H1786" s="369">
        <f t="shared" si="1040"/>
        <v>0</v>
      </c>
      <c r="I1786" s="580">
        <f t="shared" si="1040"/>
        <v>0</v>
      </c>
      <c r="J1786" s="513">
        <f t="shared" si="1040"/>
        <v>235000</v>
      </c>
      <c r="K1786" s="535">
        <f t="shared" si="1026"/>
        <v>0</v>
      </c>
    </row>
    <row r="1787" spans="1:11" x14ac:dyDescent="0.25">
      <c r="A1787" s="27" t="s">
        <v>468</v>
      </c>
      <c r="B1787" s="4" t="s">
        <v>155</v>
      </c>
      <c r="C1787" s="21">
        <v>235000</v>
      </c>
      <c r="D1787" s="16"/>
      <c r="E1787" s="16"/>
      <c r="F1787" s="102"/>
      <c r="G1787" s="754"/>
      <c r="H1787" s="716"/>
      <c r="I1787" s="791">
        <f>H1787+G1787</f>
        <v>0</v>
      </c>
      <c r="J1787" s="561">
        <f>C1787-I1787</f>
        <v>235000</v>
      </c>
      <c r="K1787" s="536">
        <f t="shared" si="1026"/>
        <v>0</v>
      </c>
    </row>
    <row r="1788" spans="1:11" x14ac:dyDescent="0.25">
      <c r="A1788" s="27" t="s">
        <v>469</v>
      </c>
      <c r="B1788" s="4" t="s">
        <v>156</v>
      </c>
      <c r="C1788" s="21">
        <f>C1789</f>
        <v>45000</v>
      </c>
      <c r="D1788" s="21">
        <f t="shared" ref="D1788:J1788" si="1041">D1789</f>
        <v>0</v>
      </c>
      <c r="E1788" s="21">
        <f t="shared" si="1041"/>
        <v>0</v>
      </c>
      <c r="F1788" s="103">
        <f t="shared" si="1041"/>
        <v>0</v>
      </c>
      <c r="G1788" s="547">
        <f t="shared" si="1041"/>
        <v>0</v>
      </c>
      <c r="H1788" s="499">
        <f t="shared" si="1041"/>
        <v>0</v>
      </c>
      <c r="I1788" s="581">
        <f t="shared" si="1041"/>
        <v>0</v>
      </c>
      <c r="J1788" s="514">
        <f t="shared" si="1041"/>
        <v>45000</v>
      </c>
      <c r="K1788" s="536">
        <f t="shared" si="1026"/>
        <v>0</v>
      </c>
    </row>
    <row r="1789" spans="1:11" x14ac:dyDescent="0.25">
      <c r="A1789" s="27" t="s">
        <v>470</v>
      </c>
      <c r="B1789" s="4" t="s">
        <v>157</v>
      </c>
      <c r="C1789" s="21">
        <v>45000</v>
      </c>
      <c r="D1789" s="16"/>
      <c r="E1789" s="16"/>
      <c r="F1789" s="102"/>
      <c r="G1789" s="754"/>
      <c r="H1789" s="716"/>
      <c r="I1789" s="791">
        <f>H1789+G1789</f>
        <v>0</v>
      </c>
      <c r="J1789" s="561">
        <f>C1789-I1789</f>
        <v>45000</v>
      </c>
      <c r="K1789" s="536">
        <f t="shared" si="1026"/>
        <v>0</v>
      </c>
    </row>
    <row r="1790" spans="1:11" x14ac:dyDescent="0.25">
      <c r="A1790" s="27" t="s">
        <v>471</v>
      </c>
      <c r="B1790" s="4" t="s">
        <v>158</v>
      </c>
      <c r="C1790" s="21">
        <f>C1791</f>
        <v>2640000</v>
      </c>
      <c r="D1790" s="21">
        <f t="shared" ref="D1790:J1790" si="1042">D1791</f>
        <v>0</v>
      </c>
      <c r="E1790" s="21">
        <f t="shared" si="1042"/>
        <v>0</v>
      </c>
      <c r="F1790" s="103">
        <f t="shared" si="1042"/>
        <v>0</v>
      </c>
      <c r="G1790" s="547">
        <f t="shared" si="1042"/>
        <v>0</v>
      </c>
      <c r="H1790" s="499">
        <f t="shared" si="1042"/>
        <v>0</v>
      </c>
      <c r="I1790" s="581">
        <f t="shared" si="1042"/>
        <v>0</v>
      </c>
      <c r="J1790" s="514">
        <f t="shared" si="1042"/>
        <v>2640000</v>
      </c>
      <c r="K1790" s="536">
        <f t="shared" si="1026"/>
        <v>0</v>
      </c>
    </row>
    <row r="1791" spans="1:11" x14ac:dyDescent="0.25">
      <c r="A1791" s="27" t="s">
        <v>472</v>
      </c>
      <c r="B1791" s="4" t="s">
        <v>175</v>
      </c>
      <c r="C1791" s="21">
        <v>2640000</v>
      </c>
      <c r="D1791" s="16"/>
      <c r="E1791" s="16"/>
      <c r="F1791" s="102"/>
      <c r="G1791" s="754"/>
      <c r="H1791" s="716"/>
      <c r="I1791" s="791">
        <f>H1791+G1791</f>
        <v>0</v>
      </c>
      <c r="J1791" s="561">
        <f>C1791-I1791</f>
        <v>2640000</v>
      </c>
      <c r="K1791" s="536">
        <f t="shared" si="1026"/>
        <v>0</v>
      </c>
    </row>
    <row r="1792" spans="1:11" x14ac:dyDescent="0.25">
      <c r="A1792" s="54" t="s">
        <v>113</v>
      </c>
      <c r="B1792" s="54" t="s">
        <v>547</v>
      </c>
      <c r="C1792" s="55">
        <f t="shared" ref="C1792:J1792" si="1043">C1793+C1805</f>
        <v>5580000</v>
      </c>
      <c r="D1792" s="55">
        <f t="shared" si="1043"/>
        <v>0</v>
      </c>
      <c r="E1792" s="55">
        <f t="shared" si="1043"/>
        <v>0</v>
      </c>
      <c r="F1792" s="104">
        <f t="shared" si="1043"/>
        <v>0</v>
      </c>
      <c r="G1792" s="547">
        <f t="shared" si="1043"/>
        <v>5355000</v>
      </c>
      <c r="H1792" s="499">
        <f t="shared" si="1043"/>
        <v>0</v>
      </c>
      <c r="I1792" s="581">
        <f t="shared" si="1043"/>
        <v>5355000</v>
      </c>
      <c r="J1792" s="549">
        <f t="shared" si="1043"/>
        <v>225000</v>
      </c>
      <c r="K1792" s="536">
        <f t="shared" si="1026"/>
        <v>95.967741935483872</v>
      </c>
    </row>
    <row r="1793" spans="1:11" ht="15.75" thickBot="1" x14ac:dyDescent="0.3">
      <c r="A1793" s="70" t="s">
        <v>83</v>
      </c>
      <c r="B1793" s="70" t="s">
        <v>84</v>
      </c>
      <c r="C1793" s="71">
        <f>C1794</f>
        <v>850000</v>
      </c>
      <c r="D1793" s="71">
        <f t="shared" ref="D1793:J1793" si="1044">D1794</f>
        <v>0</v>
      </c>
      <c r="E1793" s="71">
        <f t="shared" si="1044"/>
        <v>0</v>
      </c>
      <c r="F1793" s="111">
        <f t="shared" si="1044"/>
        <v>0</v>
      </c>
      <c r="G1793" s="765">
        <f t="shared" si="1044"/>
        <v>850000</v>
      </c>
      <c r="H1793" s="1100">
        <f t="shared" si="1044"/>
        <v>0</v>
      </c>
      <c r="I1793" s="802">
        <f t="shared" si="1044"/>
        <v>850000</v>
      </c>
      <c r="J1793" s="558">
        <f t="shared" si="1044"/>
        <v>0</v>
      </c>
      <c r="K1793" s="538">
        <f t="shared" si="1026"/>
        <v>100</v>
      </c>
    </row>
    <row r="1794" spans="1:11" ht="15.75" thickBot="1" x14ac:dyDescent="0.3">
      <c r="A1794" s="79" t="s">
        <v>476</v>
      </c>
      <c r="B1794" s="3" t="s">
        <v>151</v>
      </c>
      <c r="C1794" s="65">
        <f>C1795+C1797+C1799</f>
        <v>850000</v>
      </c>
      <c r="D1794" s="65">
        <f t="shared" ref="D1794:J1794" si="1045">D1795+D1797+D1799</f>
        <v>0</v>
      </c>
      <c r="E1794" s="65">
        <f t="shared" si="1045"/>
        <v>0</v>
      </c>
      <c r="F1794" s="100">
        <f t="shared" si="1045"/>
        <v>0</v>
      </c>
      <c r="G1794" s="764">
        <f t="shared" si="1045"/>
        <v>850000</v>
      </c>
      <c r="H1794" s="511">
        <f t="shared" si="1045"/>
        <v>0</v>
      </c>
      <c r="I1794" s="801">
        <f t="shared" si="1045"/>
        <v>850000</v>
      </c>
      <c r="J1794" s="512">
        <f t="shared" si="1045"/>
        <v>0</v>
      </c>
      <c r="K1794" s="544">
        <f t="shared" si="1026"/>
        <v>100</v>
      </c>
    </row>
    <row r="1795" spans="1:11" x14ac:dyDescent="0.25">
      <c r="A1795" s="78" t="s">
        <v>477</v>
      </c>
      <c r="B1795" s="63" t="s">
        <v>154</v>
      </c>
      <c r="C1795" s="64">
        <f>C1796</f>
        <v>75000</v>
      </c>
      <c r="D1795" s="64">
        <f t="shared" ref="D1795:J1795" si="1046">D1796</f>
        <v>0</v>
      </c>
      <c r="E1795" s="64">
        <f t="shared" si="1046"/>
        <v>0</v>
      </c>
      <c r="F1795" s="101">
        <f t="shared" si="1046"/>
        <v>0</v>
      </c>
      <c r="G1795" s="540">
        <f t="shared" si="1046"/>
        <v>75000</v>
      </c>
      <c r="H1795" s="369">
        <f t="shared" si="1046"/>
        <v>0</v>
      </c>
      <c r="I1795" s="580">
        <f t="shared" si="1046"/>
        <v>75000</v>
      </c>
      <c r="J1795" s="513">
        <f t="shared" si="1046"/>
        <v>0</v>
      </c>
      <c r="K1795" s="535">
        <f t="shared" si="1026"/>
        <v>100</v>
      </c>
    </row>
    <row r="1796" spans="1:11" x14ac:dyDescent="0.25">
      <c r="A1796" s="27" t="s">
        <v>478</v>
      </c>
      <c r="B1796" s="4" t="s">
        <v>155</v>
      </c>
      <c r="C1796" s="21">
        <v>75000</v>
      </c>
      <c r="D1796" s="57"/>
      <c r="E1796" s="57"/>
      <c r="F1796" s="106"/>
      <c r="G1796" s="759">
        <v>75000</v>
      </c>
      <c r="H1796" s="691"/>
      <c r="I1796" s="796">
        <f>H1796+G1796</f>
        <v>75000</v>
      </c>
      <c r="J1796" s="561">
        <f>C1796-I1796</f>
        <v>0</v>
      </c>
      <c r="K1796" s="536">
        <f t="shared" si="1026"/>
        <v>100</v>
      </c>
    </row>
    <row r="1797" spans="1:11" x14ac:dyDescent="0.25">
      <c r="A1797" s="27" t="s">
        <v>479</v>
      </c>
      <c r="B1797" s="4" t="s">
        <v>156</v>
      </c>
      <c r="C1797" s="21">
        <f>C1798</f>
        <v>15000</v>
      </c>
      <c r="D1797" s="21">
        <f t="shared" ref="D1797:J1797" si="1047">D1798</f>
        <v>0</v>
      </c>
      <c r="E1797" s="21">
        <f t="shared" si="1047"/>
        <v>0</v>
      </c>
      <c r="F1797" s="103">
        <f t="shared" si="1047"/>
        <v>0</v>
      </c>
      <c r="G1797" s="547">
        <f t="shared" si="1047"/>
        <v>15000</v>
      </c>
      <c r="H1797" s="499">
        <f t="shared" si="1047"/>
        <v>0</v>
      </c>
      <c r="I1797" s="581">
        <f t="shared" si="1047"/>
        <v>15000</v>
      </c>
      <c r="J1797" s="514">
        <f t="shared" si="1047"/>
        <v>0</v>
      </c>
      <c r="K1797" s="536">
        <f t="shared" si="1026"/>
        <v>100</v>
      </c>
    </row>
    <row r="1798" spans="1:11" x14ac:dyDescent="0.25">
      <c r="A1798" s="27" t="s">
        <v>480</v>
      </c>
      <c r="B1798" s="4" t="s">
        <v>157</v>
      </c>
      <c r="C1798" s="21">
        <v>15000</v>
      </c>
      <c r="D1798" s="16"/>
      <c r="E1798" s="16"/>
      <c r="F1798" s="102"/>
      <c r="G1798" s="759">
        <v>15000</v>
      </c>
      <c r="H1798" s="691"/>
      <c r="I1798" s="796">
        <f>H1798+G1798</f>
        <v>15000</v>
      </c>
      <c r="J1798" s="561">
        <f>C1798-I1798</f>
        <v>0</v>
      </c>
      <c r="K1798" s="536">
        <f t="shared" si="1026"/>
        <v>100</v>
      </c>
    </row>
    <row r="1799" spans="1:11" x14ac:dyDescent="0.25">
      <c r="A1799" s="27" t="s">
        <v>481</v>
      </c>
      <c r="B1799" s="4" t="s">
        <v>158</v>
      </c>
      <c r="C1799" s="21">
        <f>C1800</f>
        <v>760000</v>
      </c>
      <c r="D1799" s="21">
        <f t="shared" ref="D1799:J1799" si="1048">D1800</f>
        <v>0</v>
      </c>
      <c r="E1799" s="21">
        <f t="shared" si="1048"/>
        <v>0</v>
      </c>
      <c r="F1799" s="103">
        <f t="shared" si="1048"/>
        <v>0</v>
      </c>
      <c r="G1799" s="547">
        <f t="shared" si="1048"/>
        <v>760000</v>
      </c>
      <c r="H1799" s="499">
        <f t="shared" si="1048"/>
        <v>0</v>
      </c>
      <c r="I1799" s="581">
        <f t="shared" si="1048"/>
        <v>760000</v>
      </c>
      <c r="J1799" s="514">
        <f t="shared" si="1048"/>
        <v>0</v>
      </c>
      <c r="K1799" s="536">
        <f t="shared" si="1026"/>
        <v>100</v>
      </c>
    </row>
    <row r="1800" spans="1:11" x14ac:dyDescent="0.25">
      <c r="A1800" s="27" t="s">
        <v>482</v>
      </c>
      <c r="B1800" s="4" t="s">
        <v>175</v>
      </c>
      <c r="C1800" s="21">
        <v>760000</v>
      </c>
      <c r="D1800" s="16"/>
      <c r="E1800" s="16"/>
      <c r="F1800" s="102"/>
      <c r="G1800" s="759">
        <v>760000</v>
      </c>
      <c r="H1800" s="691"/>
      <c r="I1800" s="796">
        <f>H1800+G1800</f>
        <v>760000</v>
      </c>
      <c r="J1800" s="561">
        <f>C1800-I1800</f>
        <v>0</v>
      </c>
      <c r="K1800" s="536">
        <f t="shared" si="1026"/>
        <v>100</v>
      </c>
    </row>
    <row r="1801" spans="1:11" x14ac:dyDescent="0.25">
      <c r="A1801" s="135"/>
      <c r="B1801" s="48"/>
      <c r="C1801" s="49"/>
      <c r="D1801" s="29"/>
      <c r="E1801" s="29"/>
      <c r="F1801" s="89"/>
      <c r="G1801" s="755"/>
      <c r="H1801" s="1088"/>
      <c r="I1801" s="792"/>
      <c r="J1801" s="508"/>
      <c r="K1801" s="538"/>
    </row>
    <row r="1802" spans="1:11" x14ac:dyDescent="0.25">
      <c r="A1802" s="139"/>
      <c r="B1802" s="124"/>
      <c r="C1802" s="125"/>
      <c r="D1802" s="126"/>
      <c r="E1802" s="126"/>
      <c r="F1802" s="126"/>
      <c r="G1802" s="610"/>
      <c r="H1802" s="516"/>
      <c r="I1802" s="610"/>
      <c r="J1802" s="515"/>
      <c r="K1802" s="545"/>
    </row>
    <row r="1803" spans="1:11" x14ac:dyDescent="0.25">
      <c r="A1803" s="140"/>
      <c r="B1803" s="7"/>
      <c r="C1803" s="8"/>
      <c r="D1803" s="130"/>
      <c r="E1803" s="130"/>
      <c r="F1803" s="130"/>
      <c r="G1803" s="613"/>
      <c r="H1803" s="520"/>
      <c r="I1803" s="613"/>
      <c r="J1803" s="519"/>
      <c r="K1803" s="550">
        <v>10</v>
      </c>
    </row>
    <row r="1804" spans="1:11" x14ac:dyDescent="0.25">
      <c r="A1804" s="144" t="s">
        <v>533</v>
      </c>
      <c r="B1804" s="141">
        <v>2</v>
      </c>
      <c r="C1804" s="142" t="s">
        <v>534</v>
      </c>
      <c r="D1804" s="142" t="s">
        <v>535</v>
      </c>
      <c r="E1804" s="142" t="s">
        <v>536</v>
      </c>
      <c r="F1804" s="143" t="s">
        <v>537</v>
      </c>
      <c r="G1804" s="776">
        <v>7</v>
      </c>
      <c r="H1804" s="1108">
        <v>8</v>
      </c>
      <c r="I1804" s="813">
        <v>9</v>
      </c>
      <c r="J1804" s="525">
        <v>10</v>
      </c>
      <c r="K1804" s="503">
        <v>11</v>
      </c>
    </row>
    <row r="1805" spans="1:11" ht="15.75" thickBot="1" x14ac:dyDescent="0.3">
      <c r="A1805" s="70" t="s">
        <v>85</v>
      </c>
      <c r="B1805" s="70" t="s">
        <v>548</v>
      </c>
      <c r="C1805" s="71">
        <f>C1806+C1809</f>
        <v>4730000</v>
      </c>
      <c r="D1805" s="71">
        <f t="shared" ref="D1805:J1805" si="1049">D1806+D1809</f>
        <v>0</v>
      </c>
      <c r="E1805" s="71">
        <f t="shared" si="1049"/>
        <v>0</v>
      </c>
      <c r="F1805" s="111">
        <f t="shared" si="1049"/>
        <v>0</v>
      </c>
      <c r="G1805" s="765">
        <f t="shared" si="1049"/>
        <v>4505000</v>
      </c>
      <c r="H1805" s="1100">
        <f t="shared" si="1049"/>
        <v>0</v>
      </c>
      <c r="I1805" s="802">
        <f t="shared" si="1049"/>
        <v>4505000</v>
      </c>
      <c r="J1805" s="558">
        <f t="shared" si="1049"/>
        <v>225000</v>
      </c>
      <c r="K1805" s="538">
        <f t="shared" ref="K1805:K1838" si="1050">I1805/C1805*100</f>
        <v>95.243128964059196</v>
      </c>
    </row>
    <row r="1806" spans="1:11" ht="15.75" thickBot="1" x14ac:dyDescent="0.3">
      <c r="A1806" s="3" t="s">
        <v>489</v>
      </c>
      <c r="B1806" s="3" t="s">
        <v>92</v>
      </c>
      <c r="C1806" s="65">
        <f>C1807</f>
        <v>675000</v>
      </c>
      <c r="D1806" s="65">
        <f t="shared" ref="D1806:J1807" si="1051">D1807</f>
        <v>0</v>
      </c>
      <c r="E1806" s="65">
        <f t="shared" si="1051"/>
        <v>0</v>
      </c>
      <c r="F1806" s="100">
        <f t="shared" si="1051"/>
        <v>0</v>
      </c>
      <c r="G1806" s="764">
        <f t="shared" si="1051"/>
        <v>600000</v>
      </c>
      <c r="H1806" s="511">
        <f t="shared" si="1051"/>
        <v>0</v>
      </c>
      <c r="I1806" s="801">
        <f t="shared" si="1051"/>
        <v>600000</v>
      </c>
      <c r="J1806" s="512">
        <f t="shared" si="1051"/>
        <v>75000</v>
      </c>
      <c r="K1806" s="544">
        <f t="shared" si="1050"/>
        <v>88.888888888888886</v>
      </c>
    </row>
    <row r="1807" spans="1:11" x14ac:dyDescent="0.25">
      <c r="A1807" s="63" t="s">
        <v>490</v>
      </c>
      <c r="B1807" s="63" t="s">
        <v>152</v>
      </c>
      <c r="C1807" s="64">
        <f>C1808</f>
        <v>675000</v>
      </c>
      <c r="D1807" s="64">
        <f t="shared" si="1051"/>
        <v>0</v>
      </c>
      <c r="E1807" s="64">
        <f t="shared" si="1051"/>
        <v>0</v>
      </c>
      <c r="F1807" s="101">
        <f t="shared" si="1051"/>
        <v>0</v>
      </c>
      <c r="G1807" s="540">
        <f t="shared" si="1051"/>
        <v>600000</v>
      </c>
      <c r="H1807" s="369">
        <f t="shared" si="1051"/>
        <v>0</v>
      </c>
      <c r="I1807" s="580">
        <f t="shared" si="1051"/>
        <v>600000</v>
      </c>
      <c r="J1807" s="513">
        <f t="shared" si="1051"/>
        <v>75000</v>
      </c>
      <c r="K1807" s="535">
        <f t="shared" si="1050"/>
        <v>88.888888888888886</v>
      </c>
    </row>
    <row r="1808" spans="1:11" ht="15.75" thickBot="1" x14ac:dyDescent="0.3">
      <c r="A1808" s="48" t="s">
        <v>491</v>
      </c>
      <c r="B1808" s="48" t="s">
        <v>153</v>
      </c>
      <c r="C1808" s="49">
        <v>675000</v>
      </c>
      <c r="D1808" s="147"/>
      <c r="E1808" s="147"/>
      <c r="F1808" s="148"/>
      <c r="G1808" s="766">
        <v>600000</v>
      </c>
      <c r="H1808" s="1098"/>
      <c r="I1808" s="804">
        <f>H1808+G1808</f>
        <v>600000</v>
      </c>
      <c r="J1808" s="618">
        <f>C1808-I1808</f>
        <v>75000</v>
      </c>
      <c r="K1808" s="538">
        <f t="shared" si="1050"/>
        <v>88.888888888888886</v>
      </c>
    </row>
    <row r="1809" spans="1:11" ht="15.75" thickBot="1" x14ac:dyDescent="0.3">
      <c r="A1809" s="3" t="s">
        <v>492</v>
      </c>
      <c r="B1809" s="3" t="s">
        <v>151</v>
      </c>
      <c r="C1809" s="65">
        <f>C1810+C1812+C1814+C1817+C1820</f>
        <v>4055000</v>
      </c>
      <c r="D1809" s="65">
        <f t="shared" ref="D1809:J1809" si="1052">D1810+D1812+D1814+D1817+D1820</f>
        <v>0</v>
      </c>
      <c r="E1809" s="65">
        <f t="shared" si="1052"/>
        <v>0</v>
      </c>
      <c r="F1809" s="100">
        <f t="shared" si="1052"/>
        <v>0</v>
      </c>
      <c r="G1809" s="764">
        <f t="shared" si="1052"/>
        <v>3905000</v>
      </c>
      <c r="H1809" s="511">
        <f t="shared" si="1052"/>
        <v>0</v>
      </c>
      <c r="I1809" s="801">
        <f t="shared" si="1052"/>
        <v>3905000</v>
      </c>
      <c r="J1809" s="512">
        <f t="shared" si="1052"/>
        <v>150000</v>
      </c>
      <c r="K1809" s="544">
        <f t="shared" si="1050"/>
        <v>96.30086313193587</v>
      </c>
    </row>
    <row r="1810" spans="1:11" x14ac:dyDescent="0.25">
      <c r="A1810" s="63" t="s">
        <v>493</v>
      </c>
      <c r="B1810" s="63" t="s">
        <v>154</v>
      </c>
      <c r="C1810" s="64">
        <f>C1811</f>
        <v>335000</v>
      </c>
      <c r="D1810" s="64">
        <f t="shared" ref="D1810:J1810" si="1053">D1811</f>
        <v>0</v>
      </c>
      <c r="E1810" s="64">
        <f t="shared" si="1053"/>
        <v>0</v>
      </c>
      <c r="F1810" s="101">
        <f t="shared" si="1053"/>
        <v>0</v>
      </c>
      <c r="G1810" s="540">
        <f t="shared" si="1053"/>
        <v>335000</v>
      </c>
      <c r="H1810" s="369">
        <f t="shared" si="1053"/>
        <v>0</v>
      </c>
      <c r="I1810" s="580">
        <f t="shared" si="1053"/>
        <v>335000</v>
      </c>
      <c r="J1810" s="513">
        <f t="shared" si="1053"/>
        <v>0</v>
      </c>
      <c r="K1810" s="535">
        <f t="shared" si="1050"/>
        <v>100</v>
      </c>
    </row>
    <row r="1811" spans="1:11" x14ac:dyDescent="0.25">
      <c r="A1811" s="4" t="s">
        <v>494</v>
      </c>
      <c r="B1811" s="4" t="s">
        <v>155</v>
      </c>
      <c r="C1811" s="21">
        <v>335000</v>
      </c>
      <c r="D1811" s="57"/>
      <c r="E1811" s="57"/>
      <c r="F1811" s="106"/>
      <c r="G1811" s="759">
        <v>335000</v>
      </c>
      <c r="H1811" s="691"/>
      <c r="I1811" s="803">
        <f>H1811+G1811</f>
        <v>335000</v>
      </c>
      <c r="J1811" s="619">
        <f>C1811-I1811</f>
        <v>0</v>
      </c>
      <c r="K1811" s="536">
        <f t="shared" si="1050"/>
        <v>100</v>
      </c>
    </row>
    <row r="1812" spans="1:11" x14ac:dyDescent="0.25">
      <c r="A1812" s="4" t="s">
        <v>495</v>
      </c>
      <c r="B1812" s="4" t="s">
        <v>483</v>
      </c>
      <c r="C1812" s="21">
        <f>C1813</f>
        <v>250000</v>
      </c>
      <c r="D1812" s="21">
        <f t="shared" ref="D1812:J1812" si="1054">D1813</f>
        <v>0</v>
      </c>
      <c r="E1812" s="21">
        <f t="shared" si="1054"/>
        <v>0</v>
      </c>
      <c r="F1812" s="103">
        <f t="shared" si="1054"/>
        <v>0</v>
      </c>
      <c r="G1812" s="547">
        <f t="shared" si="1054"/>
        <v>250000</v>
      </c>
      <c r="H1812" s="499">
        <f t="shared" si="1054"/>
        <v>0</v>
      </c>
      <c r="I1812" s="581">
        <f t="shared" si="1054"/>
        <v>250000</v>
      </c>
      <c r="J1812" s="514">
        <f t="shared" si="1054"/>
        <v>0</v>
      </c>
      <c r="K1812" s="536">
        <f t="shared" si="1050"/>
        <v>100</v>
      </c>
    </row>
    <row r="1813" spans="1:11" x14ac:dyDescent="0.25">
      <c r="A1813" s="4" t="s">
        <v>496</v>
      </c>
      <c r="B1813" s="4" t="s">
        <v>484</v>
      </c>
      <c r="C1813" s="21">
        <v>250000</v>
      </c>
      <c r="D1813" s="57"/>
      <c r="E1813" s="57"/>
      <c r="F1813" s="106"/>
      <c r="G1813" s="759">
        <v>250000</v>
      </c>
      <c r="H1813" s="691"/>
      <c r="I1813" s="803">
        <f>H1813+G1813</f>
        <v>250000</v>
      </c>
      <c r="J1813" s="619">
        <f>C1813-I1813</f>
        <v>0</v>
      </c>
      <c r="K1813" s="536">
        <f t="shared" si="1050"/>
        <v>100</v>
      </c>
    </row>
    <row r="1814" spans="1:11" x14ac:dyDescent="0.25">
      <c r="A1814" s="4" t="s">
        <v>497</v>
      </c>
      <c r="B1814" s="4" t="s">
        <v>156</v>
      </c>
      <c r="C1814" s="21">
        <f>C1815+C1816</f>
        <v>600000</v>
      </c>
      <c r="D1814" s="21">
        <f t="shared" ref="D1814:J1814" si="1055">D1815+D1816</f>
        <v>0</v>
      </c>
      <c r="E1814" s="21">
        <f t="shared" si="1055"/>
        <v>0</v>
      </c>
      <c r="F1814" s="103">
        <f t="shared" si="1055"/>
        <v>0</v>
      </c>
      <c r="G1814" s="547">
        <f t="shared" si="1055"/>
        <v>450000</v>
      </c>
      <c r="H1814" s="499">
        <f t="shared" si="1055"/>
        <v>0</v>
      </c>
      <c r="I1814" s="581">
        <f t="shared" si="1055"/>
        <v>450000</v>
      </c>
      <c r="J1814" s="514">
        <f t="shared" si="1055"/>
        <v>150000</v>
      </c>
      <c r="K1814" s="536">
        <f t="shared" si="1050"/>
        <v>75</v>
      </c>
    </row>
    <row r="1815" spans="1:11" x14ac:dyDescent="0.25">
      <c r="A1815" s="4" t="s">
        <v>499</v>
      </c>
      <c r="B1815" s="4" t="s">
        <v>157</v>
      </c>
      <c r="C1815" s="21">
        <v>300000</v>
      </c>
      <c r="D1815" s="57"/>
      <c r="E1815" s="57"/>
      <c r="F1815" s="106"/>
      <c r="G1815" s="759">
        <v>300000</v>
      </c>
      <c r="H1815" s="691"/>
      <c r="I1815" s="803">
        <f>H1815+G1815</f>
        <v>300000</v>
      </c>
      <c r="J1815" s="619">
        <f>C1815-I1815</f>
        <v>0</v>
      </c>
      <c r="K1815" s="536">
        <f t="shared" si="1050"/>
        <v>100</v>
      </c>
    </row>
    <row r="1816" spans="1:11" x14ac:dyDescent="0.25">
      <c r="A1816" s="4" t="s">
        <v>498</v>
      </c>
      <c r="B1816" s="4" t="s">
        <v>485</v>
      </c>
      <c r="C1816" s="21">
        <v>300000</v>
      </c>
      <c r="D1816" s="57"/>
      <c r="E1816" s="57"/>
      <c r="F1816" s="106"/>
      <c r="G1816" s="759">
        <v>150000</v>
      </c>
      <c r="H1816" s="691"/>
      <c r="I1816" s="803">
        <f>H1816+G1816</f>
        <v>150000</v>
      </c>
      <c r="J1816" s="619">
        <f>C1816-I1816</f>
        <v>150000</v>
      </c>
      <c r="K1816" s="536">
        <f t="shared" si="1050"/>
        <v>50</v>
      </c>
    </row>
    <row r="1817" spans="1:11" x14ac:dyDescent="0.25">
      <c r="A1817" s="4" t="s">
        <v>500</v>
      </c>
      <c r="B1817" s="4" t="s">
        <v>486</v>
      </c>
      <c r="C1817" s="21">
        <f>C1818+C1819</f>
        <v>800000</v>
      </c>
      <c r="D1817" s="21">
        <f t="shared" ref="D1817:J1817" si="1056">D1818+D1819</f>
        <v>0</v>
      </c>
      <c r="E1817" s="21">
        <f t="shared" si="1056"/>
        <v>0</v>
      </c>
      <c r="F1817" s="103">
        <f t="shared" si="1056"/>
        <v>0</v>
      </c>
      <c r="G1817" s="547">
        <f t="shared" si="1056"/>
        <v>800000</v>
      </c>
      <c r="H1817" s="499">
        <f t="shared" si="1056"/>
        <v>0</v>
      </c>
      <c r="I1817" s="581">
        <f t="shared" si="1056"/>
        <v>800000</v>
      </c>
      <c r="J1817" s="514">
        <f t="shared" si="1056"/>
        <v>0</v>
      </c>
      <c r="K1817" s="536">
        <f t="shared" si="1050"/>
        <v>100</v>
      </c>
    </row>
    <row r="1818" spans="1:11" x14ac:dyDescent="0.25">
      <c r="A1818" s="4" t="s">
        <v>502</v>
      </c>
      <c r="B1818" s="4" t="s">
        <v>487</v>
      </c>
      <c r="C1818" s="21">
        <v>500000</v>
      </c>
      <c r="D1818" s="57"/>
      <c r="E1818" s="57"/>
      <c r="F1818" s="106"/>
      <c r="G1818" s="759">
        <v>500000</v>
      </c>
      <c r="H1818" s="691"/>
      <c r="I1818" s="803">
        <f>H1818+G1818</f>
        <v>500000</v>
      </c>
      <c r="J1818" s="619">
        <f>C1818-I1818</f>
        <v>0</v>
      </c>
      <c r="K1818" s="536">
        <f t="shared" si="1050"/>
        <v>100</v>
      </c>
    </row>
    <row r="1819" spans="1:11" x14ac:dyDescent="0.25">
      <c r="A1819" s="4" t="s">
        <v>501</v>
      </c>
      <c r="B1819" s="4" t="s">
        <v>488</v>
      </c>
      <c r="C1819" s="21">
        <v>300000</v>
      </c>
      <c r="D1819" s="57"/>
      <c r="E1819" s="57"/>
      <c r="F1819" s="106"/>
      <c r="G1819" s="759">
        <v>300000</v>
      </c>
      <c r="H1819" s="691"/>
      <c r="I1819" s="803">
        <f>H1819+G1819</f>
        <v>300000</v>
      </c>
      <c r="J1819" s="619">
        <f>C1819-I1819</f>
        <v>0</v>
      </c>
      <c r="K1819" s="536">
        <f t="shared" si="1050"/>
        <v>100</v>
      </c>
    </row>
    <row r="1820" spans="1:11" x14ac:dyDescent="0.25">
      <c r="A1820" s="4" t="s">
        <v>503</v>
      </c>
      <c r="B1820" s="4" t="s">
        <v>158</v>
      </c>
      <c r="C1820" s="21">
        <f>C1821</f>
        <v>2070000</v>
      </c>
      <c r="D1820" s="21">
        <f t="shared" ref="D1820:J1820" si="1057">D1821</f>
        <v>0</v>
      </c>
      <c r="E1820" s="21">
        <f t="shared" si="1057"/>
        <v>0</v>
      </c>
      <c r="F1820" s="103">
        <f t="shared" si="1057"/>
        <v>0</v>
      </c>
      <c r="G1820" s="547">
        <f t="shared" si="1057"/>
        <v>2070000</v>
      </c>
      <c r="H1820" s="499">
        <f t="shared" si="1057"/>
        <v>0</v>
      </c>
      <c r="I1820" s="581">
        <f t="shared" si="1057"/>
        <v>2070000</v>
      </c>
      <c r="J1820" s="514">
        <f t="shared" si="1057"/>
        <v>0</v>
      </c>
      <c r="K1820" s="536">
        <f t="shared" si="1050"/>
        <v>100</v>
      </c>
    </row>
    <row r="1821" spans="1:11" x14ac:dyDescent="0.25">
      <c r="A1821" s="4" t="s">
        <v>504</v>
      </c>
      <c r="B1821" s="4" t="s">
        <v>175</v>
      </c>
      <c r="C1821" s="21">
        <v>2070000</v>
      </c>
      <c r="D1821" s="16"/>
      <c r="E1821" s="16"/>
      <c r="F1821" s="102"/>
      <c r="G1821" s="759">
        <v>2070000</v>
      </c>
      <c r="H1821" s="691"/>
      <c r="I1821" s="803">
        <f>H1821+G1821</f>
        <v>2070000</v>
      </c>
      <c r="J1821" s="561">
        <f>C1821-I1821</f>
        <v>0</v>
      </c>
      <c r="K1821" s="536">
        <f t="shared" si="1050"/>
        <v>100</v>
      </c>
    </row>
    <row r="1822" spans="1:11" x14ac:dyDescent="0.25">
      <c r="A1822" s="54" t="s">
        <v>112</v>
      </c>
      <c r="B1822" s="54" t="s">
        <v>111</v>
      </c>
      <c r="C1822" s="55">
        <f t="shared" ref="C1822:J1822" si="1058">C1823+C1831</f>
        <v>2050000</v>
      </c>
      <c r="D1822" s="55">
        <f t="shared" si="1058"/>
        <v>0</v>
      </c>
      <c r="E1822" s="55">
        <f t="shared" si="1058"/>
        <v>0</v>
      </c>
      <c r="F1822" s="104">
        <f t="shared" si="1058"/>
        <v>0</v>
      </c>
      <c r="G1822" s="547">
        <f t="shared" si="1058"/>
        <v>0</v>
      </c>
      <c r="H1822" s="499">
        <f t="shared" si="1058"/>
        <v>0</v>
      </c>
      <c r="I1822" s="581">
        <f t="shared" si="1058"/>
        <v>0</v>
      </c>
      <c r="J1822" s="549">
        <f t="shared" si="1058"/>
        <v>2050000</v>
      </c>
      <c r="K1822" s="536">
        <f t="shared" si="1050"/>
        <v>0</v>
      </c>
    </row>
    <row r="1823" spans="1:11" ht="15.75" thickBot="1" x14ac:dyDescent="0.3">
      <c r="A1823" s="70" t="s">
        <v>86</v>
      </c>
      <c r="B1823" s="70" t="s">
        <v>87</v>
      </c>
      <c r="C1823" s="71">
        <f>C1824</f>
        <v>1190000</v>
      </c>
      <c r="D1823" s="71">
        <f t="shared" ref="D1823:J1823" si="1059">D1824</f>
        <v>0</v>
      </c>
      <c r="E1823" s="71">
        <f t="shared" si="1059"/>
        <v>0</v>
      </c>
      <c r="F1823" s="111">
        <f t="shared" si="1059"/>
        <v>0</v>
      </c>
      <c r="G1823" s="765">
        <f t="shared" si="1059"/>
        <v>0</v>
      </c>
      <c r="H1823" s="1100">
        <f t="shared" si="1059"/>
        <v>0</v>
      </c>
      <c r="I1823" s="802">
        <f t="shared" si="1059"/>
        <v>0</v>
      </c>
      <c r="J1823" s="558">
        <f t="shared" si="1059"/>
        <v>1190000</v>
      </c>
      <c r="K1823" s="538">
        <f t="shared" si="1050"/>
        <v>0</v>
      </c>
    </row>
    <row r="1824" spans="1:11" ht="15.75" thickBot="1" x14ac:dyDescent="0.3">
      <c r="A1824" s="79" t="s">
        <v>505</v>
      </c>
      <c r="B1824" s="3" t="s">
        <v>151</v>
      </c>
      <c r="C1824" s="65">
        <f>C1825+C1827+C1829</f>
        <v>1190000</v>
      </c>
      <c r="D1824" s="65">
        <f t="shared" ref="D1824:J1824" si="1060">D1825+D1827+D1829</f>
        <v>0</v>
      </c>
      <c r="E1824" s="65">
        <f t="shared" si="1060"/>
        <v>0</v>
      </c>
      <c r="F1824" s="100">
        <f t="shared" si="1060"/>
        <v>0</v>
      </c>
      <c r="G1824" s="764">
        <f t="shared" si="1060"/>
        <v>0</v>
      </c>
      <c r="H1824" s="511">
        <f t="shared" si="1060"/>
        <v>0</v>
      </c>
      <c r="I1824" s="801">
        <f t="shared" si="1060"/>
        <v>0</v>
      </c>
      <c r="J1824" s="512">
        <f t="shared" si="1060"/>
        <v>1190000</v>
      </c>
      <c r="K1824" s="544">
        <f t="shared" si="1050"/>
        <v>0</v>
      </c>
    </row>
    <row r="1825" spans="1:11" x14ac:dyDescent="0.25">
      <c r="A1825" s="78" t="s">
        <v>506</v>
      </c>
      <c r="B1825" s="63" t="s">
        <v>154</v>
      </c>
      <c r="C1825" s="64">
        <f>C1826</f>
        <v>180000</v>
      </c>
      <c r="D1825" s="64">
        <f t="shared" ref="D1825:J1825" si="1061">D1826</f>
        <v>0</v>
      </c>
      <c r="E1825" s="64">
        <f t="shared" si="1061"/>
        <v>0</v>
      </c>
      <c r="F1825" s="101">
        <f t="shared" si="1061"/>
        <v>0</v>
      </c>
      <c r="G1825" s="540">
        <f t="shared" si="1061"/>
        <v>0</v>
      </c>
      <c r="H1825" s="369">
        <f t="shared" si="1061"/>
        <v>0</v>
      </c>
      <c r="I1825" s="580">
        <f t="shared" si="1061"/>
        <v>0</v>
      </c>
      <c r="J1825" s="513">
        <f t="shared" si="1061"/>
        <v>180000</v>
      </c>
      <c r="K1825" s="535">
        <f t="shared" si="1050"/>
        <v>0</v>
      </c>
    </row>
    <row r="1826" spans="1:11" x14ac:dyDescent="0.25">
      <c r="A1826" s="27" t="s">
        <v>507</v>
      </c>
      <c r="B1826" s="4" t="s">
        <v>155</v>
      </c>
      <c r="C1826" s="21">
        <v>180000</v>
      </c>
      <c r="D1826" s="57"/>
      <c r="E1826" s="57"/>
      <c r="F1826" s="106"/>
      <c r="G1826" s="754"/>
      <c r="H1826" s="716"/>
      <c r="I1826" s="791">
        <f>H1826+G1826</f>
        <v>0</v>
      </c>
      <c r="J1826" s="561">
        <f>C1826-I1826</f>
        <v>180000</v>
      </c>
      <c r="K1826" s="536">
        <f t="shared" si="1050"/>
        <v>0</v>
      </c>
    </row>
    <row r="1827" spans="1:11" x14ac:dyDescent="0.25">
      <c r="A1827" s="27" t="s">
        <v>508</v>
      </c>
      <c r="B1827" s="4" t="s">
        <v>156</v>
      </c>
      <c r="C1827" s="21">
        <f>C1828</f>
        <v>210000</v>
      </c>
      <c r="D1827" s="21">
        <f t="shared" ref="D1827:J1827" si="1062">D1828</f>
        <v>0</v>
      </c>
      <c r="E1827" s="21">
        <f t="shared" si="1062"/>
        <v>0</v>
      </c>
      <c r="F1827" s="103">
        <f t="shared" si="1062"/>
        <v>0</v>
      </c>
      <c r="G1827" s="547">
        <f t="shared" si="1062"/>
        <v>0</v>
      </c>
      <c r="H1827" s="499">
        <f t="shared" si="1062"/>
        <v>0</v>
      </c>
      <c r="I1827" s="581">
        <f t="shared" si="1062"/>
        <v>0</v>
      </c>
      <c r="J1827" s="514">
        <f t="shared" si="1062"/>
        <v>210000</v>
      </c>
      <c r="K1827" s="536">
        <f t="shared" si="1050"/>
        <v>0</v>
      </c>
    </row>
    <row r="1828" spans="1:11" x14ac:dyDescent="0.25">
      <c r="A1828" s="27" t="s">
        <v>509</v>
      </c>
      <c r="B1828" s="4" t="s">
        <v>157</v>
      </c>
      <c r="C1828" s="21">
        <v>210000</v>
      </c>
      <c r="D1828" s="57"/>
      <c r="E1828" s="57"/>
      <c r="F1828" s="106"/>
      <c r="G1828" s="754"/>
      <c r="H1828" s="716"/>
      <c r="I1828" s="791">
        <f>H1828+G1828</f>
        <v>0</v>
      </c>
      <c r="J1828" s="561">
        <f>C1828-I1828</f>
        <v>210000</v>
      </c>
      <c r="K1828" s="536">
        <f t="shared" si="1050"/>
        <v>0</v>
      </c>
    </row>
    <row r="1829" spans="1:11" x14ac:dyDescent="0.25">
      <c r="A1829" s="27" t="s">
        <v>510</v>
      </c>
      <c r="B1829" s="4" t="s">
        <v>158</v>
      </c>
      <c r="C1829" s="21">
        <f>C1830</f>
        <v>800000</v>
      </c>
      <c r="D1829" s="21">
        <f t="shared" ref="D1829:J1829" si="1063">D1830</f>
        <v>0</v>
      </c>
      <c r="E1829" s="21">
        <f t="shared" si="1063"/>
        <v>0</v>
      </c>
      <c r="F1829" s="103">
        <f t="shared" si="1063"/>
        <v>0</v>
      </c>
      <c r="G1829" s="547">
        <f t="shared" si="1063"/>
        <v>0</v>
      </c>
      <c r="H1829" s="499">
        <f t="shared" si="1063"/>
        <v>0</v>
      </c>
      <c r="I1829" s="581">
        <f t="shared" si="1063"/>
        <v>0</v>
      </c>
      <c r="J1829" s="514">
        <f t="shared" si="1063"/>
        <v>800000</v>
      </c>
      <c r="K1829" s="536">
        <f t="shared" si="1050"/>
        <v>0</v>
      </c>
    </row>
    <row r="1830" spans="1:11" x14ac:dyDescent="0.25">
      <c r="A1830" s="27" t="s">
        <v>511</v>
      </c>
      <c r="B1830" s="4" t="s">
        <v>175</v>
      </c>
      <c r="C1830" s="21">
        <v>800000</v>
      </c>
      <c r="D1830" s="16"/>
      <c r="E1830" s="16"/>
      <c r="F1830" s="102"/>
      <c r="G1830" s="754"/>
      <c r="H1830" s="716"/>
      <c r="I1830" s="791">
        <f>H1830+G1830</f>
        <v>0</v>
      </c>
      <c r="J1830" s="561">
        <f>C1830-I1830</f>
        <v>800000</v>
      </c>
      <c r="K1830" s="536">
        <f t="shared" si="1050"/>
        <v>0</v>
      </c>
    </row>
    <row r="1831" spans="1:11" ht="15.75" thickBot="1" x14ac:dyDescent="0.3">
      <c r="A1831" s="70" t="s">
        <v>88</v>
      </c>
      <c r="B1831" s="70" t="s">
        <v>89</v>
      </c>
      <c r="C1831" s="71">
        <f>C1832</f>
        <v>860000</v>
      </c>
      <c r="D1831" s="71">
        <f t="shared" ref="D1831:J1831" si="1064">D1832</f>
        <v>0</v>
      </c>
      <c r="E1831" s="71">
        <f t="shared" si="1064"/>
        <v>0</v>
      </c>
      <c r="F1831" s="111">
        <f t="shared" si="1064"/>
        <v>0</v>
      </c>
      <c r="G1831" s="765">
        <f t="shared" si="1064"/>
        <v>0</v>
      </c>
      <c r="H1831" s="1100">
        <f t="shared" si="1064"/>
        <v>0</v>
      </c>
      <c r="I1831" s="802">
        <f t="shared" si="1064"/>
        <v>0</v>
      </c>
      <c r="J1831" s="558">
        <f t="shared" si="1064"/>
        <v>860000</v>
      </c>
      <c r="K1831" s="538">
        <f t="shared" si="1050"/>
        <v>0</v>
      </c>
    </row>
    <row r="1832" spans="1:11" ht="15.75" thickBot="1" x14ac:dyDescent="0.3">
      <c r="A1832" s="79" t="s">
        <v>512</v>
      </c>
      <c r="B1832" s="3" t="s">
        <v>151</v>
      </c>
      <c r="C1832" s="65">
        <f>C1833+C1835+C1837</f>
        <v>860000</v>
      </c>
      <c r="D1832" s="65">
        <f t="shared" ref="D1832:J1832" si="1065">D1833+D1835+D1837</f>
        <v>0</v>
      </c>
      <c r="E1832" s="65">
        <f t="shared" si="1065"/>
        <v>0</v>
      </c>
      <c r="F1832" s="100">
        <f t="shared" si="1065"/>
        <v>0</v>
      </c>
      <c r="G1832" s="764">
        <f t="shared" si="1065"/>
        <v>0</v>
      </c>
      <c r="H1832" s="511">
        <f t="shared" si="1065"/>
        <v>0</v>
      </c>
      <c r="I1832" s="801">
        <f t="shared" si="1065"/>
        <v>0</v>
      </c>
      <c r="J1832" s="512">
        <f t="shared" si="1065"/>
        <v>860000</v>
      </c>
      <c r="K1832" s="544">
        <f t="shared" si="1050"/>
        <v>0</v>
      </c>
    </row>
    <row r="1833" spans="1:11" x14ac:dyDescent="0.25">
      <c r="A1833" s="78" t="s">
        <v>513</v>
      </c>
      <c r="B1833" s="63" t="s">
        <v>154</v>
      </c>
      <c r="C1833" s="64">
        <f>C1834</f>
        <v>45000</v>
      </c>
      <c r="D1833" s="64">
        <f t="shared" ref="D1833:J1833" si="1066">D1834</f>
        <v>0</v>
      </c>
      <c r="E1833" s="64">
        <f t="shared" si="1066"/>
        <v>0</v>
      </c>
      <c r="F1833" s="101">
        <f t="shared" si="1066"/>
        <v>0</v>
      </c>
      <c r="G1833" s="540">
        <f t="shared" si="1066"/>
        <v>0</v>
      </c>
      <c r="H1833" s="369">
        <f t="shared" si="1066"/>
        <v>0</v>
      </c>
      <c r="I1833" s="580">
        <f t="shared" si="1066"/>
        <v>0</v>
      </c>
      <c r="J1833" s="513">
        <f t="shared" si="1066"/>
        <v>45000</v>
      </c>
      <c r="K1833" s="535">
        <f t="shared" si="1050"/>
        <v>0</v>
      </c>
    </row>
    <row r="1834" spans="1:11" x14ac:dyDescent="0.25">
      <c r="A1834" s="27" t="s">
        <v>514</v>
      </c>
      <c r="B1834" s="4" t="s">
        <v>155</v>
      </c>
      <c r="C1834" s="21">
        <v>45000</v>
      </c>
      <c r="D1834" s="57"/>
      <c r="E1834" s="57"/>
      <c r="F1834" s="106"/>
      <c r="G1834" s="754"/>
      <c r="H1834" s="716"/>
      <c r="I1834" s="791">
        <f>H1834+G1834</f>
        <v>0</v>
      </c>
      <c r="J1834" s="561">
        <f>C1834-I1834</f>
        <v>45000</v>
      </c>
      <c r="K1834" s="536">
        <f t="shared" si="1050"/>
        <v>0</v>
      </c>
    </row>
    <row r="1835" spans="1:11" x14ac:dyDescent="0.25">
      <c r="A1835" s="27" t="s">
        <v>515</v>
      </c>
      <c r="B1835" s="4" t="s">
        <v>156</v>
      </c>
      <c r="C1835" s="21">
        <f>C1836</f>
        <v>15000</v>
      </c>
      <c r="D1835" s="21">
        <f t="shared" ref="D1835:J1835" si="1067">D1836</f>
        <v>0</v>
      </c>
      <c r="E1835" s="21">
        <f t="shared" si="1067"/>
        <v>0</v>
      </c>
      <c r="F1835" s="103">
        <f t="shared" si="1067"/>
        <v>0</v>
      </c>
      <c r="G1835" s="547">
        <f t="shared" si="1067"/>
        <v>0</v>
      </c>
      <c r="H1835" s="499">
        <f t="shared" si="1067"/>
        <v>0</v>
      </c>
      <c r="I1835" s="581">
        <f t="shared" si="1067"/>
        <v>0</v>
      </c>
      <c r="J1835" s="514">
        <f t="shared" si="1067"/>
        <v>15000</v>
      </c>
      <c r="K1835" s="536">
        <f t="shared" si="1050"/>
        <v>0</v>
      </c>
    </row>
    <row r="1836" spans="1:11" x14ac:dyDescent="0.25">
      <c r="A1836" s="27" t="s">
        <v>516</v>
      </c>
      <c r="B1836" s="4" t="s">
        <v>157</v>
      </c>
      <c r="C1836" s="21">
        <v>15000</v>
      </c>
      <c r="D1836" s="16"/>
      <c r="E1836" s="16"/>
      <c r="F1836" s="102"/>
      <c r="G1836" s="754"/>
      <c r="H1836" s="716"/>
      <c r="I1836" s="791">
        <f>H1836+G1836</f>
        <v>0</v>
      </c>
      <c r="J1836" s="561">
        <f>C1836-I1836</f>
        <v>15000</v>
      </c>
      <c r="K1836" s="536">
        <f t="shared" si="1050"/>
        <v>0</v>
      </c>
    </row>
    <row r="1837" spans="1:11" x14ac:dyDescent="0.25">
      <c r="A1837" s="27" t="s">
        <v>517</v>
      </c>
      <c r="B1837" s="4" t="s">
        <v>158</v>
      </c>
      <c r="C1837" s="21">
        <f>C1838</f>
        <v>800000</v>
      </c>
      <c r="D1837" s="21">
        <f t="shared" ref="D1837:J1837" si="1068">D1838</f>
        <v>0</v>
      </c>
      <c r="E1837" s="21">
        <f t="shared" si="1068"/>
        <v>0</v>
      </c>
      <c r="F1837" s="103">
        <f t="shared" si="1068"/>
        <v>0</v>
      </c>
      <c r="G1837" s="547">
        <f t="shared" si="1068"/>
        <v>0</v>
      </c>
      <c r="H1837" s="499">
        <f t="shared" si="1068"/>
        <v>0</v>
      </c>
      <c r="I1837" s="581">
        <f t="shared" si="1068"/>
        <v>0</v>
      </c>
      <c r="J1837" s="514">
        <f t="shared" si="1068"/>
        <v>800000</v>
      </c>
      <c r="K1837" s="536">
        <f t="shared" si="1050"/>
        <v>0</v>
      </c>
    </row>
    <row r="1838" spans="1:11" ht="15.75" thickBot="1" x14ac:dyDescent="0.3">
      <c r="A1838" s="27" t="s">
        <v>518</v>
      </c>
      <c r="B1838" s="4" t="s">
        <v>175</v>
      </c>
      <c r="C1838" s="21">
        <v>800000</v>
      </c>
      <c r="D1838" s="16"/>
      <c r="E1838" s="16"/>
      <c r="F1838" s="102"/>
      <c r="G1838" s="754"/>
      <c r="H1838" s="716"/>
      <c r="I1838" s="791">
        <f>H1838+G1838</f>
        <v>0</v>
      </c>
      <c r="J1838" s="561">
        <f>C1838-I1838</f>
        <v>800000</v>
      </c>
      <c r="K1838" s="538">
        <f t="shared" si="1050"/>
        <v>0</v>
      </c>
    </row>
    <row r="1839" spans="1:11" ht="15.75" thickBot="1" x14ac:dyDescent="0.3">
      <c r="A1839" s="1311" t="s">
        <v>127</v>
      </c>
      <c r="B1839" s="1312"/>
      <c r="C1839" s="80">
        <f>C1423</f>
        <v>1846041154</v>
      </c>
      <c r="D1839" s="80">
        <f>D1419</f>
        <v>338971098</v>
      </c>
      <c r="E1839" s="80">
        <f>E1419</f>
        <v>133204194</v>
      </c>
      <c r="F1839" s="80">
        <f>F1419</f>
        <v>472175292</v>
      </c>
      <c r="G1839" s="779">
        <f>G1423</f>
        <v>229652945</v>
      </c>
      <c r="H1839" s="717">
        <f>H1423</f>
        <v>149775158</v>
      </c>
      <c r="I1839" s="818">
        <f>I1423</f>
        <v>379428103</v>
      </c>
      <c r="J1839" s="526">
        <f>J1423</f>
        <v>1240671051</v>
      </c>
      <c r="K1839" s="527">
        <f>K1423</f>
        <v>20.55361020407674</v>
      </c>
    </row>
    <row r="1840" spans="1:11" ht="16.5" thickTop="1" thickBot="1" x14ac:dyDescent="0.3">
      <c r="A1840" s="1313" t="s">
        <v>810</v>
      </c>
      <c r="B1840" s="1314"/>
      <c r="C1840" s="563"/>
      <c r="D1840" s="563"/>
      <c r="E1840" s="563"/>
      <c r="F1840" s="636"/>
      <c r="G1840" s="780"/>
      <c r="H1840" s="1111"/>
      <c r="I1840" s="819"/>
      <c r="J1840" s="638">
        <f>F1839-I1839</f>
        <v>92747189</v>
      </c>
      <c r="K1840" s="637"/>
    </row>
    <row r="1841" spans="2:10" x14ac:dyDescent="0.25">
      <c r="D1841" t="s">
        <v>555</v>
      </c>
      <c r="E1841" s="599">
        <f>J1840</f>
        <v>92747189</v>
      </c>
    </row>
    <row r="1842" spans="2:10" x14ac:dyDescent="0.25">
      <c r="D1842" s="189" t="s">
        <v>680</v>
      </c>
      <c r="E1842" s="599">
        <v>92746194</v>
      </c>
    </row>
    <row r="1843" spans="2:10" x14ac:dyDescent="0.25">
      <c r="D1843" s="400" t="s">
        <v>681</v>
      </c>
      <c r="E1843" s="600">
        <f>E1841-E1842</f>
        <v>995</v>
      </c>
      <c r="G1843" s="617">
        <v>229652945</v>
      </c>
      <c r="J1843" s="528">
        <v>995</v>
      </c>
    </row>
    <row r="1844" spans="2:10" x14ac:dyDescent="0.25">
      <c r="E1844" s="601">
        <f>E1843+E1842</f>
        <v>92747189</v>
      </c>
      <c r="G1844" s="783">
        <f>G1839-G1843</f>
        <v>0</v>
      </c>
      <c r="J1844" s="718">
        <f>E1843-J1843</f>
        <v>0</v>
      </c>
    </row>
    <row r="1845" spans="2:10" x14ac:dyDescent="0.25">
      <c r="E1845" s="601"/>
    </row>
    <row r="1846" spans="2:10" x14ac:dyDescent="0.25">
      <c r="E1846" s="601">
        <f>E1843-995</f>
        <v>0</v>
      </c>
      <c r="J1846" s="718">
        <f>E1841-E1842</f>
        <v>995</v>
      </c>
    </row>
    <row r="1847" spans="2:10" x14ac:dyDescent="0.25">
      <c r="E1847" s="601"/>
    </row>
    <row r="1848" spans="2:10" x14ac:dyDescent="0.25">
      <c r="E1848" s="601"/>
    </row>
    <row r="1849" spans="2:10" x14ac:dyDescent="0.25">
      <c r="E1849" s="601">
        <v>92746194</v>
      </c>
    </row>
    <row r="1851" spans="2:10" x14ac:dyDescent="0.25">
      <c r="B1851" s="1317" t="s">
        <v>540</v>
      </c>
      <c r="C1851" s="1317" t="s">
        <v>829</v>
      </c>
      <c r="D1851" s="145" t="s">
        <v>541</v>
      </c>
      <c r="E1851" s="146" t="s">
        <v>554</v>
      </c>
      <c r="F1851" s="1346"/>
      <c r="G1851" s="1346"/>
    </row>
    <row r="1852" spans="2:10" x14ac:dyDescent="0.25">
      <c r="B1852" s="1317"/>
      <c r="C1852" s="1317"/>
      <c r="D1852" s="145" t="s">
        <v>541</v>
      </c>
      <c r="E1852" s="146" t="s">
        <v>554</v>
      </c>
      <c r="F1852" s="18" t="s">
        <v>555</v>
      </c>
      <c r="G1852" s="781"/>
    </row>
    <row r="1853" spans="2:10" x14ac:dyDescent="0.25">
      <c r="B1853" s="81" t="s">
        <v>90</v>
      </c>
      <c r="C1853" s="81"/>
      <c r="D1853" s="82">
        <f>D1855+D1858</f>
        <v>472175292</v>
      </c>
      <c r="E1853" s="82">
        <f>E1855+E1858</f>
        <v>379428103</v>
      </c>
      <c r="F1853" s="82"/>
      <c r="G1853" s="548"/>
      <c r="J1853" s="718">
        <f>E1843-5000000</f>
        <v>-4999005</v>
      </c>
    </row>
    <row r="1854" spans="2:10" x14ac:dyDescent="0.25">
      <c r="B1854" s="83"/>
      <c r="C1854" s="83"/>
      <c r="D1854" s="13"/>
      <c r="E1854" s="13"/>
      <c r="F1854" s="13"/>
      <c r="G1854" s="548"/>
    </row>
    <row r="1855" spans="2:10" x14ac:dyDescent="0.25">
      <c r="B1855" s="81" t="s">
        <v>542</v>
      </c>
      <c r="C1855" s="84">
        <f>C1856+C1857</f>
        <v>1536537654</v>
      </c>
      <c r="D1855" s="84">
        <f t="shared" ref="D1855:F1855" si="1069">D1856+D1857</f>
        <v>410275292</v>
      </c>
      <c r="E1855" s="84">
        <f t="shared" si="1069"/>
        <v>317529098</v>
      </c>
      <c r="F1855" s="84">
        <f t="shared" si="1069"/>
        <v>133204194</v>
      </c>
      <c r="G1855" s="548"/>
      <c r="I1855" s="821">
        <f>C1438-C1858</f>
        <v>0</v>
      </c>
    </row>
    <row r="1856" spans="2:10" x14ac:dyDescent="0.25">
      <c r="B1856" s="85" t="s">
        <v>831</v>
      </c>
      <c r="C1856" s="86">
        <f>C1427</f>
        <v>1270137654</v>
      </c>
      <c r="D1856" s="13">
        <f>F1420</f>
        <v>410275292</v>
      </c>
      <c r="E1856" s="13">
        <f>I1427</f>
        <v>277071098</v>
      </c>
      <c r="F1856" s="87">
        <f>D1856-E1856</f>
        <v>133204194</v>
      </c>
      <c r="G1856" s="782"/>
    </row>
    <row r="1857" spans="1:11" x14ac:dyDescent="0.25">
      <c r="B1857" s="85" t="s">
        <v>832</v>
      </c>
      <c r="C1857" s="86">
        <f>C1436</f>
        <v>266400000</v>
      </c>
      <c r="D1857" s="13"/>
      <c r="E1857" s="13">
        <f>I1436</f>
        <v>40458000</v>
      </c>
      <c r="F1857" s="87"/>
      <c r="G1857" s="782"/>
    </row>
    <row r="1858" spans="1:11" x14ac:dyDescent="0.25">
      <c r="B1858" s="81" t="s">
        <v>94</v>
      </c>
      <c r="C1858" s="84">
        <f>C1859+C1860+C1861</f>
        <v>309503500</v>
      </c>
      <c r="D1858" s="82">
        <f>F1421</f>
        <v>61900000</v>
      </c>
      <c r="E1858" s="82">
        <f>E1859+E1860+E1861</f>
        <v>61899005</v>
      </c>
      <c r="F1858" s="82">
        <f>D1858-E1858</f>
        <v>995</v>
      </c>
      <c r="G1858" s="548"/>
    </row>
    <row r="1859" spans="1:11" x14ac:dyDescent="0.25">
      <c r="B1859" s="85" t="s">
        <v>543</v>
      </c>
      <c r="C1859" s="86">
        <f>C1806+C1782+C1763+C1683+C1661+C1638+C1631+C1595+C1550+C1525+C1516+C1441</f>
        <v>84190000</v>
      </c>
      <c r="D1859" s="13"/>
      <c r="E1859" s="13">
        <f>I1806+I1782+I1763+I1683+I1661+I1638+I1631+I1595+I1550+I1525+I1516+I1441</f>
        <v>5330000</v>
      </c>
      <c r="F1859" s="87"/>
      <c r="G1859" s="782"/>
    </row>
    <row r="1860" spans="1:11" x14ac:dyDescent="0.25">
      <c r="B1860" s="85" t="s">
        <v>544</v>
      </c>
      <c r="C1860" s="86">
        <f>C1832+C1824+C1809+C1794+C1785+C1774+C1766+C1752+C1743+C1734+C1718+C1707+C1698+C1690+C1686+C1675+C1656+C1652+C1645+C1641+C1634+C1591+C1587+C1577+C1573+C1569+C1564+C1557+C1545+C1528+C1521+C1507+C1499+C1484+C1475+C1468+C1463+C1456+C1444+C1553+C1726</f>
        <v>159813500</v>
      </c>
      <c r="D1860" s="13"/>
      <c r="E1860" s="13">
        <f>I1832+I1824+I1809+I1794+I1785+I1774+I1766+I1752+I1743+I1734+I1726+I1718+I1707+I1698+I1690+I1686+I1675+I1656+I1652+I1645+I1641+I1634+I1591+I1587+I1577+I1573+I1569+I1564+I1557+I1553+I1545+I1528+I1521+I1507+I1499+I1484+I1475+I1468+I1463+I1456+I1444</f>
        <v>41846005</v>
      </c>
      <c r="F1860" s="87"/>
      <c r="G1860" s="782"/>
    </row>
    <row r="1861" spans="1:11" x14ac:dyDescent="0.25">
      <c r="B1861" s="85" t="s">
        <v>545</v>
      </c>
      <c r="C1861" s="86">
        <f>C1622+C1616+C1600</f>
        <v>65500000</v>
      </c>
      <c r="D1861" s="13"/>
      <c r="E1861" s="13">
        <f>I1622+I1616+I1600</f>
        <v>14723000</v>
      </c>
      <c r="F1861" s="87"/>
      <c r="G1861" s="782"/>
    </row>
    <row r="1862" spans="1:11" x14ac:dyDescent="0.25">
      <c r="B1862" s="83"/>
      <c r="C1862" s="88"/>
      <c r="D1862" s="13"/>
      <c r="E1862" s="13"/>
      <c r="F1862" s="87"/>
      <c r="G1862" s="782"/>
    </row>
    <row r="1863" spans="1:11" x14ac:dyDescent="0.25">
      <c r="B1863" s="11"/>
      <c r="C1863" s="11"/>
      <c r="D1863" s="11"/>
      <c r="E1863" s="11"/>
      <c r="F1863" s="11"/>
      <c r="G1863" s="781"/>
    </row>
    <row r="1864" spans="1:11" ht="15.75" x14ac:dyDescent="0.25">
      <c r="A1864" s="1319" t="s">
        <v>519</v>
      </c>
      <c r="B1864" s="1319"/>
      <c r="C1864" s="1319"/>
      <c r="D1864" s="1319"/>
      <c r="E1864" s="1319"/>
      <c r="F1864" s="1319"/>
      <c r="G1864" s="1319"/>
      <c r="H1864" s="1319"/>
      <c r="I1864" s="1319"/>
      <c r="J1864" s="1319"/>
      <c r="K1864" s="1319"/>
    </row>
    <row r="1865" spans="1:11" x14ac:dyDescent="0.25">
      <c r="A1865" s="1320" t="s">
        <v>520</v>
      </c>
      <c r="B1865" s="1320"/>
      <c r="C1865" s="1320"/>
      <c r="D1865" s="1320"/>
      <c r="E1865" s="1320"/>
      <c r="F1865" s="1320"/>
      <c r="G1865" s="1320"/>
      <c r="H1865" s="1320"/>
      <c r="I1865" s="1320"/>
      <c r="J1865" s="1320"/>
      <c r="K1865" s="1320"/>
    </row>
    <row r="1866" spans="1:11" ht="15.75" x14ac:dyDescent="0.25">
      <c r="A1866" s="1319" t="s">
        <v>539</v>
      </c>
      <c r="B1866" s="1319"/>
      <c r="C1866" s="1319"/>
      <c r="D1866" s="1319"/>
      <c r="E1866" s="1319"/>
      <c r="F1866" s="1319"/>
      <c r="G1866" s="1319"/>
      <c r="H1866" s="1319"/>
      <c r="I1866" s="1319"/>
      <c r="J1866" s="1319"/>
      <c r="K1866" s="1319"/>
    </row>
    <row r="1867" spans="1:11" x14ac:dyDescent="0.25">
      <c r="A1867" s="28" t="s">
        <v>867</v>
      </c>
      <c r="B1867" s="113"/>
      <c r="C1867" s="9"/>
      <c r="D1867" s="10"/>
      <c r="E1867" s="1321"/>
      <c r="F1867" s="1321"/>
      <c r="G1867" s="1322"/>
      <c r="H1867" s="1322"/>
      <c r="I1867" s="784"/>
      <c r="J1867" s="530"/>
      <c r="K1867" s="531">
        <v>1</v>
      </c>
    </row>
    <row r="1868" spans="1:11" x14ac:dyDescent="0.25">
      <c r="A1868" s="1323" t="s">
        <v>521</v>
      </c>
      <c r="B1868" s="1326" t="s">
        <v>522</v>
      </c>
      <c r="C1868" s="1329" t="s">
        <v>546</v>
      </c>
      <c r="D1868" s="1332" t="s">
        <v>523</v>
      </c>
      <c r="E1868" s="1332"/>
      <c r="F1868" s="1333"/>
      <c r="G1868" s="1334" t="s">
        <v>524</v>
      </c>
      <c r="H1868" s="1335"/>
      <c r="I1868" s="1336"/>
      <c r="J1868" s="500"/>
      <c r="K1868" s="1337" t="s">
        <v>525</v>
      </c>
    </row>
    <row r="1869" spans="1:11" x14ac:dyDescent="0.25">
      <c r="A1869" s="1324"/>
      <c r="B1869" s="1327"/>
      <c r="C1869" s="1330"/>
      <c r="D1869" s="822" t="s">
        <v>526</v>
      </c>
      <c r="E1869" s="822" t="s">
        <v>526</v>
      </c>
      <c r="F1869" s="115" t="s">
        <v>526</v>
      </c>
      <c r="G1869" s="748" t="s">
        <v>526</v>
      </c>
      <c r="H1869" s="712" t="s">
        <v>526</v>
      </c>
      <c r="I1869" s="785" t="s">
        <v>526</v>
      </c>
      <c r="J1869" s="1338" t="s">
        <v>527</v>
      </c>
      <c r="K1869" s="1337"/>
    </row>
    <row r="1870" spans="1:11" x14ac:dyDescent="0.25">
      <c r="A1870" s="1324"/>
      <c r="B1870" s="1327"/>
      <c r="C1870" s="1330"/>
      <c r="D1870" s="823" t="s">
        <v>528</v>
      </c>
      <c r="E1870" s="823" t="s">
        <v>528</v>
      </c>
      <c r="F1870" s="117" t="s">
        <v>529</v>
      </c>
      <c r="G1870" s="749" t="s">
        <v>528</v>
      </c>
      <c r="H1870" s="713" t="s">
        <v>528</v>
      </c>
      <c r="I1870" s="786" t="s">
        <v>529</v>
      </c>
      <c r="J1870" s="1339"/>
      <c r="K1870" s="1337"/>
    </row>
    <row r="1871" spans="1:11" x14ac:dyDescent="0.25">
      <c r="A1871" s="1325"/>
      <c r="B1871" s="1328"/>
      <c r="C1871" s="1331"/>
      <c r="D1871" s="824" t="s">
        <v>530</v>
      </c>
      <c r="E1871" s="824" t="s">
        <v>531</v>
      </c>
      <c r="F1871" s="119" t="s">
        <v>531</v>
      </c>
      <c r="G1871" s="750" t="s">
        <v>530</v>
      </c>
      <c r="H1871" s="714" t="s">
        <v>531</v>
      </c>
      <c r="I1871" s="787" t="s">
        <v>531</v>
      </c>
      <c r="J1871" s="501" t="s">
        <v>532</v>
      </c>
      <c r="K1871" s="1337"/>
    </row>
    <row r="1872" spans="1:11" ht="15.75" thickBot="1" x14ac:dyDescent="0.3">
      <c r="A1872" s="120" t="s">
        <v>533</v>
      </c>
      <c r="B1872" s="121">
        <v>2</v>
      </c>
      <c r="C1872" s="122" t="s">
        <v>534</v>
      </c>
      <c r="D1872" s="122" t="s">
        <v>535</v>
      </c>
      <c r="E1872" s="122" t="s">
        <v>536</v>
      </c>
      <c r="F1872" s="123" t="s">
        <v>537</v>
      </c>
      <c r="G1872" s="751">
        <v>7</v>
      </c>
      <c r="H1872" s="715">
        <v>8</v>
      </c>
      <c r="I1872" s="788">
        <v>9</v>
      </c>
      <c r="J1872" s="502">
        <v>10</v>
      </c>
      <c r="K1872" s="503">
        <v>11</v>
      </c>
    </row>
    <row r="1873" spans="1:15" ht="15.75" thickBot="1" x14ac:dyDescent="0.3">
      <c r="A1873" s="34"/>
      <c r="B1873" s="35" t="s">
        <v>538</v>
      </c>
      <c r="C1873" s="36"/>
      <c r="D1873" s="37">
        <f>D1874+D1875</f>
        <v>472175292</v>
      </c>
      <c r="E1873" s="37">
        <f>E1874+E1875</f>
        <v>113940481</v>
      </c>
      <c r="F1873" s="90">
        <f>E1873+D1873</f>
        <v>586115773</v>
      </c>
      <c r="G1873" s="752"/>
      <c r="H1873" s="1086"/>
      <c r="I1873" s="789"/>
      <c r="J1873" s="504"/>
      <c r="K1873" s="505"/>
    </row>
    <row r="1874" spans="1:15" x14ac:dyDescent="0.25">
      <c r="A1874" s="30"/>
      <c r="B1874" s="31" t="s">
        <v>553</v>
      </c>
      <c r="C1874" s="32"/>
      <c r="D1874" s="33">
        <v>410275292</v>
      </c>
      <c r="E1874" s="606">
        <v>113940481</v>
      </c>
      <c r="F1874" s="91">
        <f>E1874+D1874</f>
        <v>524215773</v>
      </c>
      <c r="G1874" s="753"/>
      <c r="H1874" s="1087"/>
      <c r="I1874" s="790"/>
      <c r="J1874" s="506"/>
      <c r="K1874" s="505"/>
    </row>
    <row r="1875" spans="1:15" x14ac:dyDescent="0.25">
      <c r="A1875" s="16"/>
      <c r="B1875" s="11" t="s">
        <v>552</v>
      </c>
      <c r="C1875" s="12"/>
      <c r="D1875" s="17">
        <v>61900000</v>
      </c>
      <c r="E1875" s="17">
        <v>0</v>
      </c>
      <c r="F1875" s="14">
        <f>E1875+D1875</f>
        <v>61900000</v>
      </c>
      <c r="G1875" s="754"/>
      <c r="H1875" s="716"/>
      <c r="I1875" s="791"/>
      <c r="J1875" s="507"/>
      <c r="K1875" s="505"/>
    </row>
    <row r="1876" spans="1:15" ht="15.75" thickBot="1" x14ac:dyDescent="0.3">
      <c r="A1876" s="38"/>
      <c r="B1876" s="38"/>
      <c r="C1876" s="38"/>
      <c r="D1876" s="29"/>
      <c r="E1876" s="29"/>
      <c r="F1876" s="89"/>
      <c r="G1876" s="755"/>
      <c r="H1876" s="1088"/>
      <c r="I1876" s="792"/>
      <c r="J1876" s="508"/>
      <c r="K1876" s="509"/>
    </row>
    <row r="1877" spans="1:15" ht="16.5" thickTop="1" thickBot="1" x14ac:dyDescent="0.3">
      <c r="A1877" s="42" t="s">
        <v>93</v>
      </c>
      <c r="B1877" s="43" t="s">
        <v>90</v>
      </c>
      <c r="C1877" s="44">
        <f>C1879+C1892</f>
        <v>1846041154</v>
      </c>
      <c r="D1877" s="44">
        <f t="shared" ref="D1877:J1877" si="1070">D1879+D1892</f>
        <v>0</v>
      </c>
      <c r="E1877" s="44">
        <f t="shared" si="1070"/>
        <v>0</v>
      </c>
      <c r="F1877" s="92">
        <f t="shared" si="1070"/>
        <v>0</v>
      </c>
      <c r="G1877" s="756">
        <f t="shared" si="1070"/>
        <v>379428103</v>
      </c>
      <c r="H1877" s="1089">
        <f t="shared" si="1070"/>
        <v>113712194</v>
      </c>
      <c r="I1877" s="793">
        <f t="shared" si="1070"/>
        <v>493140297</v>
      </c>
      <c r="J1877" s="532">
        <f t="shared" si="1070"/>
        <v>1352900857</v>
      </c>
      <c r="K1877" s="533">
        <f>I1877/C1877*100</f>
        <v>26.713396715531729</v>
      </c>
    </row>
    <row r="1878" spans="1:15" ht="16.5" thickTop="1" thickBot="1" x14ac:dyDescent="0.3">
      <c r="A1878" s="45"/>
      <c r="B1878" s="46"/>
      <c r="C1878" s="47"/>
      <c r="D1878" s="47"/>
      <c r="E1878" s="47"/>
      <c r="F1878" s="93"/>
      <c r="G1878" s="757"/>
      <c r="H1878" s="1090"/>
      <c r="I1878" s="794"/>
      <c r="J1878" s="534"/>
      <c r="K1878" s="533"/>
    </row>
    <row r="1879" spans="1:15" ht="16.5" thickTop="1" thickBot="1" x14ac:dyDescent="0.3">
      <c r="A1879" s="42" t="s">
        <v>131</v>
      </c>
      <c r="B1879" s="43" t="s">
        <v>91</v>
      </c>
      <c r="C1879" s="44">
        <f>C1880</f>
        <v>1536537654</v>
      </c>
      <c r="D1879" s="44">
        <f t="shared" ref="D1879:J1879" si="1071">D1880</f>
        <v>0</v>
      </c>
      <c r="E1879" s="44">
        <f t="shared" si="1071"/>
        <v>0</v>
      </c>
      <c r="F1879" s="92">
        <f t="shared" si="1071"/>
        <v>0</v>
      </c>
      <c r="G1879" s="756">
        <f t="shared" si="1071"/>
        <v>317529098</v>
      </c>
      <c r="H1879" s="1089">
        <f t="shared" si="1071"/>
        <v>113712194</v>
      </c>
      <c r="I1879" s="793">
        <f t="shared" si="1071"/>
        <v>431241292</v>
      </c>
      <c r="J1879" s="532">
        <f t="shared" si="1071"/>
        <v>1105296362</v>
      </c>
      <c r="K1879" s="533">
        <f t="shared" ref="K1879:K1904" si="1072">I1879/C1879*100</f>
        <v>28.06578093790079</v>
      </c>
      <c r="O1879" s="168">
        <v>92746194</v>
      </c>
    </row>
    <row r="1880" spans="1:15" ht="15.75" thickTop="1" x14ac:dyDescent="0.25">
      <c r="A1880" s="52" t="s">
        <v>130</v>
      </c>
      <c r="B1880" s="574" t="s">
        <v>92</v>
      </c>
      <c r="C1880" s="623">
        <f>C1881+C1890</f>
        <v>1536537654</v>
      </c>
      <c r="D1880" s="623">
        <f t="shared" ref="D1880:J1880" si="1073">D1881+D1890</f>
        <v>0</v>
      </c>
      <c r="E1880" s="623">
        <f t="shared" si="1073"/>
        <v>0</v>
      </c>
      <c r="F1880" s="625">
        <f t="shared" si="1073"/>
        <v>0</v>
      </c>
      <c r="G1880" s="627">
        <f t="shared" si="1073"/>
        <v>317529098</v>
      </c>
      <c r="H1880" s="1091">
        <f t="shared" si="1073"/>
        <v>113712194</v>
      </c>
      <c r="I1880" s="630">
        <f t="shared" si="1073"/>
        <v>431241292</v>
      </c>
      <c r="J1880" s="631">
        <f t="shared" si="1073"/>
        <v>1105296362</v>
      </c>
      <c r="K1880" s="535">
        <f t="shared" si="1072"/>
        <v>28.06578093790079</v>
      </c>
      <c r="O1880" s="706">
        <f>H1881-O1879</f>
        <v>0</v>
      </c>
    </row>
    <row r="1881" spans="1:15" x14ac:dyDescent="0.25">
      <c r="A1881" s="570" t="s">
        <v>128</v>
      </c>
      <c r="B1881" s="570" t="s">
        <v>0</v>
      </c>
      <c r="C1881" s="624">
        <f>SUM(C1882:C1889)</f>
        <v>1270137654</v>
      </c>
      <c r="D1881" s="624">
        <f t="shared" ref="D1881:J1881" si="1074">SUM(D1882:D1889)</f>
        <v>0</v>
      </c>
      <c r="E1881" s="624">
        <f t="shared" si="1074"/>
        <v>0</v>
      </c>
      <c r="F1881" s="626">
        <f t="shared" si="1074"/>
        <v>0</v>
      </c>
      <c r="G1881" s="758">
        <f t="shared" si="1074"/>
        <v>277071098</v>
      </c>
      <c r="H1881" s="82">
        <f t="shared" si="1074"/>
        <v>92746194</v>
      </c>
      <c r="I1881" s="795">
        <f t="shared" si="1074"/>
        <v>369817292</v>
      </c>
      <c r="J1881" s="632">
        <f t="shared" si="1074"/>
        <v>900320362</v>
      </c>
      <c r="K1881" s="536">
        <f t="shared" si="1072"/>
        <v>29.116315923344793</v>
      </c>
      <c r="O1881" s="706">
        <f>G1880+E1842</f>
        <v>410275292</v>
      </c>
    </row>
    <row r="1882" spans="1:15" x14ac:dyDescent="0.25">
      <c r="A1882" s="4" t="s">
        <v>129</v>
      </c>
      <c r="B1882" s="4" t="s">
        <v>141</v>
      </c>
      <c r="C1882" s="21">
        <v>926780179</v>
      </c>
      <c r="D1882" s="22"/>
      <c r="E1882" s="22"/>
      <c r="F1882" s="94"/>
      <c r="G1882" s="759">
        <v>201047600</v>
      </c>
      <c r="H1882" s="691">
        <v>67289000</v>
      </c>
      <c r="I1882" s="796">
        <f>H1882+G1882</f>
        <v>268336600</v>
      </c>
      <c r="J1882" s="561">
        <f>C1882-I1882</f>
        <v>658443579</v>
      </c>
      <c r="K1882" s="536">
        <f t="shared" si="1072"/>
        <v>28.953640364809747</v>
      </c>
    </row>
    <row r="1883" spans="1:15" x14ac:dyDescent="0.25">
      <c r="A1883" s="4" t="s">
        <v>132</v>
      </c>
      <c r="B1883" s="4" t="s">
        <v>142</v>
      </c>
      <c r="C1883" s="21">
        <v>115833884</v>
      </c>
      <c r="D1883" s="22"/>
      <c r="E1883" s="22"/>
      <c r="F1883" s="94"/>
      <c r="G1883" s="759">
        <v>24383406</v>
      </c>
      <c r="H1883" s="691">
        <f>6109660+2082118</f>
        <v>8191778</v>
      </c>
      <c r="I1883" s="796">
        <f t="shared" ref="I1883:I1889" si="1075">H1883+G1883</f>
        <v>32575184</v>
      </c>
      <c r="J1883" s="561">
        <f t="shared" ref="J1883:J1889" si="1076">C1883-I1883</f>
        <v>83258700</v>
      </c>
      <c r="K1883" s="536">
        <f t="shared" si="1072"/>
        <v>28.122327314864105</v>
      </c>
    </row>
    <row r="1884" spans="1:15" x14ac:dyDescent="0.25">
      <c r="A1884" s="4" t="s">
        <v>133</v>
      </c>
      <c r="B1884" s="4" t="s">
        <v>143</v>
      </c>
      <c r="C1884" s="21">
        <v>76310000</v>
      </c>
      <c r="D1884" s="22"/>
      <c r="E1884" s="22"/>
      <c r="F1884" s="94"/>
      <c r="G1884" s="759">
        <v>17610000</v>
      </c>
      <c r="H1884" s="691">
        <v>5870000</v>
      </c>
      <c r="I1884" s="796">
        <f t="shared" si="1075"/>
        <v>23480000</v>
      </c>
      <c r="J1884" s="561">
        <f t="shared" si="1076"/>
        <v>52830000</v>
      </c>
      <c r="K1884" s="536">
        <f t="shared" si="1072"/>
        <v>30.76923076923077</v>
      </c>
    </row>
    <row r="1885" spans="1:15" x14ac:dyDescent="0.25">
      <c r="A1885" s="4" t="s">
        <v>134</v>
      </c>
      <c r="B1885" s="4" t="s">
        <v>144</v>
      </c>
      <c r="C1885" s="21">
        <v>30615000</v>
      </c>
      <c r="D1885" s="22"/>
      <c r="E1885" s="22"/>
      <c r="F1885" s="94"/>
      <c r="G1885" s="759">
        <v>7065000</v>
      </c>
      <c r="H1885" s="691">
        <v>2355000</v>
      </c>
      <c r="I1885" s="796">
        <f t="shared" si="1075"/>
        <v>9420000</v>
      </c>
      <c r="J1885" s="561">
        <f t="shared" si="1076"/>
        <v>21195000</v>
      </c>
      <c r="K1885" s="536">
        <f t="shared" si="1072"/>
        <v>30.76923076923077</v>
      </c>
    </row>
    <row r="1886" spans="1:15" x14ac:dyDescent="0.25">
      <c r="A1886" s="4" t="s">
        <v>135</v>
      </c>
      <c r="B1886" s="4" t="s">
        <v>145</v>
      </c>
      <c r="C1886" s="21">
        <v>68922880</v>
      </c>
      <c r="D1886" s="22"/>
      <c r="E1886" s="22"/>
      <c r="F1886" s="94"/>
      <c r="G1886" s="759">
        <v>15765760</v>
      </c>
      <c r="H1886" s="691">
        <v>5301760</v>
      </c>
      <c r="I1886" s="796">
        <f t="shared" si="1075"/>
        <v>21067520</v>
      </c>
      <c r="J1886" s="561">
        <f t="shared" si="1076"/>
        <v>47855360</v>
      </c>
      <c r="K1886" s="536">
        <f t="shared" si="1072"/>
        <v>30.5668016194332</v>
      </c>
    </row>
    <row r="1887" spans="1:15" x14ac:dyDescent="0.25">
      <c r="A1887" s="4" t="s">
        <v>136</v>
      </c>
      <c r="B1887" s="4" t="s">
        <v>146</v>
      </c>
      <c r="C1887" s="21">
        <v>20383394</v>
      </c>
      <c r="D1887" s="22"/>
      <c r="E1887" s="22"/>
      <c r="F1887" s="94"/>
      <c r="G1887" s="759">
        <v>4432817</v>
      </c>
      <c r="H1887" s="691">
        <v>1473010</v>
      </c>
      <c r="I1887" s="796">
        <f t="shared" si="1075"/>
        <v>5905827</v>
      </c>
      <c r="J1887" s="561">
        <f t="shared" si="1076"/>
        <v>14477567</v>
      </c>
      <c r="K1887" s="536">
        <f t="shared" si="1072"/>
        <v>28.973717527120364</v>
      </c>
    </row>
    <row r="1888" spans="1:15" x14ac:dyDescent="0.25">
      <c r="A1888" s="4" t="s">
        <v>137</v>
      </c>
      <c r="B1888" s="4" t="s">
        <v>147</v>
      </c>
      <c r="C1888" s="21">
        <v>14027</v>
      </c>
      <c r="D1888" s="22"/>
      <c r="E1888" s="22"/>
      <c r="F1888" s="94"/>
      <c r="G1888" s="759">
        <v>3610</v>
      </c>
      <c r="H1888" s="691">
        <v>1231</v>
      </c>
      <c r="I1888" s="796">
        <f t="shared" si="1075"/>
        <v>4841</v>
      </c>
      <c r="J1888" s="561">
        <f t="shared" si="1076"/>
        <v>9186</v>
      </c>
      <c r="K1888" s="536">
        <f t="shared" si="1072"/>
        <v>34.512012547230341</v>
      </c>
    </row>
    <row r="1889" spans="1:11" x14ac:dyDescent="0.25">
      <c r="A1889" s="4" t="s">
        <v>138</v>
      </c>
      <c r="B1889" s="4" t="s">
        <v>148</v>
      </c>
      <c r="C1889" s="21">
        <v>31278290</v>
      </c>
      <c r="D1889" s="22"/>
      <c r="E1889" s="22"/>
      <c r="F1889" s="94"/>
      <c r="G1889" s="759">
        <v>6762905</v>
      </c>
      <c r="H1889" s="691">
        <v>2264415</v>
      </c>
      <c r="I1889" s="796">
        <f t="shared" si="1075"/>
        <v>9027320</v>
      </c>
      <c r="J1889" s="561">
        <f t="shared" si="1076"/>
        <v>22250970</v>
      </c>
      <c r="K1889" s="536">
        <f t="shared" si="1072"/>
        <v>28.861296445553769</v>
      </c>
    </row>
    <row r="1890" spans="1:11" x14ac:dyDescent="0.25">
      <c r="A1890" s="23" t="s">
        <v>139</v>
      </c>
      <c r="B1890" s="23" t="s">
        <v>149</v>
      </c>
      <c r="C1890" s="24">
        <f>C1891</f>
        <v>266400000</v>
      </c>
      <c r="D1890" s="24">
        <f t="shared" ref="D1890:J1890" si="1077">D1891</f>
        <v>0</v>
      </c>
      <c r="E1890" s="24">
        <f t="shared" si="1077"/>
        <v>0</v>
      </c>
      <c r="F1890" s="95">
        <f t="shared" si="1077"/>
        <v>0</v>
      </c>
      <c r="G1890" s="760">
        <f t="shared" si="1077"/>
        <v>40458000</v>
      </c>
      <c r="H1890" s="1113">
        <f t="shared" si="1077"/>
        <v>20966000</v>
      </c>
      <c r="I1890" s="797">
        <f t="shared" si="1077"/>
        <v>61424000</v>
      </c>
      <c r="J1890" s="537">
        <f t="shared" si="1077"/>
        <v>204976000</v>
      </c>
      <c r="K1890" s="536">
        <f t="shared" si="1072"/>
        <v>23.057057057057058</v>
      </c>
    </row>
    <row r="1891" spans="1:11" ht="15.75" thickBot="1" x14ac:dyDescent="0.3">
      <c r="A1891" s="48" t="s">
        <v>140</v>
      </c>
      <c r="B1891" s="48" t="s">
        <v>150</v>
      </c>
      <c r="C1891" s="49">
        <v>266400000</v>
      </c>
      <c r="D1891" s="50"/>
      <c r="E1891" s="50"/>
      <c r="F1891" s="96"/>
      <c r="G1891" s="761">
        <v>40458000</v>
      </c>
      <c r="H1891" s="1095">
        <v>20966000</v>
      </c>
      <c r="I1891" s="798">
        <f>H1891+G1891</f>
        <v>61424000</v>
      </c>
      <c r="J1891" s="736">
        <f>C1891-I1891</f>
        <v>204976000</v>
      </c>
      <c r="K1891" s="538">
        <f t="shared" si="1072"/>
        <v>23.057057057057058</v>
      </c>
    </row>
    <row r="1892" spans="1:11" ht="16.5" thickTop="1" thickBot="1" x14ac:dyDescent="0.3">
      <c r="A1892" s="42" t="s">
        <v>95</v>
      </c>
      <c r="B1892" s="42" t="s">
        <v>94</v>
      </c>
      <c r="C1892" s="51">
        <f t="shared" ref="C1892:J1892" si="1078">C1893+C1908+C1915+C1920+C1927+C1936+C1951+C1968+C1997+C2052+C2113+C2127+C2159+C2195+C2204+C2246+C2276</f>
        <v>309503500</v>
      </c>
      <c r="D1892" s="51">
        <f t="shared" si="1078"/>
        <v>0</v>
      </c>
      <c r="E1892" s="51">
        <f t="shared" si="1078"/>
        <v>0</v>
      </c>
      <c r="F1892" s="97">
        <f t="shared" si="1078"/>
        <v>0</v>
      </c>
      <c r="G1892" s="762">
        <f t="shared" si="1078"/>
        <v>61899005</v>
      </c>
      <c r="H1892" s="1114">
        <f t="shared" si="1078"/>
        <v>0</v>
      </c>
      <c r="I1892" s="799">
        <f t="shared" si="1078"/>
        <v>61899005</v>
      </c>
      <c r="J1892" s="539">
        <f t="shared" si="1078"/>
        <v>247604495</v>
      </c>
      <c r="K1892" s="533">
        <f t="shared" si="1072"/>
        <v>19.999452348681032</v>
      </c>
    </row>
    <row r="1893" spans="1:11" ht="15.75" thickTop="1" x14ac:dyDescent="0.25">
      <c r="A1893" s="52" t="s">
        <v>97</v>
      </c>
      <c r="B1893" s="52" t="s">
        <v>96</v>
      </c>
      <c r="C1893" s="53">
        <f>C1894</f>
        <v>1900000</v>
      </c>
      <c r="D1893" s="53">
        <f t="shared" ref="D1893:J1893" si="1079">D1894</f>
        <v>0</v>
      </c>
      <c r="E1893" s="53">
        <f t="shared" si="1079"/>
        <v>0</v>
      </c>
      <c r="F1893" s="98">
        <f t="shared" si="1079"/>
        <v>0</v>
      </c>
      <c r="G1893" s="540">
        <f t="shared" si="1079"/>
        <v>0</v>
      </c>
      <c r="H1893" s="369">
        <f t="shared" si="1079"/>
        <v>0</v>
      </c>
      <c r="I1893" s="580">
        <f t="shared" si="1079"/>
        <v>0</v>
      </c>
      <c r="J1893" s="542">
        <f t="shared" si="1079"/>
        <v>1900000</v>
      </c>
      <c r="K1893" s="535">
        <f t="shared" si="1072"/>
        <v>0</v>
      </c>
    </row>
    <row r="1894" spans="1:11" ht="15.75" thickBot="1" x14ac:dyDescent="0.3">
      <c r="A1894" s="70" t="s">
        <v>1</v>
      </c>
      <c r="B1894" s="70" t="s">
        <v>2</v>
      </c>
      <c r="C1894" s="71">
        <f>C1895+C1898</f>
        <v>1900000</v>
      </c>
      <c r="D1894" s="71">
        <f t="shared" ref="D1894:J1894" si="1080">D1895+D1898</f>
        <v>0</v>
      </c>
      <c r="E1894" s="71">
        <f t="shared" si="1080"/>
        <v>0</v>
      </c>
      <c r="F1894" s="111">
        <f t="shared" si="1080"/>
        <v>0</v>
      </c>
      <c r="G1894" s="763">
        <f t="shared" si="1080"/>
        <v>0</v>
      </c>
      <c r="H1894" s="61">
        <f t="shared" si="1080"/>
        <v>0</v>
      </c>
      <c r="I1894" s="800">
        <f t="shared" si="1080"/>
        <v>0</v>
      </c>
      <c r="J1894" s="731">
        <f t="shared" si="1080"/>
        <v>1900000</v>
      </c>
      <c r="K1894" s="538">
        <f t="shared" si="1072"/>
        <v>0</v>
      </c>
    </row>
    <row r="1895" spans="1:11" ht="15.75" thickBot="1" x14ac:dyDescent="0.3">
      <c r="A1895" s="3" t="s">
        <v>160</v>
      </c>
      <c r="B1895" s="3" t="s">
        <v>92</v>
      </c>
      <c r="C1895" s="65">
        <f>C1896</f>
        <v>1170000</v>
      </c>
      <c r="D1895" s="65">
        <f t="shared" ref="D1895:J1896" si="1081">D1896</f>
        <v>0</v>
      </c>
      <c r="E1895" s="65">
        <f t="shared" si="1081"/>
        <v>0</v>
      </c>
      <c r="F1895" s="100">
        <f t="shared" si="1081"/>
        <v>0</v>
      </c>
      <c r="G1895" s="764">
        <f t="shared" si="1081"/>
        <v>0</v>
      </c>
      <c r="H1895" s="511">
        <f t="shared" si="1081"/>
        <v>0</v>
      </c>
      <c r="I1895" s="801">
        <f t="shared" si="1081"/>
        <v>0</v>
      </c>
      <c r="J1895" s="512">
        <f t="shared" si="1081"/>
        <v>1170000</v>
      </c>
      <c r="K1895" s="544">
        <f t="shared" si="1072"/>
        <v>0</v>
      </c>
    </row>
    <row r="1896" spans="1:11" x14ac:dyDescent="0.25">
      <c r="A1896" s="63" t="s">
        <v>161</v>
      </c>
      <c r="B1896" s="63" t="s">
        <v>152</v>
      </c>
      <c r="C1896" s="64">
        <f>C1897</f>
        <v>1170000</v>
      </c>
      <c r="D1896" s="64">
        <f t="shared" si="1081"/>
        <v>0</v>
      </c>
      <c r="E1896" s="64">
        <f t="shared" si="1081"/>
        <v>0</v>
      </c>
      <c r="F1896" s="101">
        <f t="shared" si="1081"/>
        <v>0</v>
      </c>
      <c r="G1896" s="540">
        <f t="shared" si="1081"/>
        <v>0</v>
      </c>
      <c r="H1896" s="369">
        <f t="shared" si="1081"/>
        <v>0</v>
      </c>
      <c r="I1896" s="580">
        <f t="shared" si="1081"/>
        <v>0</v>
      </c>
      <c r="J1896" s="513">
        <f t="shared" si="1081"/>
        <v>1170000</v>
      </c>
      <c r="K1896" s="535">
        <f t="shared" si="1072"/>
        <v>0</v>
      </c>
    </row>
    <row r="1897" spans="1:11" ht="15.75" thickBot="1" x14ac:dyDescent="0.3">
      <c r="A1897" s="48" t="s">
        <v>165</v>
      </c>
      <c r="B1897" s="48" t="s">
        <v>153</v>
      </c>
      <c r="C1897" s="49">
        <v>1170000</v>
      </c>
      <c r="D1897" s="147"/>
      <c r="E1897" s="147"/>
      <c r="F1897" s="148"/>
      <c r="G1897" s="755"/>
      <c r="H1897" s="1088"/>
      <c r="I1897" s="792">
        <f>G1897</f>
        <v>0</v>
      </c>
      <c r="J1897" s="618">
        <f>C1897-I1897</f>
        <v>1170000</v>
      </c>
      <c r="K1897" s="538">
        <f t="shared" si="1072"/>
        <v>0</v>
      </c>
    </row>
    <row r="1898" spans="1:11" ht="15.75" thickBot="1" x14ac:dyDescent="0.3">
      <c r="A1898" s="3" t="s">
        <v>162</v>
      </c>
      <c r="B1898" s="3" t="s">
        <v>151</v>
      </c>
      <c r="C1898" s="65">
        <f>C1899+C1901+C1903</f>
        <v>730000</v>
      </c>
      <c r="D1898" s="65">
        <f t="shared" ref="D1898:J1898" si="1082">D1899+D1901+D1903</f>
        <v>0</v>
      </c>
      <c r="E1898" s="65">
        <f t="shared" si="1082"/>
        <v>0</v>
      </c>
      <c r="F1898" s="100">
        <f t="shared" si="1082"/>
        <v>0</v>
      </c>
      <c r="G1898" s="764">
        <f t="shared" si="1082"/>
        <v>0</v>
      </c>
      <c r="H1898" s="511">
        <f t="shared" si="1082"/>
        <v>0</v>
      </c>
      <c r="I1898" s="801">
        <f t="shared" si="1082"/>
        <v>0</v>
      </c>
      <c r="J1898" s="512">
        <f t="shared" si="1082"/>
        <v>730000</v>
      </c>
      <c r="K1898" s="544">
        <f t="shared" si="1072"/>
        <v>0</v>
      </c>
    </row>
    <row r="1899" spans="1:11" x14ac:dyDescent="0.25">
      <c r="A1899" s="63" t="s">
        <v>164</v>
      </c>
      <c r="B1899" s="63" t="s">
        <v>154</v>
      </c>
      <c r="C1899" s="64">
        <f>C1900</f>
        <v>103000</v>
      </c>
      <c r="D1899" s="64">
        <f t="shared" ref="D1899:J1899" si="1083">D1900</f>
        <v>0</v>
      </c>
      <c r="E1899" s="64">
        <f t="shared" si="1083"/>
        <v>0</v>
      </c>
      <c r="F1899" s="101">
        <f t="shared" si="1083"/>
        <v>0</v>
      </c>
      <c r="G1899" s="540">
        <f t="shared" si="1083"/>
        <v>0</v>
      </c>
      <c r="H1899" s="369">
        <f t="shared" si="1083"/>
        <v>0</v>
      </c>
      <c r="I1899" s="580">
        <f t="shared" si="1083"/>
        <v>0</v>
      </c>
      <c r="J1899" s="513">
        <f t="shared" si="1083"/>
        <v>103000</v>
      </c>
      <c r="K1899" s="535">
        <f t="shared" si="1072"/>
        <v>0</v>
      </c>
    </row>
    <row r="1900" spans="1:11" x14ac:dyDescent="0.25">
      <c r="A1900" s="4" t="s">
        <v>163</v>
      </c>
      <c r="B1900" s="4" t="s">
        <v>155</v>
      </c>
      <c r="C1900" s="21">
        <v>103000</v>
      </c>
      <c r="D1900" s="16"/>
      <c r="E1900" s="16"/>
      <c r="F1900" s="102"/>
      <c r="G1900" s="754"/>
      <c r="H1900" s="716"/>
      <c r="I1900" s="791">
        <f>H1900+G1900</f>
        <v>0</v>
      </c>
      <c r="J1900" s="561">
        <f>C1900-I1900</f>
        <v>103000</v>
      </c>
      <c r="K1900" s="536">
        <f t="shared" si="1072"/>
        <v>0</v>
      </c>
    </row>
    <row r="1901" spans="1:11" x14ac:dyDescent="0.25">
      <c r="A1901" s="4" t="s">
        <v>166</v>
      </c>
      <c r="B1901" s="4" t="s">
        <v>156</v>
      </c>
      <c r="C1901" s="21">
        <f>C1902</f>
        <v>27000</v>
      </c>
      <c r="D1901" s="21">
        <f t="shared" ref="D1901:J1901" si="1084">D1902</f>
        <v>0</v>
      </c>
      <c r="E1901" s="21">
        <f t="shared" si="1084"/>
        <v>0</v>
      </c>
      <c r="F1901" s="103">
        <f t="shared" si="1084"/>
        <v>0</v>
      </c>
      <c r="G1901" s="547">
        <f t="shared" si="1084"/>
        <v>0</v>
      </c>
      <c r="H1901" s="499">
        <f t="shared" si="1084"/>
        <v>0</v>
      </c>
      <c r="I1901" s="581">
        <f t="shared" si="1084"/>
        <v>0</v>
      </c>
      <c r="J1901" s="514">
        <f t="shared" si="1084"/>
        <v>27000</v>
      </c>
      <c r="K1901" s="536">
        <f t="shared" si="1072"/>
        <v>0</v>
      </c>
    </row>
    <row r="1902" spans="1:11" x14ac:dyDescent="0.25">
      <c r="A1902" s="4" t="s">
        <v>167</v>
      </c>
      <c r="B1902" s="4" t="s">
        <v>157</v>
      </c>
      <c r="C1902" s="21">
        <v>27000</v>
      </c>
      <c r="D1902" s="16"/>
      <c r="E1902" s="16"/>
      <c r="F1902" s="102"/>
      <c r="G1902" s="754"/>
      <c r="H1902" s="716"/>
      <c r="I1902" s="791">
        <f>H1902+G1902</f>
        <v>0</v>
      </c>
      <c r="J1902" s="561">
        <f>C1902-I1902</f>
        <v>27000</v>
      </c>
      <c r="K1902" s="536">
        <f t="shared" si="1072"/>
        <v>0</v>
      </c>
    </row>
    <row r="1903" spans="1:11" x14ac:dyDescent="0.25">
      <c r="A1903" s="4" t="s">
        <v>168</v>
      </c>
      <c r="B1903" s="4" t="s">
        <v>158</v>
      </c>
      <c r="C1903" s="21">
        <f>C1904</f>
        <v>600000</v>
      </c>
      <c r="D1903" s="21">
        <f t="shared" ref="D1903:J1903" si="1085">D1904</f>
        <v>0</v>
      </c>
      <c r="E1903" s="21">
        <f t="shared" si="1085"/>
        <v>0</v>
      </c>
      <c r="F1903" s="103">
        <f t="shared" si="1085"/>
        <v>0</v>
      </c>
      <c r="G1903" s="547">
        <f t="shared" si="1085"/>
        <v>0</v>
      </c>
      <c r="H1903" s="499">
        <f t="shared" si="1085"/>
        <v>0</v>
      </c>
      <c r="I1903" s="581">
        <f t="shared" si="1085"/>
        <v>0</v>
      </c>
      <c r="J1903" s="514">
        <f t="shared" si="1085"/>
        <v>600000</v>
      </c>
      <c r="K1903" s="536">
        <f t="shared" si="1072"/>
        <v>0</v>
      </c>
    </row>
    <row r="1904" spans="1:11" x14ac:dyDescent="0.25">
      <c r="A1904" s="4" t="s">
        <v>169</v>
      </c>
      <c r="B1904" s="4" t="s">
        <v>159</v>
      </c>
      <c r="C1904" s="21">
        <v>600000</v>
      </c>
      <c r="D1904" s="16"/>
      <c r="E1904" s="16"/>
      <c r="F1904" s="102"/>
      <c r="G1904" s="754"/>
      <c r="H1904" s="716"/>
      <c r="I1904" s="791">
        <f>H1904+G1904</f>
        <v>0</v>
      </c>
      <c r="J1904" s="561">
        <f>C1904-I1904</f>
        <v>600000</v>
      </c>
      <c r="K1904" s="536">
        <f t="shared" si="1072"/>
        <v>0</v>
      </c>
    </row>
    <row r="1905" spans="1:11" x14ac:dyDescent="0.25">
      <c r="A1905" s="124"/>
      <c r="B1905" s="124"/>
      <c r="C1905" s="125"/>
      <c r="D1905" s="126"/>
      <c r="E1905" s="126"/>
      <c r="F1905" s="126"/>
      <c r="G1905" s="610"/>
      <c r="H1905" s="516"/>
      <c r="I1905" s="610"/>
      <c r="J1905" s="515"/>
      <c r="K1905" s="545"/>
    </row>
    <row r="1906" spans="1:11" x14ac:dyDescent="0.25">
      <c r="A1906" s="127"/>
      <c r="B1906" s="127"/>
      <c r="C1906" s="128"/>
      <c r="D1906" s="129"/>
      <c r="E1906" s="129"/>
      <c r="F1906" s="129"/>
      <c r="G1906" s="611"/>
      <c r="H1906" s="518"/>
      <c r="I1906" s="611"/>
      <c r="J1906" s="517"/>
      <c r="K1906" s="546">
        <v>2</v>
      </c>
    </row>
    <row r="1907" spans="1:11" x14ac:dyDescent="0.25">
      <c r="A1907" s="120" t="s">
        <v>533</v>
      </c>
      <c r="B1907" s="121">
        <v>2</v>
      </c>
      <c r="C1907" s="122" t="s">
        <v>534</v>
      </c>
      <c r="D1907" s="122" t="s">
        <v>535</v>
      </c>
      <c r="E1907" s="122" t="s">
        <v>536</v>
      </c>
      <c r="F1907" s="123" t="s">
        <v>537</v>
      </c>
      <c r="G1907" s="751">
        <v>7</v>
      </c>
      <c r="H1907" s="715">
        <v>8</v>
      </c>
      <c r="I1907" s="788">
        <v>9</v>
      </c>
      <c r="J1907" s="502">
        <v>10</v>
      </c>
      <c r="K1907" s="503">
        <v>11</v>
      </c>
    </row>
    <row r="1908" spans="1:11" x14ac:dyDescent="0.25">
      <c r="A1908" s="54" t="s">
        <v>99</v>
      </c>
      <c r="B1908" s="54" t="s">
        <v>98</v>
      </c>
      <c r="C1908" s="55">
        <f>C1909</f>
        <v>750000</v>
      </c>
      <c r="D1908" s="55">
        <f t="shared" ref="D1908:J1909" si="1086">D1909</f>
        <v>0</v>
      </c>
      <c r="E1908" s="55">
        <f t="shared" si="1086"/>
        <v>0</v>
      </c>
      <c r="F1908" s="104">
        <f t="shared" si="1086"/>
        <v>0</v>
      </c>
      <c r="G1908" s="547">
        <f t="shared" si="1086"/>
        <v>247000</v>
      </c>
      <c r="H1908" s="499">
        <f t="shared" si="1086"/>
        <v>0</v>
      </c>
      <c r="I1908" s="581">
        <f t="shared" si="1086"/>
        <v>247000</v>
      </c>
      <c r="J1908" s="549">
        <f t="shared" si="1086"/>
        <v>503000</v>
      </c>
      <c r="K1908" s="536">
        <f t="shared" ref="K1908:K1944" si="1087">I1908/C1908*100</f>
        <v>32.93333333333333</v>
      </c>
    </row>
    <row r="1909" spans="1:11" ht="15.75" thickBot="1" x14ac:dyDescent="0.3">
      <c r="A1909" s="70" t="s">
        <v>3</v>
      </c>
      <c r="B1909" s="70" t="s">
        <v>4</v>
      </c>
      <c r="C1909" s="71">
        <f>C1910</f>
        <v>750000</v>
      </c>
      <c r="D1909" s="71">
        <f t="shared" si="1086"/>
        <v>0</v>
      </c>
      <c r="E1909" s="71">
        <f t="shared" si="1086"/>
        <v>0</v>
      </c>
      <c r="F1909" s="111">
        <f t="shared" si="1086"/>
        <v>0</v>
      </c>
      <c r="G1909" s="765">
        <f t="shared" si="1086"/>
        <v>247000</v>
      </c>
      <c r="H1909" s="1100">
        <f t="shared" si="1086"/>
        <v>0</v>
      </c>
      <c r="I1909" s="802">
        <f t="shared" si="1086"/>
        <v>247000</v>
      </c>
      <c r="J1909" s="558">
        <f t="shared" si="1086"/>
        <v>503000</v>
      </c>
      <c r="K1909" s="538">
        <f t="shared" si="1087"/>
        <v>32.93333333333333</v>
      </c>
    </row>
    <row r="1910" spans="1:11" ht="15.75" thickBot="1" x14ac:dyDescent="0.3">
      <c r="A1910" s="3" t="s">
        <v>170</v>
      </c>
      <c r="B1910" s="3" t="s">
        <v>151</v>
      </c>
      <c r="C1910" s="65">
        <f>C1911+C1913</f>
        <v>750000</v>
      </c>
      <c r="D1910" s="65">
        <f t="shared" ref="D1910:J1910" si="1088">D1911+D1913</f>
        <v>0</v>
      </c>
      <c r="E1910" s="65">
        <f t="shared" si="1088"/>
        <v>0</v>
      </c>
      <c r="F1910" s="100">
        <f t="shared" si="1088"/>
        <v>0</v>
      </c>
      <c r="G1910" s="764">
        <f t="shared" si="1088"/>
        <v>247000</v>
      </c>
      <c r="H1910" s="511">
        <f t="shared" si="1088"/>
        <v>0</v>
      </c>
      <c r="I1910" s="801">
        <f t="shared" si="1088"/>
        <v>247000</v>
      </c>
      <c r="J1910" s="512">
        <f t="shared" si="1088"/>
        <v>503000</v>
      </c>
      <c r="K1910" s="544">
        <f t="shared" si="1087"/>
        <v>32.93333333333333</v>
      </c>
    </row>
    <row r="1911" spans="1:11" x14ac:dyDescent="0.25">
      <c r="A1911" s="63" t="s">
        <v>171</v>
      </c>
      <c r="B1911" s="63" t="s">
        <v>154</v>
      </c>
      <c r="C1911" s="64">
        <f>C1912</f>
        <v>450000</v>
      </c>
      <c r="D1911" s="64">
        <f t="shared" ref="D1911:J1911" si="1089">D1912</f>
        <v>0</v>
      </c>
      <c r="E1911" s="64">
        <f t="shared" si="1089"/>
        <v>0</v>
      </c>
      <c r="F1911" s="101">
        <f t="shared" si="1089"/>
        <v>0</v>
      </c>
      <c r="G1911" s="540">
        <f t="shared" si="1089"/>
        <v>168250</v>
      </c>
      <c r="H1911" s="369">
        <f t="shared" si="1089"/>
        <v>0</v>
      </c>
      <c r="I1911" s="580">
        <f t="shared" si="1089"/>
        <v>168250</v>
      </c>
      <c r="J1911" s="513">
        <f t="shared" si="1089"/>
        <v>281750</v>
      </c>
      <c r="K1911" s="535">
        <f t="shared" si="1087"/>
        <v>37.388888888888886</v>
      </c>
    </row>
    <row r="1912" spans="1:11" x14ac:dyDescent="0.25">
      <c r="A1912" s="4" t="s">
        <v>172</v>
      </c>
      <c r="B1912" s="4" t="s">
        <v>155</v>
      </c>
      <c r="C1912" s="21">
        <v>450000</v>
      </c>
      <c r="D1912" s="16"/>
      <c r="E1912" s="16"/>
      <c r="F1912" s="102"/>
      <c r="G1912" s="759">
        <v>168250</v>
      </c>
      <c r="H1912" s="691"/>
      <c r="I1912" s="803">
        <f>H1912+G1912</f>
        <v>168250</v>
      </c>
      <c r="J1912" s="561">
        <f>C1912-I1912</f>
        <v>281750</v>
      </c>
      <c r="K1912" s="536">
        <f t="shared" si="1087"/>
        <v>37.388888888888886</v>
      </c>
    </row>
    <row r="1913" spans="1:11" x14ac:dyDescent="0.25">
      <c r="A1913" s="4" t="s">
        <v>173</v>
      </c>
      <c r="B1913" s="4" t="s">
        <v>156</v>
      </c>
      <c r="C1913" s="21">
        <f>C1914</f>
        <v>300000</v>
      </c>
      <c r="D1913" s="21">
        <f t="shared" ref="D1913:J1913" si="1090">D1914</f>
        <v>0</v>
      </c>
      <c r="E1913" s="21">
        <f t="shared" si="1090"/>
        <v>0</v>
      </c>
      <c r="F1913" s="103">
        <f t="shared" si="1090"/>
        <v>0</v>
      </c>
      <c r="G1913" s="547">
        <f t="shared" si="1090"/>
        <v>78750</v>
      </c>
      <c r="H1913" s="499">
        <f t="shared" si="1090"/>
        <v>0</v>
      </c>
      <c r="I1913" s="581">
        <f t="shared" si="1090"/>
        <v>78750</v>
      </c>
      <c r="J1913" s="514">
        <f t="shared" si="1090"/>
        <v>221250</v>
      </c>
      <c r="K1913" s="536">
        <f t="shared" si="1087"/>
        <v>26.25</v>
      </c>
    </row>
    <row r="1914" spans="1:11" x14ac:dyDescent="0.25">
      <c r="A1914" s="4" t="s">
        <v>174</v>
      </c>
      <c r="B1914" s="4" t="s">
        <v>157</v>
      </c>
      <c r="C1914" s="21">
        <v>300000</v>
      </c>
      <c r="D1914" s="16"/>
      <c r="E1914" s="16"/>
      <c r="F1914" s="102"/>
      <c r="G1914" s="759">
        <v>78750</v>
      </c>
      <c r="H1914" s="691"/>
      <c r="I1914" s="803">
        <f>H1914+G1914</f>
        <v>78750</v>
      </c>
      <c r="J1914" s="561">
        <f>C1914-I1914</f>
        <v>221250</v>
      </c>
      <c r="K1914" s="536">
        <f t="shared" si="1087"/>
        <v>26.25</v>
      </c>
    </row>
    <row r="1915" spans="1:11" x14ac:dyDescent="0.25">
      <c r="A1915" s="54" t="s">
        <v>126</v>
      </c>
      <c r="B1915" s="54" t="s">
        <v>551</v>
      </c>
      <c r="C1915" s="55">
        <f>C1916</f>
        <v>2000000</v>
      </c>
      <c r="D1915" s="55">
        <f t="shared" ref="D1915:J1918" si="1091">D1916</f>
        <v>0</v>
      </c>
      <c r="E1915" s="55">
        <f t="shared" si="1091"/>
        <v>0</v>
      </c>
      <c r="F1915" s="104">
        <f t="shared" si="1091"/>
        <v>0</v>
      </c>
      <c r="G1915" s="547">
        <f t="shared" si="1091"/>
        <v>375000</v>
      </c>
      <c r="H1915" s="499">
        <f t="shared" si="1091"/>
        <v>0</v>
      </c>
      <c r="I1915" s="581">
        <f t="shared" si="1091"/>
        <v>375000</v>
      </c>
      <c r="J1915" s="549">
        <f t="shared" si="1091"/>
        <v>1625000</v>
      </c>
      <c r="K1915" s="536">
        <f t="shared" si="1087"/>
        <v>18.75</v>
      </c>
    </row>
    <row r="1916" spans="1:11" ht="15.75" thickBot="1" x14ac:dyDescent="0.3">
      <c r="A1916" s="70" t="s">
        <v>5</v>
      </c>
      <c r="B1916" s="70" t="s">
        <v>6</v>
      </c>
      <c r="C1916" s="71">
        <f>C1917</f>
        <v>2000000</v>
      </c>
      <c r="D1916" s="71">
        <f t="shared" si="1091"/>
        <v>0</v>
      </c>
      <c r="E1916" s="71">
        <f t="shared" si="1091"/>
        <v>0</v>
      </c>
      <c r="F1916" s="111">
        <f t="shared" si="1091"/>
        <v>0</v>
      </c>
      <c r="G1916" s="765">
        <f t="shared" si="1091"/>
        <v>375000</v>
      </c>
      <c r="H1916" s="1100">
        <f t="shared" si="1091"/>
        <v>0</v>
      </c>
      <c r="I1916" s="802">
        <f t="shared" si="1091"/>
        <v>375000</v>
      </c>
      <c r="J1916" s="558">
        <f t="shared" si="1091"/>
        <v>1625000</v>
      </c>
      <c r="K1916" s="538">
        <f t="shared" si="1087"/>
        <v>18.75</v>
      </c>
    </row>
    <row r="1917" spans="1:11" ht="15.75" thickBot="1" x14ac:dyDescent="0.3">
      <c r="A1917" s="692" t="s">
        <v>181</v>
      </c>
      <c r="B1917" s="692" t="s">
        <v>151</v>
      </c>
      <c r="C1917" s="65">
        <f>C1918</f>
        <v>2000000</v>
      </c>
      <c r="D1917" s="65">
        <f t="shared" si="1091"/>
        <v>0</v>
      </c>
      <c r="E1917" s="65">
        <f t="shared" si="1091"/>
        <v>0</v>
      </c>
      <c r="F1917" s="100">
        <f t="shared" si="1091"/>
        <v>0</v>
      </c>
      <c r="G1917" s="764">
        <f t="shared" si="1091"/>
        <v>375000</v>
      </c>
      <c r="H1917" s="511">
        <f t="shared" si="1091"/>
        <v>0</v>
      </c>
      <c r="I1917" s="801">
        <f t="shared" si="1091"/>
        <v>375000</v>
      </c>
      <c r="J1917" s="512">
        <f t="shared" si="1091"/>
        <v>1625000</v>
      </c>
      <c r="K1917" s="693">
        <f t="shared" si="1087"/>
        <v>18.75</v>
      </c>
    </row>
    <row r="1918" spans="1:11" x14ac:dyDescent="0.25">
      <c r="A1918" s="63" t="s">
        <v>186</v>
      </c>
      <c r="B1918" s="63" t="s">
        <v>158</v>
      </c>
      <c r="C1918" s="64">
        <f>C1919</f>
        <v>2000000</v>
      </c>
      <c r="D1918" s="64">
        <f t="shared" si="1091"/>
        <v>0</v>
      </c>
      <c r="E1918" s="64">
        <f t="shared" si="1091"/>
        <v>0</v>
      </c>
      <c r="F1918" s="101">
        <f t="shared" si="1091"/>
        <v>0</v>
      </c>
      <c r="G1918" s="540">
        <f t="shared" si="1091"/>
        <v>375000</v>
      </c>
      <c r="H1918" s="369">
        <f t="shared" si="1091"/>
        <v>0</v>
      </c>
      <c r="I1918" s="580">
        <f t="shared" si="1091"/>
        <v>375000</v>
      </c>
      <c r="J1918" s="513">
        <f t="shared" si="1091"/>
        <v>1625000</v>
      </c>
      <c r="K1918" s="535">
        <f t="shared" si="1087"/>
        <v>18.75</v>
      </c>
    </row>
    <row r="1919" spans="1:11" x14ac:dyDescent="0.25">
      <c r="A1919" s="4" t="s">
        <v>187</v>
      </c>
      <c r="B1919" s="4" t="s">
        <v>175</v>
      </c>
      <c r="C1919" s="21">
        <v>2000000</v>
      </c>
      <c r="D1919" s="16"/>
      <c r="E1919" s="16"/>
      <c r="F1919" s="102"/>
      <c r="G1919" s="759">
        <v>375000</v>
      </c>
      <c r="H1919" s="691"/>
      <c r="I1919" s="796">
        <f>H1919+G1919</f>
        <v>375000</v>
      </c>
      <c r="J1919" s="561">
        <f>C1919-I1919</f>
        <v>1625000</v>
      </c>
      <c r="K1919" s="536">
        <f t="shared" si="1087"/>
        <v>18.75</v>
      </c>
    </row>
    <row r="1920" spans="1:11" x14ac:dyDescent="0.25">
      <c r="A1920" s="54" t="s">
        <v>125</v>
      </c>
      <c r="B1920" s="54" t="s">
        <v>100</v>
      </c>
      <c r="C1920" s="55">
        <f>C1921</f>
        <v>2000000</v>
      </c>
      <c r="D1920" s="55">
        <f t="shared" ref="D1920:J1921" si="1092">D1921</f>
        <v>0</v>
      </c>
      <c r="E1920" s="55">
        <f t="shared" si="1092"/>
        <v>0</v>
      </c>
      <c r="F1920" s="104">
        <f t="shared" si="1092"/>
        <v>0</v>
      </c>
      <c r="G1920" s="547">
        <f t="shared" si="1092"/>
        <v>531375</v>
      </c>
      <c r="H1920" s="499">
        <f t="shared" si="1092"/>
        <v>0</v>
      </c>
      <c r="I1920" s="581">
        <f t="shared" si="1092"/>
        <v>531375</v>
      </c>
      <c r="J1920" s="549">
        <f t="shared" si="1092"/>
        <v>1468625</v>
      </c>
      <c r="K1920" s="536">
        <f t="shared" si="1087"/>
        <v>26.568750000000001</v>
      </c>
    </row>
    <row r="1921" spans="1:11" ht="15.75" thickBot="1" x14ac:dyDescent="0.3">
      <c r="A1921" s="70" t="s">
        <v>7</v>
      </c>
      <c r="B1921" s="70" t="s">
        <v>8</v>
      </c>
      <c r="C1921" s="71">
        <f>C1922</f>
        <v>2000000</v>
      </c>
      <c r="D1921" s="71">
        <f t="shared" si="1092"/>
        <v>0</v>
      </c>
      <c r="E1921" s="71">
        <f t="shared" si="1092"/>
        <v>0</v>
      </c>
      <c r="F1921" s="111">
        <f t="shared" si="1092"/>
        <v>0</v>
      </c>
      <c r="G1921" s="765">
        <f t="shared" si="1092"/>
        <v>531375</v>
      </c>
      <c r="H1921" s="1100">
        <f t="shared" si="1092"/>
        <v>0</v>
      </c>
      <c r="I1921" s="802">
        <f t="shared" si="1092"/>
        <v>531375</v>
      </c>
      <c r="J1921" s="558">
        <f t="shared" si="1092"/>
        <v>1468625</v>
      </c>
      <c r="K1921" s="538">
        <f t="shared" si="1087"/>
        <v>26.568750000000001</v>
      </c>
    </row>
    <row r="1922" spans="1:11" ht="15.75" thickBot="1" x14ac:dyDescent="0.3">
      <c r="A1922" s="692" t="s">
        <v>176</v>
      </c>
      <c r="B1922" s="692" t="s">
        <v>151</v>
      </c>
      <c r="C1922" s="65">
        <f>C1923+C1925</f>
        <v>2000000</v>
      </c>
      <c r="D1922" s="65">
        <f t="shared" ref="D1922:J1922" si="1093">D1923+D1925</f>
        <v>0</v>
      </c>
      <c r="E1922" s="65">
        <f t="shared" si="1093"/>
        <v>0</v>
      </c>
      <c r="F1922" s="100">
        <f t="shared" si="1093"/>
        <v>0</v>
      </c>
      <c r="G1922" s="764">
        <f t="shared" si="1093"/>
        <v>531375</v>
      </c>
      <c r="H1922" s="511">
        <f t="shared" si="1093"/>
        <v>0</v>
      </c>
      <c r="I1922" s="801">
        <f t="shared" si="1093"/>
        <v>531375</v>
      </c>
      <c r="J1922" s="512">
        <f t="shared" si="1093"/>
        <v>1468625</v>
      </c>
      <c r="K1922" s="693">
        <f t="shared" si="1087"/>
        <v>26.568750000000001</v>
      </c>
    </row>
    <row r="1923" spans="1:11" x14ac:dyDescent="0.25">
      <c r="A1923" s="63" t="s">
        <v>177</v>
      </c>
      <c r="B1923" s="63" t="s">
        <v>154</v>
      </c>
      <c r="C1923" s="64">
        <f>C1924</f>
        <v>1550000</v>
      </c>
      <c r="D1923" s="64">
        <f t="shared" ref="D1923:J1923" si="1094">D1924</f>
        <v>0</v>
      </c>
      <c r="E1923" s="64">
        <f t="shared" si="1094"/>
        <v>0</v>
      </c>
      <c r="F1923" s="101">
        <f t="shared" si="1094"/>
        <v>0</v>
      </c>
      <c r="G1923" s="540">
        <f t="shared" si="1094"/>
        <v>436500</v>
      </c>
      <c r="H1923" s="369">
        <f t="shared" si="1094"/>
        <v>0</v>
      </c>
      <c r="I1923" s="580">
        <f t="shared" si="1094"/>
        <v>436500</v>
      </c>
      <c r="J1923" s="513">
        <f t="shared" si="1094"/>
        <v>1113500</v>
      </c>
      <c r="K1923" s="535">
        <f t="shared" si="1087"/>
        <v>28.161290322580644</v>
      </c>
    </row>
    <row r="1924" spans="1:11" x14ac:dyDescent="0.25">
      <c r="A1924" s="4" t="s">
        <v>178</v>
      </c>
      <c r="B1924" s="4" t="s">
        <v>155</v>
      </c>
      <c r="C1924" s="21">
        <v>1550000</v>
      </c>
      <c r="D1924" s="57"/>
      <c r="E1924" s="57"/>
      <c r="F1924" s="106"/>
      <c r="G1924" s="759">
        <v>436500</v>
      </c>
      <c r="H1924" s="691"/>
      <c r="I1924" s="796">
        <f>H1924+G1924</f>
        <v>436500</v>
      </c>
      <c r="J1924" s="561">
        <f>C1924-I1924</f>
        <v>1113500</v>
      </c>
      <c r="K1924" s="536">
        <f t="shared" si="1087"/>
        <v>28.161290322580644</v>
      </c>
    </row>
    <row r="1925" spans="1:11" x14ac:dyDescent="0.25">
      <c r="A1925" s="4" t="s">
        <v>179</v>
      </c>
      <c r="B1925" s="4" t="s">
        <v>156</v>
      </c>
      <c r="C1925" s="21">
        <f>C1926</f>
        <v>450000</v>
      </c>
      <c r="D1925" s="21">
        <f t="shared" ref="D1925:J1925" si="1095">D1926</f>
        <v>0</v>
      </c>
      <c r="E1925" s="21">
        <f t="shared" si="1095"/>
        <v>0</v>
      </c>
      <c r="F1925" s="103">
        <f t="shared" si="1095"/>
        <v>0</v>
      </c>
      <c r="G1925" s="547">
        <f t="shared" si="1095"/>
        <v>94875</v>
      </c>
      <c r="H1925" s="499">
        <f t="shared" si="1095"/>
        <v>0</v>
      </c>
      <c r="I1925" s="581">
        <f t="shared" si="1095"/>
        <v>94875</v>
      </c>
      <c r="J1925" s="514">
        <f t="shared" si="1095"/>
        <v>355125</v>
      </c>
      <c r="K1925" s="536">
        <f t="shared" si="1087"/>
        <v>21.083333333333336</v>
      </c>
    </row>
    <row r="1926" spans="1:11" x14ac:dyDescent="0.25">
      <c r="A1926" s="4" t="s">
        <v>180</v>
      </c>
      <c r="B1926" s="4" t="s">
        <v>157</v>
      </c>
      <c r="C1926" s="21">
        <v>450000</v>
      </c>
      <c r="D1926" s="16"/>
      <c r="E1926" s="16"/>
      <c r="F1926" s="102"/>
      <c r="G1926" s="759">
        <v>94875</v>
      </c>
      <c r="H1926" s="691"/>
      <c r="I1926" s="796">
        <f>H1926+G1926</f>
        <v>94875</v>
      </c>
      <c r="J1926" s="561">
        <f>C1926-I1926</f>
        <v>355125</v>
      </c>
      <c r="K1926" s="536">
        <f t="shared" si="1087"/>
        <v>21.083333333333336</v>
      </c>
    </row>
    <row r="1927" spans="1:11" x14ac:dyDescent="0.25">
      <c r="A1927" s="54" t="s">
        <v>124</v>
      </c>
      <c r="B1927" s="54" t="s">
        <v>101</v>
      </c>
      <c r="C1927" s="55">
        <f>C1928</f>
        <v>3500000</v>
      </c>
      <c r="D1927" s="55">
        <f t="shared" ref="D1927:J1928" si="1096">D1928</f>
        <v>0</v>
      </c>
      <c r="E1927" s="55">
        <f t="shared" si="1096"/>
        <v>0</v>
      </c>
      <c r="F1927" s="104">
        <f t="shared" si="1096"/>
        <v>0</v>
      </c>
      <c r="G1927" s="547">
        <f t="shared" si="1096"/>
        <v>120625</v>
      </c>
      <c r="H1927" s="499">
        <f t="shared" si="1096"/>
        <v>0</v>
      </c>
      <c r="I1927" s="581">
        <f t="shared" si="1096"/>
        <v>120625</v>
      </c>
      <c r="J1927" s="549">
        <f t="shared" si="1096"/>
        <v>3379375</v>
      </c>
      <c r="K1927" s="536">
        <f t="shared" si="1087"/>
        <v>3.4464285714285712</v>
      </c>
    </row>
    <row r="1928" spans="1:11" ht="15.75" thickBot="1" x14ac:dyDescent="0.3">
      <c r="A1928" s="70" t="s">
        <v>9</v>
      </c>
      <c r="B1928" s="70" t="s">
        <v>10</v>
      </c>
      <c r="C1928" s="71">
        <f>C1929</f>
        <v>3500000</v>
      </c>
      <c r="D1928" s="71">
        <f t="shared" si="1096"/>
        <v>0</v>
      </c>
      <c r="E1928" s="71">
        <f t="shared" si="1096"/>
        <v>0</v>
      </c>
      <c r="F1928" s="111">
        <f t="shared" si="1096"/>
        <v>0</v>
      </c>
      <c r="G1928" s="765">
        <f t="shared" si="1096"/>
        <v>120625</v>
      </c>
      <c r="H1928" s="1100">
        <f t="shared" si="1096"/>
        <v>0</v>
      </c>
      <c r="I1928" s="802">
        <f t="shared" si="1096"/>
        <v>120625</v>
      </c>
      <c r="J1928" s="558">
        <f t="shared" si="1096"/>
        <v>3379375</v>
      </c>
      <c r="K1928" s="538">
        <f t="shared" si="1087"/>
        <v>3.4464285714285712</v>
      </c>
    </row>
    <row r="1929" spans="1:11" ht="15.75" thickBot="1" x14ac:dyDescent="0.3">
      <c r="A1929" s="3" t="s">
        <v>182</v>
      </c>
      <c r="B1929" s="3" t="s">
        <v>151</v>
      </c>
      <c r="C1929" s="65">
        <f>C1930+C1932+C1934</f>
        <v>3500000</v>
      </c>
      <c r="D1929" s="65">
        <f t="shared" ref="D1929:J1929" si="1097">D1930+D1932+D1934</f>
        <v>0</v>
      </c>
      <c r="E1929" s="65">
        <f t="shared" si="1097"/>
        <v>0</v>
      </c>
      <c r="F1929" s="100">
        <f t="shared" si="1097"/>
        <v>0</v>
      </c>
      <c r="G1929" s="764">
        <f t="shared" si="1097"/>
        <v>120625</v>
      </c>
      <c r="H1929" s="511">
        <f t="shared" si="1097"/>
        <v>0</v>
      </c>
      <c r="I1929" s="801">
        <f t="shared" si="1097"/>
        <v>120625</v>
      </c>
      <c r="J1929" s="512">
        <f t="shared" si="1097"/>
        <v>3379375</v>
      </c>
      <c r="K1929" s="544">
        <f t="shared" si="1087"/>
        <v>3.4464285714285712</v>
      </c>
    </row>
    <row r="1930" spans="1:11" x14ac:dyDescent="0.25">
      <c r="A1930" s="63" t="s">
        <v>183</v>
      </c>
      <c r="B1930" s="63" t="s">
        <v>154</v>
      </c>
      <c r="C1930" s="64">
        <f>C1931</f>
        <v>305000</v>
      </c>
      <c r="D1930" s="64">
        <f t="shared" ref="D1930:J1930" si="1098">D1931</f>
        <v>0</v>
      </c>
      <c r="E1930" s="64">
        <f t="shared" si="1098"/>
        <v>0</v>
      </c>
      <c r="F1930" s="101">
        <f t="shared" si="1098"/>
        <v>0</v>
      </c>
      <c r="G1930" s="540">
        <f t="shared" si="1098"/>
        <v>98750</v>
      </c>
      <c r="H1930" s="369">
        <f t="shared" si="1098"/>
        <v>0</v>
      </c>
      <c r="I1930" s="580">
        <f t="shared" si="1098"/>
        <v>98750</v>
      </c>
      <c r="J1930" s="513">
        <f t="shared" si="1098"/>
        <v>206250</v>
      </c>
      <c r="K1930" s="535">
        <f t="shared" si="1087"/>
        <v>32.377049180327873</v>
      </c>
    </row>
    <row r="1931" spans="1:11" x14ac:dyDescent="0.25">
      <c r="A1931" s="4" t="s">
        <v>184</v>
      </c>
      <c r="B1931" s="4" t="s">
        <v>155</v>
      </c>
      <c r="C1931" s="21">
        <v>305000</v>
      </c>
      <c r="D1931" s="16"/>
      <c r="E1931" s="16"/>
      <c r="F1931" s="102"/>
      <c r="G1931" s="759">
        <v>98750</v>
      </c>
      <c r="H1931" s="691"/>
      <c r="I1931" s="796">
        <f>H1931+G1931</f>
        <v>98750</v>
      </c>
      <c r="J1931" s="561">
        <f>C1931-I1931</f>
        <v>206250</v>
      </c>
      <c r="K1931" s="536">
        <f t="shared" si="1087"/>
        <v>32.377049180327873</v>
      </c>
    </row>
    <row r="1932" spans="1:11" x14ac:dyDescent="0.25">
      <c r="A1932" s="4" t="s">
        <v>189</v>
      </c>
      <c r="B1932" s="4" t="s">
        <v>156</v>
      </c>
      <c r="C1932" s="21">
        <f>C1933</f>
        <v>195000</v>
      </c>
      <c r="D1932" s="21">
        <f t="shared" ref="D1932:J1932" si="1099">D1933</f>
        <v>0</v>
      </c>
      <c r="E1932" s="21">
        <f t="shared" si="1099"/>
        <v>0</v>
      </c>
      <c r="F1932" s="103">
        <f t="shared" si="1099"/>
        <v>0</v>
      </c>
      <c r="G1932" s="547">
        <f t="shared" si="1099"/>
        <v>21875</v>
      </c>
      <c r="H1932" s="499">
        <f t="shared" si="1099"/>
        <v>0</v>
      </c>
      <c r="I1932" s="581">
        <f t="shared" si="1099"/>
        <v>21875</v>
      </c>
      <c r="J1932" s="514">
        <f t="shared" si="1099"/>
        <v>173125</v>
      </c>
      <c r="K1932" s="536">
        <f t="shared" si="1087"/>
        <v>11.217948717948719</v>
      </c>
    </row>
    <row r="1933" spans="1:11" x14ac:dyDescent="0.25">
      <c r="A1933" s="4" t="s">
        <v>188</v>
      </c>
      <c r="B1933" s="4" t="s">
        <v>157</v>
      </c>
      <c r="C1933" s="21">
        <v>195000</v>
      </c>
      <c r="D1933" s="16"/>
      <c r="E1933" s="16"/>
      <c r="F1933" s="102"/>
      <c r="G1933" s="759">
        <v>21875</v>
      </c>
      <c r="H1933" s="691"/>
      <c r="I1933" s="796">
        <f>H1933+G1933</f>
        <v>21875</v>
      </c>
      <c r="J1933" s="561">
        <f>C1933-I1933</f>
        <v>173125</v>
      </c>
      <c r="K1933" s="536">
        <f t="shared" si="1087"/>
        <v>11.217948717948719</v>
      </c>
    </row>
    <row r="1934" spans="1:11" x14ac:dyDescent="0.25">
      <c r="A1934" s="4" t="s">
        <v>185</v>
      </c>
      <c r="B1934" s="4" t="s">
        <v>158</v>
      </c>
      <c r="C1934" s="21">
        <f>C1935</f>
        <v>3000000</v>
      </c>
      <c r="D1934" s="21">
        <f t="shared" ref="D1934:J1934" si="1100">D1935</f>
        <v>0</v>
      </c>
      <c r="E1934" s="21">
        <f t="shared" si="1100"/>
        <v>0</v>
      </c>
      <c r="F1934" s="103">
        <f t="shared" si="1100"/>
        <v>0</v>
      </c>
      <c r="G1934" s="547">
        <f t="shared" si="1100"/>
        <v>0</v>
      </c>
      <c r="H1934" s="499">
        <f t="shared" si="1100"/>
        <v>0</v>
      </c>
      <c r="I1934" s="581">
        <f t="shared" si="1100"/>
        <v>0</v>
      </c>
      <c r="J1934" s="514">
        <f t="shared" si="1100"/>
        <v>3000000</v>
      </c>
      <c r="K1934" s="536">
        <f t="shared" si="1087"/>
        <v>0</v>
      </c>
    </row>
    <row r="1935" spans="1:11" x14ac:dyDescent="0.25">
      <c r="A1935" s="4" t="s">
        <v>190</v>
      </c>
      <c r="B1935" s="4" t="s">
        <v>159</v>
      </c>
      <c r="C1935" s="21">
        <v>3000000</v>
      </c>
      <c r="D1935" s="16"/>
      <c r="E1935" s="16"/>
      <c r="F1935" s="102"/>
      <c r="G1935" s="759"/>
      <c r="H1935" s="691"/>
      <c r="I1935" s="796">
        <f>H1935+G1935</f>
        <v>0</v>
      </c>
      <c r="J1935" s="561">
        <f>C1935-I1935</f>
        <v>3000000</v>
      </c>
      <c r="K1935" s="536">
        <f t="shared" si="1087"/>
        <v>0</v>
      </c>
    </row>
    <row r="1936" spans="1:11" x14ac:dyDescent="0.25">
      <c r="A1936" s="54" t="s">
        <v>123</v>
      </c>
      <c r="B1936" s="54" t="s">
        <v>102</v>
      </c>
      <c r="C1936" s="55">
        <f>C1937</f>
        <v>1236000</v>
      </c>
      <c r="D1936" s="55">
        <f t="shared" ref="D1936:J1937" si="1101">D1937</f>
        <v>0</v>
      </c>
      <c r="E1936" s="55">
        <f t="shared" si="1101"/>
        <v>0</v>
      </c>
      <c r="F1936" s="104">
        <f t="shared" si="1101"/>
        <v>0</v>
      </c>
      <c r="G1936" s="547">
        <f t="shared" si="1101"/>
        <v>808375</v>
      </c>
      <c r="H1936" s="499">
        <f t="shared" si="1101"/>
        <v>0</v>
      </c>
      <c r="I1936" s="581">
        <f t="shared" si="1101"/>
        <v>808375</v>
      </c>
      <c r="J1936" s="549">
        <f t="shared" si="1101"/>
        <v>427625</v>
      </c>
      <c r="K1936" s="536">
        <f t="shared" si="1087"/>
        <v>65.402508090614887</v>
      </c>
    </row>
    <row r="1937" spans="1:11" ht="15.75" thickBot="1" x14ac:dyDescent="0.3">
      <c r="A1937" s="70" t="s">
        <v>11</v>
      </c>
      <c r="B1937" s="70" t="s">
        <v>12</v>
      </c>
      <c r="C1937" s="71">
        <f>C1938</f>
        <v>1236000</v>
      </c>
      <c r="D1937" s="71">
        <f t="shared" si="1101"/>
        <v>0</v>
      </c>
      <c r="E1937" s="71">
        <f t="shared" si="1101"/>
        <v>0</v>
      </c>
      <c r="F1937" s="111">
        <f t="shared" si="1101"/>
        <v>0</v>
      </c>
      <c r="G1937" s="765">
        <f t="shared" si="1101"/>
        <v>808375</v>
      </c>
      <c r="H1937" s="1100">
        <f t="shared" si="1101"/>
        <v>0</v>
      </c>
      <c r="I1937" s="802">
        <f t="shared" si="1101"/>
        <v>808375</v>
      </c>
      <c r="J1937" s="558">
        <f t="shared" si="1101"/>
        <v>427625</v>
      </c>
      <c r="K1937" s="538">
        <f t="shared" si="1087"/>
        <v>65.402508090614887</v>
      </c>
    </row>
    <row r="1938" spans="1:11" ht="15.75" thickBot="1" x14ac:dyDescent="0.3">
      <c r="A1938" s="3" t="s">
        <v>191</v>
      </c>
      <c r="B1938" s="3" t="s">
        <v>151</v>
      </c>
      <c r="C1938" s="65">
        <f>C1939+C1941+C1943</f>
        <v>1236000</v>
      </c>
      <c r="D1938" s="65">
        <f t="shared" ref="D1938:J1938" si="1102">D1939+D1941+D1943</f>
        <v>0</v>
      </c>
      <c r="E1938" s="65">
        <f t="shared" si="1102"/>
        <v>0</v>
      </c>
      <c r="F1938" s="100">
        <f t="shared" si="1102"/>
        <v>0</v>
      </c>
      <c r="G1938" s="764">
        <f t="shared" si="1102"/>
        <v>808375</v>
      </c>
      <c r="H1938" s="511">
        <f t="shared" si="1102"/>
        <v>0</v>
      </c>
      <c r="I1938" s="801">
        <f t="shared" si="1102"/>
        <v>808375</v>
      </c>
      <c r="J1938" s="512">
        <f t="shared" si="1102"/>
        <v>427625</v>
      </c>
      <c r="K1938" s="544">
        <f t="shared" si="1087"/>
        <v>65.402508090614887</v>
      </c>
    </row>
    <row r="1939" spans="1:11" x14ac:dyDescent="0.25">
      <c r="A1939" s="63" t="s">
        <v>192</v>
      </c>
      <c r="B1939" s="63" t="s">
        <v>154</v>
      </c>
      <c r="C1939" s="64">
        <f>C1940</f>
        <v>86000</v>
      </c>
      <c r="D1939" s="64">
        <f t="shared" ref="D1939:J1939" si="1103">D1940</f>
        <v>0</v>
      </c>
      <c r="E1939" s="64">
        <f t="shared" si="1103"/>
        <v>0</v>
      </c>
      <c r="F1939" s="101">
        <f t="shared" si="1103"/>
        <v>0</v>
      </c>
      <c r="G1939" s="540">
        <f t="shared" si="1103"/>
        <v>62000</v>
      </c>
      <c r="H1939" s="369">
        <f t="shared" si="1103"/>
        <v>0</v>
      </c>
      <c r="I1939" s="580">
        <f t="shared" si="1103"/>
        <v>62000</v>
      </c>
      <c r="J1939" s="513">
        <f t="shared" si="1103"/>
        <v>24000</v>
      </c>
      <c r="K1939" s="535">
        <f t="shared" si="1087"/>
        <v>72.093023255813947</v>
      </c>
    </row>
    <row r="1940" spans="1:11" x14ac:dyDescent="0.25">
      <c r="A1940" s="4" t="s">
        <v>193</v>
      </c>
      <c r="B1940" s="4" t="s">
        <v>155</v>
      </c>
      <c r="C1940" s="21">
        <v>86000</v>
      </c>
      <c r="D1940" s="16"/>
      <c r="E1940" s="16"/>
      <c r="F1940" s="102"/>
      <c r="G1940" s="759">
        <v>62000</v>
      </c>
      <c r="H1940" s="691"/>
      <c r="I1940" s="803">
        <f>H1940+G1940</f>
        <v>62000</v>
      </c>
      <c r="J1940" s="561">
        <f>C1940-I1940</f>
        <v>24000</v>
      </c>
      <c r="K1940" s="536">
        <f t="shared" si="1087"/>
        <v>72.093023255813947</v>
      </c>
    </row>
    <row r="1941" spans="1:11" x14ac:dyDescent="0.25">
      <c r="A1941" s="4" t="s">
        <v>194</v>
      </c>
      <c r="B1941" s="4" t="s">
        <v>156</v>
      </c>
      <c r="C1941" s="21">
        <f>C1942</f>
        <v>150000</v>
      </c>
      <c r="D1941" s="21">
        <f t="shared" ref="D1941:J1941" si="1104">D1942</f>
        <v>0</v>
      </c>
      <c r="E1941" s="21">
        <f t="shared" si="1104"/>
        <v>0</v>
      </c>
      <c r="F1941" s="103">
        <f t="shared" si="1104"/>
        <v>0</v>
      </c>
      <c r="G1941" s="547">
        <f t="shared" si="1104"/>
        <v>46375</v>
      </c>
      <c r="H1941" s="499">
        <f t="shared" si="1104"/>
        <v>0</v>
      </c>
      <c r="I1941" s="581">
        <f t="shared" si="1104"/>
        <v>46375</v>
      </c>
      <c r="J1941" s="514">
        <f t="shared" si="1104"/>
        <v>103625</v>
      </c>
      <c r="K1941" s="536">
        <f t="shared" si="1087"/>
        <v>30.916666666666664</v>
      </c>
    </row>
    <row r="1942" spans="1:11" x14ac:dyDescent="0.25">
      <c r="A1942" s="4" t="s">
        <v>195</v>
      </c>
      <c r="B1942" s="4" t="s">
        <v>157</v>
      </c>
      <c r="C1942" s="21">
        <v>150000</v>
      </c>
      <c r="D1942" s="16"/>
      <c r="E1942" s="16"/>
      <c r="F1942" s="102"/>
      <c r="G1942" s="759">
        <v>46375</v>
      </c>
      <c r="H1942" s="691"/>
      <c r="I1942" s="796">
        <f>H1942+G1942</f>
        <v>46375</v>
      </c>
      <c r="J1942" s="561">
        <f>C1942-I1942</f>
        <v>103625</v>
      </c>
      <c r="K1942" s="536">
        <f t="shared" si="1087"/>
        <v>30.916666666666664</v>
      </c>
    </row>
    <row r="1943" spans="1:11" x14ac:dyDescent="0.25">
      <c r="A1943" s="4" t="s">
        <v>196</v>
      </c>
      <c r="B1943" s="4" t="s">
        <v>158</v>
      </c>
      <c r="C1943" s="21">
        <f>C1944</f>
        <v>1000000</v>
      </c>
      <c r="D1943" s="21">
        <f t="shared" ref="D1943:J1943" si="1105">D1944</f>
        <v>0</v>
      </c>
      <c r="E1943" s="21">
        <f t="shared" si="1105"/>
        <v>0</v>
      </c>
      <c r="F1943" s="103">
        <f t="shared" si="1105"/>
        <v>0</v>
      </c>
      <c r="G1943" s="547">
        <f t="shared" si="1105"/>
        <v>700000</v>
      </c>
      <c r="H1943" s="499">
        <f t="shared" si="1105"/>
        <v>0</v>
      </c>
      <c r="I1943" s="581">
        <f t="shared" si="1105"/>
        <v>700000</v>
      </c>
      <c r="J1943" s="514">
        <f t="shared" si="1105"/>
        <v>300000</v>
      </c>
      <c r="K1943" s="536">
        <f t="shared" si="1087"/>
        <v>70</v>
      </c>
    </row>
    <row r="1944" spans="1:11" x14ac:dyDescent="0.25">
      <c r="A1944" s="4" t="s">
        <v>197</v>
      </c>
      <c r="B1944" s="4" t="s">
        <v>159</v>
      </c>
      <c r="C1944" s="21">
        <v>1000000</v>
      </c>
      <c r="D1944" s="16"/>
      <c r="E1944" s="16"/>
      <c r="F1944" s="102"/>
      <c r="G1944" s="759">
        <v>700000</v>
      </c>
      <c r="H1944" s="691"/>
      <c r="I1944" s="803">
        <f>H1944+G1944</f>
        <v>700000</v>
      </c>
      <c r="J1944" s="561">
        <f>C1944-I1944</f>
        <v>300000</v>
      </c>
      <c r="K1944" s="536">
        <f t="shared" si="1087"/>
        <v>70</v>
      </c>
    </row>
    <row r="1945" spans="1:11" x14ac:dyDescent="0.25">
      <c r="A1945" s="4"/>
      <c r="B1945" s="4"/>
      <c r="C1945" s="21"/>
      <c r="D1945" s="16"/>
      <c r="E1945" s="16"/>
      <c r="F1945" s="102"/>
      <c r="G1945" s="754"/>
      <c r="H1945" s="716"/>
      <c r="I1945" s="791"/>
      <c r="J1945" s="507"/>
      <c r="K1945" s="536"/>
    </row>
    <row r="1946" spans="1:11" x14ac:dyDescent="0.25">
      <c r="A1946" s="124"/>
      <c r="B1946" s="124"/>
      <c r="C1946" s="125"/>
      <c r="D1946" s="126"/>
      <c r="E1946" s="126"/>
      <c r="F1946" s="126"/>
      <c r="G1946" s="610"/>
      <c r="H1946" s="516"/>
      <c r="I1946" s="610"/>
      <c r="J1946" s="515"/>
      <c r="K1946" s="545"/>
    </row>
    <row r="1947" spans="1:11" x14ac:dyDescent="0.25">
      <c r="A1947" s="7"/>
      <c r="B1947" s="7"/>
      <c r="C1947" s="8"/>
      <c r="D1947" s="130"/>
      <c r="E1947" s="130"/>
      <c r="F1947" s="130"/>
      <c r="G1947" s="613"/>
      <c r="H1947" s="520"/>
      <c r="I1947" s="613"/>
      <c r="J1947" s="519"/>
      <c r="K1947" s="550"/>
    </row>
    <row r="1948" spans="1:11" x14ac:dyDescent="0.25">
      <c r="A1948" s="7"/>
      <c r="B1948" s="7"/>
      <c r="C1948" s="8"/>
      <c r="D1948" s="130"/>
      <c r="E1948" s="130"/>
      <c r="F1948" s="130"/>
      <c r="G1948" s="613"/>
      <c r="H1948" s="520"/>
      <c r="I1948" s="613"/>
      <c r="J1948" s="519"/>
      <c r="K1948" s="550"/>
    </row>
    <row r="1949" spans="1:11" x14ac:dyDescent="0.25">
      <c r="A1949" s="7"/>
      <c r="B1949" s="7"/>
      <c r="C1949" s="8"/>
      <c r="D1949" s="130"/>
      <c r="E1949" s="130"/>
      <c r="F1949" s="130"/>
      <c r="G1949" s="613"/>
      <c r="H1949" s="520"/>
      <c r="I1949" s="613"/>
      <c r="J1949" s="519"/>
      <c r="K1949" s="550">
        <v>3</v>
      </c>
    </row>
    <row r="1950" spans="1:11" x14ac:dyDescent="0.25">
      <c r="A1950" s="120" t="s">
        <v>533</v>
      </c>
      <c r="B1950" s="121">
        <v>2</v>
      </c>
      <c r="C1950" s="122" t="s">
        <v>534</v>
      </c>
      <c r="D1950" s="122" t="s">
        <v>535</v>
      </c>
      <c r="E1950" s="122" t="s">
        <v>536</v>
      </c>
      <c r="F1950" s="123" t="s">
        <v>537</v>
      </c>
      <c r="G1950" s="751">
        <v>7</v>
      </c>
      <c r="H1950" s="715">
        <v>8</v>
      </c>
      <c r="I1950" s="788">
        <v>9</v>
      </c>
      <c r="J1950" s="502">
        <v>10</v>
      </c>
      <c r="K1950" s="503">
        <v>11</v>
      </c>
    </row>
    <row r="1951" spans="1:11" x14ac:dyDescent="0.25">
      <c r="A1951" s="54" t="s">
        <v>122</v>
      </c>
      <c r="B1951" s="54" t="s">
        <v>103</v>
      </c>
      <c r="C1951" s="55">
        <f t="shared" ref="C1951:J1951" si="1106">C1952+C1960</f>
        <v>2370000</v>
      </c>
      <c r="D1951" s="55">
        <f t="shared" si="1106"/>
        <v>0</v>
      </c>
      <c r="E1951" s="55">
        <f t="shared" si="1106"/>
        <v>0</v>
      </c>
      <c r="F1951" s="104">
        <f t="shared" si="1106"/>
        <v>0</v>
      </c>
      <c r="G1951" s="547">
        <f t="shared" si="1106"/>
        <v>0</v>
      </c>
      <c r="H1951" s="499">
        <f t="shared" si="1106"/>
        <v>0</v>
      </c>
      <c r="I1951" s="581">
        <f t="shared" si="1106"/>
        <v>0</v>
      </c>
      <c r="J1951" s="549">
        <f t="shared" si="1106"/>
        <v>2370000</v>
      </c>
      <c r="K1951" s="536">
        <f t="shared" ref="K1951:K1991" si="1107">I1951/C1951*100</f>
        <v>0</v>
      </c>
    </row>
    <row r="1952" spans="1:11" ht="15.75" thickBot="1" x14ac:dyDescent="0.3">
      <c r="A1952" s="70" t="s">
        <v>13</v>
      </c>
      <c r="B1952" s="70" t="s">
        <v>14</v>
      </c>
      <c r="C1952" s="71">
        <f>C1953</f>
        <v>1000000</v>
      </c>
      <c r="D1952" s="71">
        <f t="shared" ref="D1952:J1952" si="1108">D1953</f>
        <v>0</v>
      </c>
      <c r="E1952" s="71">
        <f t="shared" si="1108"/>
        <v>0</v>
      </c>
      <c r="F1952" s="111">
        <f t="shared" si="1108"/>
        <v>0</v>
      </c>
      <c r="G1952" s="765">
        <f t="shared" si="1108"/>
        <v>0</v>
      </c>
      <c r="H1952" s="1100">
        <f t="shared" si="1108"/>
        <v>0</v>
      </c>
      <c r="I1952" s="802">
        <f t="shared" si="1108"/>
        <v>0</v>
      </c>
      <c r="J1952" s="558">
        <f t="shared" si="1108"/>
        <v>1000000</v>
      </c>
      <c r="K1952" s="538">
        <f t="shared" si="1107"/>
        <v>0</v>
      </c>
    </row>
    <row r="1953" spans="1:11" ht="15.75" thickBot="1" x14ac:dyDescent="0.3">
      <c r="A1953" s="3" t="s">
        <v>198</v>
      </c>
      <c r="B1953" s="3" t="s">
        <v>151</v>
      </c>
      <c r="C1953" s="65">
        <f>C1954+C1956+C1958</f>
        <v>1000000</v>
      </c>
      <c r="D1953" s="65">
        <f t="shared" ref="D1953:J1953" si="1109">D1954+D1956+D1958</f>
        <v>0</v>
      </c>
      <c r="E1953" s="65">
        <f t="shared" si="1109"/>
        <v>0</v>
      </c>
      <c r="F1953" s="100">
        <f t="shared" si="1109"/>
        <v>0</v>
      </c>
      <c r="G1953" s="764">
        <f t="shared" si="1109"/>
        <v>0</v>
      </c>
      <c r="H1953" s="511">
        <f t="shared" si="1109"/>
        <v>0</v>
      </c>
      <c r="I1953" s="801">
        <f t="shared" si="1109"/>
        <v>0</v>
      </c>
      <c r="J1953" s="512">
        <f t="shared" si="1109"/>
        <v>1000000</v>
      </c>
      <c r="K1953" s="544">
        <f t="shared" si="1107"/>
        <v>0</v>
      </c>
    </row>
    <row r="1954" spans="1:11" x14ac:dyDescent="0.25">
      <c r="A1954" s="63" t="s">
        <v>199</v>
      </c>
      <c r="B1954" s="63" t="s">
        <v>154</v>
      </c>
      <c r="C1954" s="64">
        <f>C1955</f>
        <v>70000</v>
      </c>
      <c r="D1954" s="64">
        <f t="shared" ref="D1954:J1954" si="1110">D1955</f>
        <v>0</v>
      </c>
      <c r="E1954" s="64">
        <f t="shared" si="1110"/>
        <v>0</v>
      </c>
      <c r="F1954" s="101">
        <f t="shared" si="1110"/>
        <v>0</v>
      </c>
      <c r="G1954" s="540">
        <f t="shared" si="1110"/>
        <v>0</v>
      </c>
      <c r="H1954" s="369">
        <f t="shared" si="1110"/>
        <v>0</v>
      </c>
      <c r="I1954" s="580">
        <f t="shared" si="1110"/>
        <v>0</v>
      </c>
      <c r="J1954" s="513">
        <f t="shared" si="1110"/>
        <v>70000</v>
      </c>
      <c r="K1954" s="535">
        <f t="shared" si="1107"/>
        <v>0</v>
      </c>
    </row>
    <row r="1955" spans="1:11" x14ac:dyDescent="0.25">
      <c r="A1955" s="4" t="s">
        <v>200</v>
      </c>
      <c r="B1955" s="4" t="s">
        <v>155</v>
      </c>
      <c r="C1955" s="21">
        <v>70000</v>
      </c>
      <c r="D1955" s="57"/>
      <c r="E1955" s="57"/>
      <c r="F1955" s="106"/>
      <c r="G1955" s="754"/>
      <c r="H1955" s="716"/>
      <c r="I1955" s="791">
        <f>H1955+G1955</f>
        <v>0</v>
      </c>
      <c r="J1955" s="561">
        <f>C1955-I1955</f>
        <v>70000</v>
      </c>
      <c r="K1955" s="536">
        <f t="shared" si="1107"/>
        <v>0</v>
      </c>
    </row>
    <row r="1956" spans="1:11" x14ac:dyDescent="0.25">
      <c r="A1956" s="4" t="s">
        <v>201</v>
      </c>
      <c r="B1956" s="4" t="s">
        <v>156</v>
      </c>
      <c r="C1956" s="21">
        <f>C1957</f>
        <v>30000</v>
      </c>
      <c r="D1956" s="21">
        <f t="shared" ref="D1956:J1956" si="1111">D1957</f>
        <v>0</v>
      </c>
      <c r="E1956" s="21">
        <f t="shared" si="1111"/>
        <v>0</v>
      </c>
      <c r="F1956" s="103">
        <f t="shared" si="1111"/>
        <v>0</v>
      </c>
      <c r="G1956" s="547">
        <f t="shared" si="1111"/>
        <v>0</v>
      </c>
      <c r="H1956" s="499">
        <f t="shared" si="1111"/>
        <v>0</v>
      </c>
      <c r="I1956" s="581">
        <f t="shared" si="1111"/>
        <v>0</v>
      </c>
      <c r="J1956" s="514">
        <f t="shared" si="1111"/>
        <v>30000</v>
      </c>
      <c r="K1956" s="536">
        <f t="shared" si="1107"/>
        <v>0</v>
      </c>
    </row>
    <row r="1957" spans="1:11" x14ac:dyDescent="0.25">
      <c r="A1957" s="4" t="s">
        <v>202</v>
      </c>
      <c r="B1957" s="4" t="s">
        <v>157</v>
      </c>
      <c r="C1957" s="21">
        <v>30000</v>
      </c>
      <c r="D1957" s="57"/>
      <c r="E1957" s="57"/>
      <c r="F1957" s="106"/>
      <c r="G1957" s="754"/>
      <c r="H1957" s="716"/>
      <c r="I1957" s="791">
        <f>H1957+G1957</f>
        <v>0</v>
      </c>
      <c r="J1957" s="561">
        <f>C1957-I1957</f>
        <v>30000</v>
      </c>
      <c r="K1957" s="536">
        <f t="shared" si="1107"/>
        <v>0</v>
      </c>
    </row>
    <row r="1958" spans="1:11" x14ac:dyDescent="0.25">
      <c r="A1958" s="4" t="s">
        <v>203</v>
      </c>
      <c r="B1958" s="4" t="s">
        <v>158</v>
      </c>
      <c r="C1958" s="21">
        <f>C1959</f>
        <v>900000</v>
      </c>
      <c r="D1958" s="21">
        <f t="shared" ref="D1958:J1958" si="1112">D1959</f>
        <v>0</v>
      </c>
      <c r="E1958" s="21">
        <f t="shared" si="1112"/>
        <v>0</v>
      </c>
      <c r="F1958" s="103">
        <f t="shared" si="1112"/>
        <v>0</v>
      </c>
      <c r="G1958" s="547">
        <f t="shared" si="1112"/>
        <v>0</v>
      </c>
      <c r="H1958" s="499">
        <f t="shared" si="1112"/>
        <v>0</v>
      </c>
      <c r="I1958" s="581">
        <f t="shared" si="1112"/>
        <v>0</v>
      </c>
      <c r="J1958" s="514">
        <f t="shared" si="1112"/>
        <v>900000</v>
      </c>
      <c r="K1958" s="536">
        <f t="shared" si="1107"/>
        <v>0</v>
      </c>
    </row>
    <row r="1959" spans="1:11" x14ac:dyDescent="0.25">
      <c r="A1959" s="4" t="s">
        <v>204</v>
      </c>
      <c r="B1959" s="4" t="s">
        <v>175</v>
      </c>
      <c r="C1959" s="21">
        <v>900000</v>
      </c>
      <c r="D1959" s="57"/>
      <c r="E1959" s="57"/>
      <c r="F1959" s="106"/>
      <c r="G1959" s="754"/>
      <c r="H1959" s="716"/>
      <c r="I1959" s="791">
        <f>H1959+G1959</f>
        <v>0</v>
      </c>
      <c r="J1959" s="561">
        <f>C1959-I1959</f>
        <v>900000</v>
      </c>
      <c r="K1959" s="536">
        <f t="shared" si="1107"/>
        <v>0</v>
      </c>
    </row>
    <row r="1960" spans="1:11" ht="15.75" thickBot="1" x14ac:dyDescent="0.3">
      <c r="A1960" s="70" t="s">
        <v>15</v>
      </c>
      <c r="B1960" s="70" t="s">
        <v>16</v>
      </c>
      <c r="C1960" s="71">
        <f>C1961</f>
        <v>1370000</v>
      </c>
      <c r="D1960" s="71">
        <f t="shared" ref="D1960:J1960" si="1113">D1961</f>
        <v>0</v>
      </c>
      <c r="E1960" s="71">
        <f t="shared" si="1113"/>
        <v>0</v>
      </c>
      <c r="F1960" s="111">
        <f t="shared" si="1113"/>
        <v>0</v>
      </c>
      <c r="G1960" s="765">
        <f t="shared" si="1113"/>
        <v>0</v>
      </c>
      <c r="H1960" s="1100">
        <f t="shared" si="1113"/>
        <v>0</v>
      </c>
      <c r="I1960" s="802">
        <f t="shared" si="1113"/>
        <v>0</v>
      </c>
      <c r="J1960" s="558">
        <f t="shared" si="1113"/>
        <v>1370000</v>
      </c>
      <c r="K1960" s="538">
        <f t="shared" si="1107"/>
        <v>0</v>
      </c>
    </row>
    <row r="1961" spans="1:11" ht="15.75" thickBot="1" x14ac:dyDescent="0.3">
      <c r="A1961" s="3" t="s">
        <v>205</v>
      </c>
      <c r="B1961" s="3" t="s">
        <v>151</v>
      </c>
      <c r="C1961" s="65">
        <f>C1962+C1964+C1966</f>
        <v>1370000</v>
      </c>
      <c r="D1961" s="65">
        <f t="shared" ref="D1961:J1961" si="1114">D1962+D1964+D1966</f>
        <v>0</v>
      </c>
      <c r="E1961" s="65">
        <f t="shared" si="1114"/>
        <v>0</v>
      </c>
      <c r="F1961" s="100">
        <f t="shared" si="1114"/>
        <v>0</v>
      </c>
      <c r="G1961" s="764">
        <f t="shared" si="1114"/>
        <v>0</v>
      </c>
      <c r="H1961" s="511">
        <f t="shared" si="1114"/>
        <v>0</v>
      </c>
      <c r="I1961" s="801">
        <f t="shared" si="1114"/>
        <v>0</v>
      </c>
      <c r="J1961" s="512">
        <f t="shared" si="1114"/>
        <v>1370000</v>
      </c>
      <c r="K1961" s="544">
        <f t="shared" si="1107"/>
        <v>0</v>
      </c>
    </row>
    <row r="1962" spans="1:11" x14ac:dyDescent="0.25">
      <c r="A1962" s="63" t="s">
        <v>206</v>
      </c>
      <c r="B1962" s="63" t="s">
        <v>154</v>
      </c>
      <c r="C1962" s="64">
        <f>C1963</f>
        <v>140000</v>
      </c>
      <c r="D1962" s="64">
        <f t="shared" ref="D1962:J1962" si="1115">D1963</f>
        <v>0</v>
      </c>
      <c r="E1962" s="64">
        <f t="shared" si="1115"/>
        <v>0</v>
      </c>
      <c r="F1962" s="101">
        <f t="shared" si="1115"/>
        <v>0</v>
      </c>
      <c r="G1962" s="540">
        <f t="shared" si="1115"/>
        <v>0</v>
      </c>
      <c r="H1962" s="369">
        <f t="shared" si="1115"/>
        <v>0</v>
      </c>
      <c r="I1962" s="580">
        <f t="shared" si="1115"/>
        <v>0</v>
      </c>
      <c r="J1962" s="513">
        <f t="shared" si="1115"/>
        <v>140000</v>
      </c>
      <c r="K1962" s="535">
        <f t="shared" si="1107"/>
        <v>0</v>
      </c>
    </row>
    <row r="1963" spans="1:11" x14ac:dyDescent="0.25">
      <c r="A1963" s="4" t="s">
        <v>207</v>
      </c>
      <c r="B1963" s="4" t="s">
        <v>155</v>
      </c>
      <c r="C1963" s="21">
        <v>140000</v>
      </c>
      <c r="D1963" s="16"/>
      <c r="E1963" s="16"/>
      <c r="F1963" s="102"/>
      <c r="G1963" s="754"/>
      <c r="H1963" s="716"/>
      <c r="I1963" s="791">
        <f>H1963+G1963</f>
        <v>0</v>
      </c>
      <c r="J1963" s="561">
        <f>C1963-I1963</f>
        <v>140000</v>
      </c>
      <c r="K1963" s="536">
        <f t="shared" si="1107"/>
        <v>0</v>
      </c>
    </row>
    <row r="1964" spans="1:11" x14ac:dyDescent="0.25">
      <c r="A1964" s="4" t="s">
        <v>208</v>
      </c>
      <c r="B1964" s="4" t="s">
        <v>156</v>
      </c>
      <c r="C1964" s="21">
        <f>C1965</f>
        <v>30000</v>
      </c>
      <c r="D1964" s="21">
        <f t="shared" ref="D1964:J1964" si="1116">D1965</f>
        <v>0</v>
      </c>
      <c r="E1964" s="21">
        <f t="shared" si="1116"/>
        <v>0</v>
      </c>
      <c r="F1964" s="103">
        <f t="shared" si="1116"/>
        <v>0</v>
      </c>
      <c r="G1964" s="547">
        <f t="shared" si="1116"/>
        <v>0</v>
      </c>
      <c r="H1964" s="499">
        <f t="shared" si="1116"/>
        <v>0</v>
      </c>
      <c r="I1964" s="581">
        <f t="shared" si="1116"/>
        <v>0</v>
      </c>
      <c r="J1964" s="514">
        <f t="shared" si="1116"/>
        <v>30000</v>
      </c>
      <c r="K1964" s="536">
        <f t="shared" si="1107"/>
        <v>0</v>
      </c>
    </row>
    <row r="1965" spans="1:11" x14ac:dyDescent="0.25">
      <c r="A1965" s="4" t="s">
        <v>209</v>
      </c>
      <c r="B1965" s="4" t="s">
        <v>157</v>
      </c>
      <c r="C1965" s="21">
        <v>30000</v>
      </c>
      <c r="D1965" s="16"/>
      <c r="E1965" s="16"/>
      <c r="F1965" s="102"/>
      <c r="G1965" s="754"/>
      <c r="H1965" s="716"/>
      <c r="I1965" s="791">
        <f>H1965+G1965</f>
        <v>0</v>
      </c>
      <c r="J1965" s="561">
        <f>C1965-I1965</f>
        <v>30000</v>
      </c>
      <c r="K1965" s="536">
        <f t="shared" si="1107"/>
        <v>0</v>
      </c>
    </row>
    <row r="1966" spans="1:11" x14ac:dyDescent="0.25">
      <c r="A1966" s="4" t="s">
        <v>210</v>
      </c>
      <c r="B1966" s="4" t="s">
        <v>158</v>
      </c>
      <c r="C1966" s="21">
        <f>C1967</f>
        <v>1200000</v>
      </c>
      <c r="D1966" s="21">
        <f t="shared" ref="D1966:J1966" si="1117">D1967</f>
        <v>0</v>
      </c>
      <c r="E1966" s="21">
        <f t="shared" si="1117"/>
        <v>0</v>
      </c>
      <c r="F1966" s="103">
        <f t="shared" si="1117"/>
        <v>0</v>
      </c>
      <c r="G1966" s="547">
        <f t="shared" si="1117"/>
        <v>0</v>
      </c>
      <c r="H1966" s="499">
        <f t="shared" si="1117"/>
        <v>0</v>
      </c>
      <c r="I1966" s="581">
        <f t="shared" si="1117"/>
        <v>0</v>
      </c>
      <c r="J1966" s="514">
        <f t="shared" si="1117"/>
        <v>1200000</v>
      </c>
      <c r="K1966" s="536">
        <f t="shared" si="1107"/>
        <v>0</v>
      </c>
    </row>
    <row r="1967" spans="1:11" x14ac:dyDescent="0.25">
      <c r="A1967" s="4" t="s">
        <v>211</v>
      </c>
      <c r="B1967" s="4" t="s">
        <v>159</v>
      </c>
      <c r="C1967" s="21">
        <v>1200000</v>
      </c>
      <c r="D1967" s="16"/>
      <c r="E1967" s="16"/>
      <c r="F1967" s="102"/>
      <c r="G1967" s="754"/>
      <c r="H1967" s="716"/>
      <c r="I1967" s="791">
        <f>H1967+G1967</f>
        <v>0</v>
      </c>
      <c r="J1967" s="561">
        <f>C1967-I1967</f>
        <v>1200000</v>
      </c>
      <c r="K1967" s="536">
        <f t="shared" si="1107"/>
        <v>0</v>
      </c>
    </row>
    <row r="1968" spans="1:11" x14ac:dyDescent="0.25">
      <c r="A1968" s="54" t="s">
        <v>121</v>
      </c>
      <c r="B1968" s="54" t="s">
        <v>550</v>
      </c>
      <c r="C1968" s="55">
        <f t="shared" ref="C1968:J1968" si="1118">C1969+C1978</f>
        <v>30498000</v>
      </c>
      <c r="D1968" s="55">
        <f t="shared" si="1118"/>
        <v>0</v>
      </c>
      <c r="E1968" s="55">
        <f t="shared" si="1118"/>
        <v>0</v>
      </c>
      <c r="F1968" s="104">
        <f t="shared" si="1118"/>
        <v>0</v>
      </c>
      <c r="G1968" s="547">
        <f t="shared" si="1118"/>
        <v>2916800</v>
      </c>
      <c r="H1968" s="499">
        <f t="shared" si="1118"/>
        <v>0</v>
      </c>
      <c r="I1968" s="581">
        <f t="shared" si="1118"/>
        <v>2916800</v>
      </c>
      <c r="J1968" s="549">
        <f t="shared" si="1118"/>
        <v>27581200</v>
      </c>
      <c r="K1968" s="536">
        <f t="shared" si="1107"/>
        <v>9.5639058298904835</v>
      </c>
    </row>
    <row r="1969" spans="1:11" ht="15.75" thickBot="1" x14ac:dyDescent="0.3">
      <c r="A1969" s="70" t="s">
        <v>17</v>
      </c>
      <c r="B1969" s="566" t="s">
        <v>18</v>
      </c>
      <c r="C1969" s="71">
        <f>C1970+C1975</f>
        <v>27408000</v>
      </c>
      <c r="D1969" s="71">
        <f t="shared" ref="D1969:J1969" si="1119">D1970+D1975</f>
        <v>0</v>
      </c>
      <c r="E1969" s="71">
        <f t="shared" si="1119"/>
        <v>0</v>
      </c>
      <c r="F1969" s="111">
        <f t="shared" si="1119"/>
        <v>0</v>
      </c>
      <c r="G1969" s="765">
        <f t="shared" si="1119"/>
        <v>2916800</v>
      </c>
      <c r="H1969" s="1100">
        <f t="shared" si="1119"/>
        <v>0</v>
      </c>
      <c r="I1969" s="802">
        <f t="shared" si="1119"/>
        <v>2916800</v>
      </c>
      <c r="J1969" s="558">
        <f t="shared" si="1119"/>
        <v>24491200</v>
      </c>
      <c r="K1969" s="538">
        <f t="shared" si="1107"/>
        <v>10.642148277875073</v>
      </c>
    </row>
    <row r="1970" spans="1:11" ht="15.75" thickBot="1" x14ac:dyDescent="0.3">
      <c r="A1970" s="3" t="s">
        <v>215</v>
      </c>
      <c r="B1970" s="68" t="s">
        <v>92</v>
      </c>
      <c r="C1970" s="65">
        <f>C1971+C1973</f>
        <v>25560000</v>
      </c>
      <c r="D1970" s="65">
        <f t="shared" ref="D1970:J1970" si="1120">D1971+D1973</f>
        <v>0</v>
      </c>
      <c r="E1970" s="65">
        <f t="shared" si="1120"/>
        <v>0</v>
      </c>
      <c r="F1970" s="100">
        <f t="shared" si="1120"/>
        <v>0</v>
      </c>
      <c r="G1970" s="764">
        <f t="shared" si="1120"/>
        <v>2600000</v>
      </c>
      <c r="H1970" s="511">
        <f t="shared" si="1120"/>
        <v>0</v>
      </c>
      <c r="I1970" s="801">
        <f t="shared" si="1120"/>
        <v>2600000</v>
      </c>
      <c r="J1970" s="512">
        <f t="shared" si="1120"/>
        <v>22960000</v>
      </c>
      <c r="K1970" s="544">
        <f t="shared" si="1107"/>
        <v>10.172143974960877</v>
      </c>
    </row>
    <row r="1971" spans="1:11" x14ac:dyDescent="0.25">
      <c r="A1971" s="63" t="s">
        <v>216</v>
      </c>
      <c r="B1971" s="67" t="s">
        <v>152</v>
      </c>
      <c r="C1971" s="64">
        <f>C1972</f>
        <v>20160000</v>
      </c>
      <c r="D1971" s="64">
        <f t="shared" ref="D1971:J1971" si="1121">D1972</f>
        <v>0</v>
      </c>
      <c r="E1971" s="64">
        <f t="shared" si="1121"/>
        <v>0</v>
      </c>
      <c r="F1971" s="101">
        <f t="shared" si="1121"/>
        <v>0</v>
      </c>
      <c r="G1971" s="540">
        <f t="shared" si="1121"/>
        <v>1760000</v>
      </c>
      <c r="H1971" s="369">
        <f t="shared" si="1121"/>
        <v>0</v>
      </c>
      <c r="I1971" s="580">
        <f t="shared" si="1121"/>
        <v>1760000</v>
      </c>
      <c r="J1971" s="513">
        <f t="shared" si="1121"/>
        <v>18400000</v>
      </c>
      <c r="K1971" s="535">
        <f t="shared" si="1107"/>
        <v>8.7301587301587293</v>
      </c>
    </row>
    <row r="1972" spans="1:11" x14ac:dyDescent="0.25">
      <c r="A1972" s="4" t="s">
        <v>217</v>
      </c>
      <c r="B1972" s="26" t="s">
        <v>212</v>
      </c>
      <c r="C1972" s="21">
        <v>20160000</v>
      </c>
      <c r="D1972" s="57"/>
      <c r="E1972" s="57"/>
      <c r="F1972" s="106"/>
      <c r="G1972" s="759">
        <v>1760000</v>
      </c>
      <c r="H1972" s="691"/>
      <c r="I1972" s="796">
        <f>H1972+G1972</f>
        <v>1760000</v>
      </c>
      <c r="J1972" s="561">
        <f>C1972-I1972</f>
        <v>18400000</v>
      </c>
      <c r="K1972" s="536">
        <f t="shared" si="1107"/>
        <v>8.7301587301587293</v>
      </c>
    </row>
    <row r="1973" spans="1:11" x14ac:dyDescent="0.25">
      <c r="A1973" s="4" t="s">
        <v>218</v>
      </c>
      <c r="B1973" s="26" t="s">
        <v>213</v>
      </c>
      <c r="C1973" s="21">
        <f>C1974</f>
        <v>5400000</v>
      </c>
      <c r="D1973" s="21">
        <f t="shared" ref="D1973:J1973" si="1122">D1974</f>
        <v>0</v>
      </c>
      <c r="E1973" s="21">
        <f t="shared" si="1122"/>
        <v>0</v>
      </c>
      <c r="F1973" s="103">
        <f t="shared" si="1122"/>
        <v>0</v>
      </c>
      <c r="G1973" s="547">
        <f t="shared" si="1122"/>
        <v>840000</v>
      </c>
      <c r="H1973" s="499">
        <f t="shared" si="1122"/>
        <v>0</v>
      </c>
      <c r="I1973" s="581">
        <f t="shared" si="1122"/>
        <v>840000</v>
      </c>
      <c r="J1973" s="514">
        <f t="shared" si="1122"/>
        <v>4560000</v>
      </c>
      <c r="K1973" s="536">
        <f t="shared" si="1107"/>
        <v>15.555555555555555</v>
      </c>
    </row>
    <row r="1974" spans="1:11" ht="15.75" thickBot="1" x14ac:dyDescent="0.3">
      <c r="A1974" s="48" t="s">
        <v>219</v>
      </c>
      <c r="B1974" s="69" t="s">
        <v>214</v>
      </c>
      <c r="C1974" s="49">
        <v>5400000</v>
      </c>
      <c r="D1974" s="147"/>
      <c r="E1974" s="147"/>
      <c r="F1974" s="148"/>
      <c r="G1974" s="766">
        <v>840000</v>
      </c>
      <c r="H1974" s="1098"/>
      <c r="I1974" s="804">
        <f>H1974+G1974</f>
        <v>840000</v>
      </c>
      <c r="J1974" s="618">
        <f>C1974-I1974</f>
        <v>4560000</v>
      </c>
      <c r="K1974" s="538">
        <f t="shared" si="1107"/>
        <v>15.555555555555555</v>
      </c>
    </row>
    <row r="1975" spans="1:11" ht="15.75" thickBot="1" x14ac:dyDescent="0.3">
      <c r="A1975" s="3" t="s">
        <v>220</v>
      </c>
      <c r="B1975" s="3" t="s">
        <v>151</v>
      </c>
      <c r="C1975" s="65">
        <f>C1976</f>
        <v>1848000</v>
      </c>
      <c r="D1975" s="65">
        <f t="shared" ref="D1975:J1976" si="1123">D1976</f>
        <v>0</v>
      </c>
      <c r="E1975" s="65">
        <f t="shared" si="1123"/>
        <v>0</v>
      </c>
      <c r="F1975" s="100">
        <f t="shared" si="1123"/>
        <v>0</v>
      </c>
      <c r="G1975" s="764">
        <f t="shared" si="1123"/>
        <v>316800</v>
      </c>
      <c r="H1975" s="511">
        <f t="shared" si="1123"/>
        <v>0</v>
      </c>
      <c r="I1975" s="801">
        <f t="shared" si="1123"/>
        <v>316800</v>
      </c>
      <c r="J1975" s="512">
        <f t="shared" si="1123"/>
        <v>1531200</v>
      </c>
      <c r="K1975" s="544">
        <f t="shared" si="1107"/>
        <v>17.142857142857142</v>
      </c>
    </row>
    <row r="1976" spans="1:11" x14ac:dyDescent="0.25">
      <c r="A1976" s="63" t="s">
        <v>221</v>
      </c>
      <c r="B1976" s="63" t="s">
        <v>158</v>
      </c>
      <c r="C1976" s="64">
        <f>C1977</f>
        <v>1848000</v>
      </c>
      <c r="D1976" s="64">
        <f t="shared" si="1123"/>
        <v>0</v>
      </c>
      <c r="E1976" s="64">
        <f t="shared" si="1123"/>
        <v>0</v>
      </c>
      <c r="F1976" s="64">
        <f t="shared" si="1123"/>
        <v>0</v>
      </c>
      <c r="G1976" s="767">
        <f t="shared" si="1123"/>
        <v>316800</v>
      </c>
      <c r="H1976" s="64">
        <f t="shared" si="1123"/>
        <v>0</v>
      </c>
      <c r="I1976" s="723">
        <f t="shared" si="1123"/>
        <v>316800</v>
      </c>
      <c r="J1976" s="64">
        <f t="shared" si="1123"/>
        <v>1531200</v>
      </c>
      <c r="K1976" s="535">
        <f t="shared" si="1107"/>
        <v>17.142857142857142</v>
      </c>
    </row>
    <row r="1977" spans="1:11" x14ac:dyDescent="0.25">
      <c r="A1977" s="4" t="s">
        <v>222</v>
      </c>
      <c r="B1977" s="4" t="s">
        <v>175</v>
      </c>
      <c r="C1977" s="21">
        <v>1848000</v>
      </c>
      <c r="D1977" s="57"/>
      <c r="E1977" s="57"/>
      <c r="F1977" s="106"/>
      <c r="G1977" s="759">
        <v>316800</v>
      </c>
      <c r="H1977" s="691"/>
      <c r="I1977" s="796">
        <f>H1977+G1977</f>
        <v>316800</v>
      </c>
      <c r="J1977" s="561">
        <f>C1977-I1977</f>
        <v>1531200</v>
      </c>
      <c r="K1977" s="536">
        <f t="shared" si="1107"/>
        <v>17.142857142857142</v>
      </c>
    </row>
    <row r="1978" spans="1:11" ht="15.75" thickBot="1" x14ac:dyDescent="0.3">
      <c r="A1978" s="70" t="s">
        <v>19</v>
      </c>
      <c r="B1978" s="566" t="s">
        <v>20</v>
      </c>
      <c r="C1978" s="71">
        <f>C1979+C1982</f>
        <v>3090000</v>
      </c>
      <c r="D1978" s="71">
        <f t="shared" ref="D1978:J1978" si="1124">D1979+D1982</f>
        <v>0</v>
      </c>
      <c r="E1978" s="71">
        <f t="shared" si="1124"/>
        <v>0</v>
      </c>
      <c r="F1978" s="111">
        <f t="shared" si="1124"/>
        <v>0</v>
      </c>
      <c r="G1978" s="765">
        <f t="shared" si="1124"/>
        <v>0</v>
      </c>
      <c r="H1978" s="1100">
        <f t="shared" si="1124"/>
        <v>0</v>
      </c>
      <c r="I1978" s="802">
        <f t="shared" si="1124"/>
        <v>0</v>
      </c>
      <c r="J1978" s="558">
        <f t="shared" si="1124"/>
        <v>3090000</v>
      </c>
      <c r="K1978" s="538">
        <f t="shared" si="1107"/>
        <v>0</v>
      </c>
    </row>
    <row r="1979" spans="1:11" ht="15.75" thickBot="1" x14ac:dyDescent="0.3">
      <c r="A1979" s="3" t="s">
        <v>226</v>
      </c>
      <c r="B1979" s="3" t="s">
        <v>92</v>
      </c>
      <c r="C1979" s="65">
        <f>C1980</f>
        <v>430000</v>
      </c>
      <c r="D1979" s="65">
        <f t="shared" ref="D1979:J1980" si="1125">D1980</f>
        <v>0</v>
      </c>
      <c r="E1979" s="65">
        <f t="shared" si="1125"/>
        <v>0</v>
      </c>
      <c r="F1979" s="100">
        <f t="shared" si="1125"/>
        <v>0</v>
      </c>
      <c r="G1979" s="764">
        <f t="shared" si="1125"/>
        <v>0</v>
      </c>
      <c r="H1979" s="511">
        <f t="shared" si="1125"/>
        <v>0</v>
      </c>
      <c r="I1979" s="801">
        <f t="shared" si="1125"/>
        <v>0</v>
      </c>
      <c r="J1979" s="512">
        <f t="shared" si="1125"/>
        <v>430000</v>
      </c>
      <c r="K1979" s="544">
        <f t="shared" si="1107"/>
        <v>0</v>
      </c>
    </row>
    <row r="1980" spans="1:11" x14ac:dyDescent="0.25">
      <c r="A1980" s="63" t="s">
        <v>227</v>
      </c>
      <c r="B1980" s="63" t="s">
        <v>152</v>
      </c>
      <c r="C1980" s="64">
        <f>C1981</f>
        <v>430000</v>
      </c>
      <c r="D1980" s="64">
        <f t="shared" si="1125"/>
        <v>0</v>
      </c>
      <c r="E1980" s="64">
        <f t="shared" si="1125"/>
        <v>0</v>
      </c>
      <c r="F1980" s="101">
        <f t="shared" si="1125"/>
        <v>0</v>
      </c>
      <c r="G1980" s="540">
        <f t="shared" si="1125"/>
        <v>0</v>
      </c>
      <c r="H1980" s="369">
        <f t="shared" si="1125"/>
        <v>0</v>
      </c>
      <c r="I1980" s="580">
        <f t="shared" si="1125"/>
        <v>0</v>
      </c>
      <c r="J1980" s="513">
        <f t="shared" si="1125"/>
        <v>430000</v>
      </c>
      <c r="K1980" s="535">
        <f t="shared" si="1107"/>
        <v>0</v>
      </c>
    </row>
    <row r="1981" spans="1:11" ht="15.75" thickBot="1" x14ac:dyDescent="0.3">
      <c r="A1981" s="48" t="s">
        <v>228</v>
      </c>
      <c r="B1981" s="48" t="s">
        <v>153</v>
      </c>
      <c r="C1981" s="49">
        <v>430000</v>
      </c>
      <c r="D1981" s="147"/>
      <c r="E1981" s="147"/>
      <c r="F1981" s="148"/>
      <c r="G1981" s="755"/>
      <c r="H1981" s="1088"/>
      <c r="I1981" s="792">
        <f>H1981+G1981</f>
        <v>0</v>
      </c>
      <c r="J1981" s="618">
        <f>C1981-I1981</f>
        <v>430000</v>
      </c>
      <c r="K1981" s="538">
        <f t="shared" si="1107"/>
        <v>0</v>
      </c>
    </row>
    <row r="1982" spans="1:11" ht="15.75" thickBot="1" x14ac:dyDescent="0.3">
      <c r="A1982" s="3" t="s">
        <v>229</v>
      </c>
      <c r="B1982" s="3" t="s">
        <v>151</v>
      </c>
      <c r="C1982" s="65">
        <f>C1983+C1985+C1987+C1989</f>
        <v>2660000</v>
      </c>
      <c r="D1982" s="65">
        <f t="shared" ref="D1982:J1982" si="1126">D1983+D1985+D1987+D1989</f>
        <v>0</v>
      </c>
      <c r="E1982" s="65">
        <f t="shared" si="1126"/>
        <v>0</v>
      </c>
      <c r="F1982" s="100">
        <f t="shared" si="1126"/>
        <v>0</v>
      </c>
      <c r="G1982" s="764">
        <f t="shared" si="1126"/>
        <v>0</v>
      </c>
      <c r="H1982" s="511">
        <f t="shared" si="1126"/>
        <v>0</v>
      </c>
      <c r="I1982" s="801">
        <f t="shared" si="1126"/>
        <v>0</v>
      </c>
      <c r="J1982" s="512">
        <f t="shared" si="1126"/>
        <v>2660000</v>
      </c>
      <c r="K1982" s="544">
        <f t="shared" si="1107"/>
        <v>0</v>
      </c>
    </row>
    <row r="1983" spans="1:11" x14ac:dyDescent="0.25">
      <c r="A1983" s="63" t="s">
        <v>230</v>
      </c>
      <c r="B1983" s="63" t="s">
        <v>154</v>
      </c>
      <c r="C1983" s="64">
        <f>C1984</f>
        <v>380000</v>
      </c>
      <c r="D1983" s="64">
        <f t="shared" ref="D1983:J1983" si="1127">D1984</f>
        <v>0</v>
      </c>
      <c r="E1983" s="64">
        <f t="shared" si="1127"/>
        <v>0</v>
      </c>
      <c r="F1983" s="101">
        <f t="shared" si="1127"/>
        <v>0</v>
      </c>
      <c r="G1983" s="540">
        <f t="shared" si="1127"/>
        <v>0</v>
      </c>
      <c r="H1983" s="369">
        <f t="shared" si="1127"/>
        <v>0</v>
      </c>
      <c r="I1983" s="580">
        <f t="shared" si="1127"/>
        <v>0</v>
      </c>
      <c r="J1983" s="513">
        <f t="shared" si="1127"/>
        <v>380000</v>
      </c>
      <c r="K1983" s="535">
        <f t="shared" si="1107"/>
        <v>0</v>
      </c>
    </row>
    <row r="1984" spans="1:11" x14ac:dyDescent="0.25">
      <c r="A1984" s="4" t="s">
        <v>231</v>
      </c>
      <c r="B1984" s="4" t="s">
        <v>155</v>
      </c>
      <c r="C1984" s="21">
        <v>380000</v>
      </c>
      <c r="D1984" s="16"/>
      <c r="E1984" s="16"/>
      <c r="F1984" s="102"/>
      <c r="G1984" s="754"/>
      <c r="H1984" s="716"/>
      <c r="I1984" s="791">
        <f>H1984+G1984</f>
        <v>0</v>
      </c>
      <c r="J1984" s="561">
        <f>C1984-I1984</f>
        <v>380000</v>
      </c>
      <c r="K1984" s="536">
        <f t="shared" si="1107"/>
        <v>0</v>
      </c>
    </row>
    <row r="1985" spans="1:11" x14ac:dyDescent="0.25">
      <c r="A1985" s="4" t="s">
        <v>232</v>
      </c>
      <c r="B1985" s="4" t="s">
        <v>156</v>
      </c>
      <c r="C1985" s="21">
        <f>C1986</f>
        <v>30000</v>
      </c>
      <c r="D1985" s="21">
        <f t="shared" ref="D1985:J1985" si="1128">D1986</f>
        <v>0</v>
      </c>
      <c r="E1985" s="21">
        <f t="shared" si="1128"/>
        <v>0</v>
      </c>
      <c r="F1985" s="103">
        <f t="shared" si="1128"/>
        <v>0</v>
      </c>
      <c r="G1985" s="547">
        <f t="shared" si="1128"/>
        <v>0</v>
      </c>
      <c r="H1985" s="499">
        <f t="shared" si="1128"/>
        <v>0</v>
      </c>
      <c r="I1985" s="581">
        <f t="shared" si="1128"/>
        <v>0</v>
      </c>
      <c r="J1985" s="514">
        <f t="shared" si="1128"/>
        <v>30000</v>
      </c>
      <c r="K1985" s="536">
        <f t="shared" si="1107"/>
        <v>0</v>
      </c>
    </row>
    <row r="1986" spans="1:11" x14ac:dyDescent="0.25">
      <c r="A1986" s="4" t="s">
        <v>233</v>
      </c>
      <c r="B1986" s="4" t="s">
        <v>157</v>
      </c>
      <c r="C1986" s="21">
        <v>30000</v>
      </c>
      <c r="D1986" s="16"/>
      <c r="E1986" s="16"/>
      <c r="F1986" s="102"/>
      <c r="G1986" s="754"/>
      <c r="H1986" s="716"/>
      <c r="I1986" s="791">
        <f>H1986+G1986</f>
        <v>0</v>
      </c>
      <c r="J1986" s="561">
        <f>C1986-I1986</f>
        <v>30000</v>
      </c>
      <c r="K1986" s="536">
        <f t="shared" si="1107"/>
        <v>0</v>
      </c>
    </row>
    <row r="1987" spans="1:11" x14ac:dyDescent="0.25">
      <c r="A1987" s="4" t="s">
        <v>234</v>
      </c>
      <c r="B1987" s="4" t="s">
        <v>158</v>
      </c>
      <c r="C1987" s="21">
        <f>C1988</f>
        <v>1200000</v>
      </c>
      <c r="D1987" s="21">
        <f t="shared" ref="D1987:J1987" si="1129">D1988</f>
        <v>0</v>
      </c>
      <c r="E1987" s="21">
        <f t="shared" si="1129"/>
        <v>0</v>
      </c>
      <c r="F1987" s="103">
        <f t="shared" si="1129"/>
        <v>0</v>
      </c>
      <c r="G1987" s="547">
        <f t="shared" si="1129"/>
        <v>0</v>
      </c>
      <c r="H1987" s="499">
        <f t="shared" si="1129"/>
        <v>0</v>
      </c>
      <c r="I1987" s="581">
        <f t="shared" si="1129"/>
        <v>0</v>
      </c>
      <c r="J1987" s="514">
        <f t="shared" si="1129"/>
        <v>1200000</v>
      </c>
      <c r="K1987" s="536">
        <f t="shared" si="1107"/>
        <v>0</v>
      </c>
    </row>
    <row r="1988" spans="1:11" x14ac:dyDescent="0.25">
      <c r="A1988" s="4" t="s">
        <v>235</v>
      </c>
      <c r="B1988" s="4" t="s">
        <v>175</v>
      </c>
      <c r="C1988" s="21">
        <v>1200000</v>
      </c>
      <c r="D1988" s="16"/>
      <c r="E1988" s="16"/>
      <c r="F1988" s="102"/>
      <c r="G1988" s="754"/>
      <c r="H1988" s="716"/>
      <c r="I1988" s="791">
        <f>H1988+G1988</f>
        <v>0</v>
      </c>
      <c r="J1988" s="561">
        <f>C1988-I1988</f>
        <v>1200000</v>
      </c>
      <c r="K1988" s="536">
        <f t="shared" si="1107"/>
        <v>0</v>
      </c>
    </row>
    <row r="1989" spans="1:11" x14ac:dyDescent="0.25">
      <c r="A1989" s="4" t="s">
        <v>236</v>
      </c>
      <c r="B1989" s="26" t="s">
        <v>223</v>
      </c>
      <c r="C1989" s="21">
        <f>C1990+C1991</f>
        <v>1050000</v>
      </c>
      <c r="D1989" s="21">
        <f t="shared" ref="D1989:J1989" si="1130">D1990+D1991</f>
        <v>0</v>
      </c>
      <c r="E1989" s="21">
        <f t="shared" si="1130"/>
        <v>0</v>
      </c>
      <c r="F1989" s="103">
        <f t="shared" si="1130"/>
        <v>0</v>
      </c>
      <c r="G1989" s="547">
        <f t="shared" si="1130"/>
        <v>0</v>
      </c>
      <c r="H1989" s="499">
        <f t="shared" si="1130"/>
        <v>0</v>
      </c>
      <c r="I1989" s="581">
        <f t="shared" si="1130"/>
        <v>0</v>
      </c>
      <c r="J1989" s="514">
        <f t="shared" si="1130"/>
        <v>1050000</v>
      </c>
      <c r="K1989" s="536">
        <f t="shared" si="1107"/>
        <v>0</v>
      </c>
    </row>
    <row r="1990" spans="1:11" x14ac:dyDescent="0.25">
      <c r="A1990" s="4" t="s">
        <v>237</v>
      </c>
      <c r="B1990" s="26" t="s">
        <v>224</v>
      </c>
      <c r="C1990" s="21">
        <v>750000</v>
      </c>
      <c r="D1990" s="16"/>
      <c r="E1990" s="16"/>
      <c r="F1990" s="102"/>
      <c r="G1990" s="754"/>
      <c r="H1990" s="716"/>
      <c r="I1990" s="791">
        <f>H1990+G1990</f>
        <v>0</v>
      </c>
      <c r="J1990" s="561">
        <f>C1990-I1990</f>
        <v>750000</v>
      </c>
      <c r="K1990" s="536">
        <f t="shared" si="1107"/>
        <v>0</v>
      </c>
    </row>
    <row r="1991" spans="1:11" x14ac:dyDescent="0.25">
      <c r="A1991" s="4" t="s">
        <v>238</v>
      </c>
      <c r="B1991" s="26" t="s">
        <v>225</v>
      </c>
      <c r="C1991" s="21">
        <v>300000</v>
      </c>
      <c r="D1991" s="16"/>
      <c r="E1991" s="16"/>
      <c r="F1991" s="102"/>
      <c r="G1991" s="754"/>
      <c r="H1991" s="716"/>
      <c r="I1991" s="791">
        <f>H1991+G1991</f>
        <v>0</v>
      </c>
      <c r="J1991" s="561">
        <f>C1991-I1991</f>
        <v>300000</v>
      </c>
      <c r="K1991" s="536">
        <f t="shared" si="1107"/>
        <v>0</v>
      </c>
    </row>
    <row r="1992" spans="1:11" x14ac:dyDescent="0.25">
      <c r="A1992" s="124"/>
      <c r="B1992" s="131"/>
      <c r="C1992" s="125"/>
      <c r="D1992" s="126"/>
      <c r="E1992" s="126"/>
      <c r="F1992" s="126"/>
      <c r="G1992" s="610"/>
      <c r="H1992" s="516"/>
      <c r="I1992" s="610"/>
      <c r="J1992" s="515"/>
      <c r="K1992" s="545"/>
    </row>
    <row r="1993" spans="1:11" x14ac:dyDescent="0.25">
      <c r="A1993" s="7"/>
      <c r="B1993" s="132"/>
      <c r="C1993" s="8"/>
      <c r="D1993" s="130"/>
      <c r="E1993" s="130"/>
      <c r="F1993" s="130"/>
      <c r="G1993" s="613"/>
      <c r="H1993" s="520"/>
      <c r="I1993" s="613"/>
      <c r="J1993" s="519"/>
      <c r="K1993" s="550"/>
    </row>
    <row r="1994" spans="1:11" x14ac:dyDescent="0.25">
      <c r="A1994" s="7"/>
      <c r="B1994" s="132"/>
      <c r="C1994" s="8"/>
      <c r="D1994" s="130"/>
      <c r="E1994" s="130"/>
      <c r="F1994" s="130"/>
      <c r="G1994" s="613"/>
      <c r="H1994" s="520"/>
      <c r="I1994" s="613"/>
      <c r="J1994" s="519"/>
      <c r="K1994" s="550"/>
    </row>
    <row r="1995" spans="1:11" x14ac:dyDescent="0.25">
      <c r="A1995" s="7"/>
      <c r="B1995" s="132"/>
      <c r="C1995" s="8"/>
      <c r="D1995" s="130"/>
      <c r="E1995" s="130"/>
      <c r="F1995" s="130"/>
      <c r="G1995" s="613"/>
      <c r="H1995" s="520"/>
      <c r="I1995" s="613"/>
      <c r="J1995" s="519"/>
      <c r="K1995" s="550">
        <v>4</v>
      </c>
    </row>
    <row r="1996" spans="1:11" x14ac:dyDescent="0.25">
      <c r="A1996" s="120" t="s">
        <v>533</v>
      </c>
      <c r="B1996" s="121">
        <v>2</v>
      </c>
      <c r="C1996" s="122" t="s">
        <v>534</v>
      </c>
      <c r="D1996" s="122" t="s">
        <v>535</v>
      </c>
      <c r="E1996" s="122" t="s">
        <v>536</v>
      </c>
      <c r="F1996" s="123" t="s">
        <v>537</v>
      </c>
      <c r="G1996" s="751">
        <v>7</v>
      </c>
      <c r="H1996" s="715">
        <v>8</v>
      </c>
      <c r="I1996" s="788">
        <v>9</v>
      </c>
      <c r="J1996" s="502">
        <v>10</v>
      </c>
      <c r="K1996" s="503">
        <v>11</v>
      </c>
    </row>
    <row r="1997" spans="1:11" x14ac:dyDescent="0.25">
      <c r="A1997" s="54" t="s">
        <v>120</v>
      </c>
      <c r="B1997" s="56" t="s">
        <v>104</v>
      </c>
      <c r="C1997" s="55">
        <f t="shared" ref="C1997:J1997" si="1131">C1998+C2003+C2010+C2017+C2022+C2026+C2030+C2040+C2044+C2048</f>
        <v>94950000</v>
      </c>
      <c r="D1997" s="55">
        <f t="shared" si="1131"/>
        <v>0</v>
      </c>
      <c r="E1997" s="55">
        <f t="shared" si="1131"/>
        <v>0</v>
      </c>
      <c r="F1997" s="104">
        <f t="shared" si="1131"/>
        <v>0</v>
      </c>
      <c r="G1997" s="547">
        <f t="shared" si="1131"/>
        <v>29761122</v>
      </c>
      <c r="H1997" s="499">
        <f t="shared" si="1131"/>
        <v>0</v>
      </c>
      <c r="I1997" s="581">
        <f t="shared" si="1131"/>
        <v>29761122</v>
      </c>
      <c r="J1997" s="549">
        <f t="shared" si="1131"/>
        <v>65188878</v>
      </c>
      <c r="K1997" s="536">
        <f t="shared" ref="K1997:K2034" si="1132">I1997/C1997*100</f>
        <v>31.343993680884672</v>
      </c>
    </row>
    <row r="1998" spans="1:11" ht="15.75" thickBot="1" x14ac:dyDescent="0.3">
      <c r="A1998" s="72" t="s">
        <v>21</v>
      </c>
      <c r="B1998" s="72" t="s">
        <v>22</v>
      </c>
      <c r="C1998" s="73">
        <f>C1999</f>
        <v>12000000</v>
      </c>
      <c r="D1998" s="73">
        <f t="shared" ref="D1998:J1999" si="1133">D1999</f>
        <v>0</v>
      </c>
      <c r="E1998" s="73">
        <f t="shared" si="1133"/>
        <v>0</v>
      </c>
      <c r="F1998" s="112">
        <f t="shared" si="1133"/>
        <v>0</v>
      </c>
      <c r="G1998" s="768">
        <f t="shared" si="1133"/>
        <v>4542297</v>
      </c>
      <c r="H1998" s="1101">
        <f t="shared" si="1133"/>
        <v>0</v>
      </c>
      <c r="I1998" s="805">
        <f t="shared" si="1133"/>
        <v>4542297</v>
      </c>
      <c r="J1998" s="524">
        <f t="shared" si="1133"/>
        <v>7457703</v>
      </c>
      <c r="K1998" s="538">
        <f t="shared" si="1132"/>
        <v>37.852475000000005</v>
      </c>
    </row>
    <row r="1999" spans="1:11" ht="15.75" thickBot="1" x14ac:dyDescent="0.3">
      <c r="A1999" s="3" t="s">
        <v>242</v>
      </c>
      <c r="B1999" s="3" t="s">
        <v>151</v>
      </c>
      <c r="C1999" s="65">
        <f>C2000</f>
        <v>12000000</v>
      </c>
      <c r="D1999" s="65">
        <f t="shared" si="1133"/>
        <v>0</v>
      </c>
      <c r="E1999" s="65">
        <f t="shared" si="1133"/>
        <v>0</v>
      </c>
      <c r="F1999" s="100">
        <f t="shared" si="1133"/>
        <v>0</v>
      </c>
      <c r="G1999" s="764">
        <f t="shared" si="1133"/>
        <v>4542297</v>
      </c>
      <c r="H1999" s="511">
        <f t="shared" si="1133"/>
        <v>0</v>
      </c>
      <c r="I1999" s="801">
        <f t="shared" si="1133"/>
        <v>4542297</v>
      </c>
      <c r="J1999" s="512">
        <f t="shared" si="1133"/>
        <v>7457703</v>
      </c>
      <c r="K1999" s="544">
        <f t="shared" si="1132"/>
        <v>37.852475000000005</v>
      </c>
    </row>
    <row r="2000" spans="1:11" x14ac:dyDescent="0.25">
      <c r="A2000" s="63" t="s">
        <v>243</v>
      </c>
      <c r="B2000" s="63" t="s">
        <v>239</v>
      </c>
      <c r="C2000" s="64">
        <f>C2001+C2002</f>
        <v>12000000</v>
      </c>
      <c r="D2000" s="64">
        <f t="shared" ref="D2000:J2000" si="1134">D2001+D2002</f>
        <v>0</v>
      </c>
      <c r="E2000" s="64">
        <f t="shared" si="1134"/>
        <v>0</v>
      </c>
      <c r="F2000" s="101">
        <f t="shared" si="1134"/>
        <v>0</v>
      </c>
      <c r="G2000" s="540">
        <f t="shared" si="1134"/>
        <v>4542297</v>
      </c>
      <c r="H2000" s="369">
        <f t="shared" si="1134"/>
        <v>0</v>
      </c>
      <c r="I2000" s="580">
        <f t="shared" si="1134"/>
        <v>4542297</v>
      </c>
      <c r="J2000" s="513">
        <f t="shared" si="1134"/>
        <v>7457703</v>
      </c>
      <c r="K2000" s="535">
        <f t="shared" si="1132"/>
        <v>37.852475000000005</v>
      </c>
    </row>
    <row r="2001" spans="1:11" x14ac:dyDescent="0.25">
      <c r="A2001" s="4" t="s">
        <v>259</v>
      </c>
      <c r="B2001" s="4" t="s">
        <v>240</v>
      </c>
      <c r="C2001" s="21">
        <v>4200000</v>
      </c>
      <c r="D2001" s="16"/>
      <c r="E2001" s="16"/>
      <c r="F2001" s="102"/>
      <c r="G2001" s="759">
        <v>766855</v>
      </c>
      <c r="H2001" s="691"/>
      <c r="I2001" s="803">
        <f>H2001+G2001</f>
        <v>766855</v>
      </c>
      <c r="J2001" s="561">
        <f>C2001-I2001</f>
        <v>3433145</v>
      </c>
      <c r="K2001" s="536">
        <f t="shared" si="1132"/>
        <v>18.258452380952381</v>
      </c>
    </row>
    <row r="2002" spans="1:11" x14ac:dyDescent="0.25">
      <c r="A2002" s="4" t="s">
        <v>244</v>
      </c>
      <c r="B2002" s="4" t="s">
        <v>241</v>
      </c>
      <c r="C2002" s="21">
        <v>7800000</v>
      </c>
      <c r="D2002" s="16"/>
      <c r="E2002" s="16"/>
      <c r="F2002" s="102"/>
      <c r="G2002" s="759">
        <v>3775442</v>
      </c>
      <c r="H2002" s="691"/>
      <c r="I2002" s="803">
        <f>H2002+G2002</f>
        <v>3775442</v>
      </c>
      <c r="J2002" s="561">
        <f>C2002-I2002</f>
        <v>4024558</v>
      </c>
      <c r="K2002" s="536">
        <f t="shared" si="1132"/>
        <v>48.403102564102561</v>
      </c>
    </row>
    <row r="2003" spans="1:11" ht="15.75" thickBot="1" x14ac:dyDescent="0.3">
      <c r="A2003" s="70" t="s">
        <v>23</v>
      </c>
      <c r="B2003" s="70" t="s">
        <v>24</v>
      </c>
      <c r="C2003" s="71">
        <f>C2004+C2007</f>
        <v>9500000</v>
      </c>
      <c r="D2003" s="71">
        <f t="shared" ref="D2003:J2003" si="1135">D2004+D2007</f>
        <v>0</v>
      </c>
      <c r="E2003" s="71">
        <f t="shared" si="1135"/>
        <v>0</v>
      </c>
      <c r="F2003" s="111">
        <f t="shared" si="1135"/>
        <v>0</v>
      </c>
      <c r="G2003" s="765">
        <f t="shared" si="1135"/>
        <v>2365500</v>
      </c>
      <c r="H2003" s="1100">
        <f t="shared" si="1135"/>
        <v>0</v>
      </c>
      <c r="I2003" s="802">
        <f t="shared" si="1135"/>
        <v>2365500</v>
      </c>
      <c r="J2003" s="558">
        <f t="shared" si="1135"/>
        <v>7134500</v>
      </c>
      <c r="K2003" s="538">
        <f t="shared" si="1132"/>
        <v>24.9</v>
      </c>
    </row>
    <row r="2004" spans="1:11" ht="15.75" thickBot="1" x14ac:dyDescent="0.3">
      <c r="A2004" s="3" t="s">
        <v>261</v>
      </c>
      <c r="B2004" s="3" t="s">
        <v>92</v>
      </c>
      <c r="C2004" s="65">
        <f>C2005</f>
        <v>7200000</v>
      </c>
      <c r="D2004" s="65">
        <f t="shared" ref="D2004:J2005" si="1136">D2005</f>
        <v>0</v>
      </c>
      <c r="E2004" s="65">
        <f t="shared" si="1136"/>
        <v>0</v>
      </c>
      <c r="F2004" s="100">
        <f t="shared" si="1136"/>
        <v>0</v>
      </c>
      <c r="G2004" s="764">
        <f t="shared" si="1136"/>
        <v>1950000</v>
      </c>
      <c r="H2004" s="511">
        <f t="shared" si="1136"/>
        <v>0</v>
      </c>
      <c r="I2004" s="801">
        <f t="shared" si="1136"/>
        <v>1950000</v>
      </c>
      <c r="J2004" s="512">
        <f t="shared" si="1136"/>
        <v>5250000</v>
      </c>
      <c r="K2004" s="544">
        <f t="shared" si="1132"/>
        <v>27.083333333333332</v>
      </c>
    </row>
    <row r="2005" spans="1:11" x14ac:dyDescent="0.25">
      <c r="A2005" s="63" t="s">
        <v>262</v>
      </c>
      <c r="B2005" s="63" t="s">
        <v>152</v>
      </c>
      <c r="C2005" s="64">
        <f>C2006</f>
        <v>7200000</v>
      </c>
      <c r="D2005" s="64">
        <f t="shared" si="1136"/>
        <v>0</v>
      </c>
      <c r="E2005" s="64">
        <f t="shared" si="1136"/>
        <v>0</v>
      </c>
      <c r="F2005" s="101">
        <f t="shared" si="1136"/>
        <v>0</v>
      </c>
      <c r="G2005" s="540">
        <f t="shared" si="1136"/>
        <v>1950000</v>
      </c>
      <c r="H2005" s="369">
        <f t="shared" si="1136"/>
        <v>0</v>
      </c>
      <c r="I2005" s="580">
        <f t="shared" si="1136"/>
        <v>1950000</v>
      </c>
      <c r="J2005" s="513">
        <f t="shared" si="1136"/>
        <v>5250000</v>
      </c>
      <c r="K2005" s="535">
        <f t="shared" si="1132"/>
        <v>27.083333333333332</v>
      </c>
    </row>
    <row r="2006" spans="1:11" x14ac:dyDescent="0.25">
      <c r="A2006" s="4" t="s">
        <v>263</v>
      </c>
      <c r="B2006" s="4" t="s">
        <v>153</v>
      </c>
      <c r="C2006" s="21">
        <v>7200000</v>
      </c>
      <c r="D2006" s="57"/>
      <c r="E2006" s="57"/>
      <c r="F2006" s="106"/>
      <c r="G2006" s="759">
        <v>1950000</v>
      </c>
      <c r="H2006" s="691"/>
      <c r="I2006" s="803">
        <f>H2006+G2006</f>
        <v>1950000</v>
      </c>
      <c r="J2006" s="561">
        <f>C2006-I2006</f>
        <v>5250000</v>
      </c>
      <c r="K2006" s="536">
        <f t="shared" si="1132"/>
        <v>27.083333333333332</v>
      </c>
    </row>
    <row r="2007" spans="1:11" x14ac:dyDescent="0.25">
      <c r="A2007" s="4" t="s">
        <v>260</v>
      </c>
      <c r="B2007" s="4" t="s">
        <v>151</v>
      </c>
      <c r="C2007" s="21">
        <f>C2008</f>
        <v>2300000</v>
      </c>
      <c r="D2007" s="21">
        <f t="shared" ref="D2007:J2008" si="1137">D2008</f>
        <v>0</v>
      </c>
      <c r="E2007" s="21">
        <f t="shared" si="1137"/>
        <v>0</v>
      </c>
      <c r="F2007" s="103">
        <f t="shared" si="1137"/>
        <v>0</v>
      </c>
      <c r="G2007" s="547">
        <f t="shared" si="1137"/>
        <v>415500</v>
      </c>
      <c r="H2007" s="499">
        <f t="shared" si="1137"/>
        <v>0</v>
      </c>
      <c r="I2007" s="581">
        <f t="shared" si="1137"/>
        <v>415500</v>
      </c>
      <c r="J2007" s="514">
        <f t="shared" si="1137"/>
        <v>1884500</v>
      </c>
      <c r="K2007" s="536">
        <f t="shared" si="1132"/>
        <v>18.065217391304348</v>
      </c>
    </row>
    <row r="2008" spans="1:11" x14ac:dyDescent="0.25">
      <c r="A2008" s="4" t="s">
        <v>264</v>
      </c>
      <c r="B2008" s="4" t="s">
        <v>154</v>
      </c>
      <c r="C2008" s="21">
        <f>C2009</f>
        <v>2300000</v>
      </c>
      <c r="D2008" s="21">
        <f t="shared" si="1137"/>
        <v>0</v>
      </c>
      <c r="E2008" s="21">
        <f t="shared" si="1137"/>
        <v>0</v>
      </c>
      <c r="F2008" s="103">
        <f t="shared" si="1137"/>
        <v>0</v>
      </c>
      <c r="G2008" s="547">
        <f t="shared" si="1137"/>
        <v>415500</v>
      </c>
      <c r="H2008" s="499">
        <f t="shared" si="1137"/>
        <v>0</v>
      </c>
      <c r="I2008" s="581">
        <f t="shared" si="1137"/>
        <v>415500</v>
      </c>
      <c r="J2008" s="514">
        <f t="shared" si="1137"/>
        <v>1884500</v>
      </c>
      <c r="K2008" s="536">
        <f t="shared" si="1132"/>
        <v>18.065217391304348</v>
      </c>
    </row>
    <row r="2009" spans="1:11" x14ac:dyDescent="0.25">
      <c r="A2009" s="4" t="s">
        <v>265</v>
      </c>
      <c r="B2009" s="4" t="s">
        <v>245</v>
      </c>
      <c r="C2009" s="21">
        <v>2300000</v>
      </c>
      <c r="D2009" s="57"/>
      <c r="E2009" s="57"/>
      <c r="F2009" s="106"/>
      <c r="G2009" s="759">
        <v>415500</v>
      </c>
      <c r="H2009" s="691"/>
      <c r="I2009" s="803">
        <f>H2009+G2009</f>
        <v>415500</v>
      </c>
      <c r="J2009" s="561">
        <f>C2009-I2009</f>
        <v>1884500</v>
      </c>
      <c r="K2009" s="536">
        <f t="shared" si="1132"/>
        <v>18.065217391304348</v>
      </c>
    </row>
    <row r="2010" spans="1:11" ht="15.75" thickBot="1" x14ac:dyDescent="0.3">
      <c r="A2010" s="70" t="s">
        <v>25</v>
      </c>
      <c r="B2010" s="70" t="s">
        <v>26</v>
      </c>
      <c r="C2010" s="71">
        <f>C2011</f>
        <v>8400000</v>
      </c>
      <c r="D2010" s="71">
        <f t="shared" ref="D2010:J2010" si="1138">D2011</f>
        <v>0</v>
      </c>
      <c r="E2010" s="71">
        <f t="shared" si="1138"/>
        <v>0</v>
      </c>
      <c r="F2010" s="111">
        <f t="shared" si="1138"/>
        <v>0</v>
      </c>
      <c r="G2010" s="765">
        <f t="shared" si="1138"/>
        <v>1411500</v>
      </c>
      <c r="H2010" s="1100">
        <f t="shared" si="1138"/>
        <v>0</v>
      </c>
      <c r="I2010" s="802">
        <f t="shared" si="1138"/>
        <v>1411500</v>
      </c>
      <c r="J2010" s="558">
        <f t="shared" si="1138"/>
        <v>6988500</v>
      </c>
      <c r="K2010" s="538">
        <f t="shared" si="1132"/>
        <v>16.803571428571431</v>
      </c>
    </row>
    <row r="2011" spans="1:11" ht="15.75" thickBot="1" x14ac:dyDescent="0.3">
      <c r="A2011" s="3" t="s">
        <v>253</v>
      </c>
      <c r="B2011" s="3" t="s">
        <v>151</v>
      </c>
      <c r="C2011" s="65">
        <f>C2012+C2015</f>
        <v>8400000</v>
      </c>
      <c r="D2011" s="65">
        <f t="shared" ref="D2011:J2011" si="1139">D2012+D2015</f>
        <v>0</v>
      </c>
      <c r="E2011" s="65">
        <f t="shared" si="1139"/>
        <v>0</v>
      </c>
      <c r="F2011" s="100">
        <f t="shared" si="1139"/>
        <v>0</v>
      </c>
      <c r="G2011" s="764">
        <f t="shared" si="1139"/>
        <v>1411500</v>
      </c>
      <c r="H2011" s="511">
        <f t="shared" si="1139"/>
        <v>0</v>
      </c>
      <c r="I2011" s="801">
        <f t="shared" si="1139"/>
        <v>1411500</v>
      </c>
      <c r="J2011" s="512">
        <f t="shared" si="1139"/>
        <v>6988500</v>
      </c>
      <c r="K2011" s="544">
        <f t="shared" si="1132"/>
        <v>16.803571428571431</v>
      </c>
    </row>
    <row r="2012" spans="1:11" x14ac:dyDescent="0.25">
      <c r="A2012" s="63" t="s">
        <v>254</v>
      </c>
      <c r="B2012" s="63" t="s">
        <v>154</v>
      </c>
      <c r="C2012" s="64">
        <f>C2013+C2014</f>
        <v>8350000</v>
      </c>
      <c r="D2012" s="64">
        <f t="shared" ref="D2012:J2012" si="1140">D2013+D2014</f>
        <v>0</v>
      </c>
      <c r="E2012" s="64">
        <f t="shared" si="1140"/>
        <v>0</v>
      </c>
      <c r="F2012" s="101">
        <f t="shared" si="1140"/>
        <v>0</v>
      </c>
      <c r="G2012" s="540">
        <f t="shared" si="1140"/>
        <v>1411500</v>
      </c>
      <c r="H2012" s="369">
        <f t="shared" si="1140"/>
        <v>0</v>
      </c>
      <c r="I2012" s="580">
        <f t="shared" si="1140"/>
        <v>1411500</v>
      </c>
      <c r="J2012" s="513">
        <f t="shared" si="1140"/>
        <v>6938500</v>
      </c>
      <c r="K2012" s="535">
        <f t="shared" si="1132"/>
        <v>16.904191616766468</v>
      </c>
    </row>
    <row r="2013" spans="1:11" x14ac:dyDescent="0.25">
      <c r="A2013" s="4" t="s">
        <v>255</v>
      </c>
      <c r="B2013" s="4" t="s">
        <v>246</v>
      </c>
      <c r="C2013" s="21">
        <v>7000000</v>
      </c>
      <c r="D2013" s="57"/>
      <c r="E2013" s="57"/>
      <c r="F2013" s="106"/>
      <c r="G2013" s="759">
        <v>1283500</v>
      </c>
      <c r="H2013" s="691"/>
      <c r="I2013" s="803">
        <f>H2013+G2013</f>
        <v>1283500</v>
      </c>
      <c r="J2013" s="561">
        <f>C2013-I2013</f>
        <v>5716500</v>
      </c>
      <c r="K2013" s="536">
        <f t="shared" si="1132"/>
        <v>18.335714285714285</v>
      </c>
    </row>
    <row r="2014" spans="1:11" x14ac:dyDescent="0.25">
      <c r="A2014" s="4" t="s">
        <v>256</v>
      </c>
      <c r="B2014" s="4" t="s">
        <v>247</v>
      </c>
      <c r="C2014" s="21">
        <v>1350000</v>
      </c>
      <c r="D2014" s="57"/>
      <c r="E2014" s="57"/>
      <c r="F2014" s="106"/>
      <c r="G2014" s="759">
        <v>128000</v>
      </c>
      <c r="H2014" s="691"/>
      <c r="I2014" s="803">
        <f>H2014+G2014</f>
        <v>128000</v>
      </c>
      <c r="J2014" s="561">
        <f>C2014-I2014</f>
        <v>1222000</v>
      </c>
      <c r="K2014" s="536">
        <f t="shared" si="1132"/>
        <v>9.481481481481481</v>
      </c>
    </row>
    <row r="2015" spans="1:11" x14ac:dyDescent="0.25">
      <c r="A2015" s="4" t="s">
        <v>257</v>
      </c>
      <c r="B2015" s="4" t="s">
        <v>239</v>
      </c>
      <c r="C2015" s="21">
        <f>C2016</f>
        <v>50000</v>
      </c>
      <c r="D2015" s="21">
        <f t="shared" ref="D2015:J2015" si="1141">D2016</f>
        <v>0</v>
      </c>
      <c r="E2015" s="21">
        <f t="shared" si="1141"/>
        <v>0</v>
      </c>
      <c r="F2015" s="103">
        <f t="shared" si="1141"/>
        <v>0</v>
      </c>
      <c r="G2015" s="547">
        <f t="shared" si="1141"/>
        <v>0</v>
      </c>
      <c r="H2015" s="499">
        <f t="shared" si="1141"/>
        <v>0</v>
      </c>
      <c r="I2015" s="581">
        <f t="shared" si="1141"/>
        <v>0</v>
      </c>
      <c r="J2015" s="514">
        <f t="shared" si="1141"/>
        <v>50000</v>
      </c>
      <c r="K2015" s="536">
        <f t="shared" si="1132"/>
        <v>0</v>
      </c>
    </row>
    <row r="2016" spans="1:11" x14ac:dyDescent="0.25">
      <c r="A2016" s="4" t="s">
        <v>258</v>
      </c>
      <c r="B2016" s="4" t="s">
        <v>248</v>
      </c>
      <c r="C2016" s="21">
        <v>50000</v>
      </c>
      <c r="D2016" s="57"/>
      <c r="E2016" s="57"/>
      <c r="F2016" s="106"/>
      <c r="G2016" s="754"/>
      <c r="H2016" s="716"/>
      <c r="I2016" s="791">
        <f>H2016+G2016</f>
        <v>0</v>
      </c>
      <c r="J2016" s="561">
        <f>C2016-I2016</f>
        <v>50000</v>
      </c>
      <c r="K2016" s="536">
        <f t="shared" si="1132"/>
        <v>0</v>
      </c>
    </row>
    <row r="2017" spans="1:11" ht="15.75" thickBot="1" x14ac:dyDescent="0.3">
      <c r="A2017" s="70" t="s">
        <v>27</v>
      </c>
      <c r="B2017" s="70" t="s">
        <v>28</v>
      </c>
      <c r="C2017" s="71">
        <f>C2018</f>
        <v>4310000</v>
      </c>
      <c r="D2017" s="71">
        <f t="shared" ref="D2017:J2018" si="1142">D2018</f>
        <v>0</v>
      </c>
      <c r="E2017" s="71">
        <f t="shared" si="1142"/>
        <v>0</v>
      </c>
      <c r="F2017" s="111">
        <f t="shared" si="1142"/>
        <v>0</v>
      </c>
      <c r="G2017" s="765">
        <f t="shared" si="1142"/>
        <v>521500</v>
      </c>
      <c r="H2017" s="1100">
        <f t="shared" si="1142"/>
        <v>0</v>
      </c>
      <c r="I2017" s="802">
        <f t="shared" si="1142"/>
        <v>521500</v>
      </c>
      <c r="J2017" s="558">
        <f t="shared" si="1142"/>
        <v>3788500</v>
      </c>
      <c r="K2017" s="538">
        <f t="shared" si="1132"/>
        <v>12.099767981438516</v>
      </c>
    </row>
    <row r="2018" spans="1:11" ht="15.75" thickBot="1" x14ac:dyDescent="0.3">
      <c r="A2018" s="3" t="s">
        <v>249</v>
      </c>
      <c r="B2018" s="3" t="s">
        <v>151</v>
      </c>
      <c r="C2018" s="65">
        <f>C2019</f>
        <v>4310000</v>
      </c>
      <c r="D2018" s="65">
        <f t="shared" si="1142"/>
        <v>0</v>
      </c>
      <c r="E2018" s="65">
        <f t="shared" si="1142"/>
        <v>0</v>
      </c>
      <c r="F2018" s="100">
        <f t="shared" si="1142"/>
        <v>0</v>
      </c>
      <c r="G2018" s="764">
        <f t="shared" si="1142"/>
        <v>521500</v>
      </c>
      <c r="H2018" s="511">
        <f t="shared" si="1142"/>
        <v>0</v>
      </c>
      <c r="I2018" s="801">
        <f t="shared" si="1142"/>
        <v>521500</v>
      </c>
      <c r="J2018" s="512">
        <f t="shared" si="1142"/>
        <v>3788500</v>
      </c>
      <c r="K2018" s="544">
        <f t="shared" si="1132"/>
        <v>12.099767981438516</v>
      </c>
    </row>
    <row r="2019" spans="1:11" x14ac:dyDescent="0.25">
      <c r="A2019" s="63" t="s">
        <v>250</v>
      </c>
      <c r="B2019" s="63" t="s">
        <v>156</v>
      </c>
      <c r="C2019" s="64">
        <f>C2020+C2021</f>
        <v>4310000</v>
      </c>
      <c r="D2019" s="64">
        <f t="shared" ref="D2019:J2019" si="1143">D2020+D2021</f>
        <v>0</v>
      </c>
      <c r="E2019" s="64">
        <f t="shared" si="1143"/>
        <v>0</v>
      </c>
      <c r="F2019" s="101">
        <f t="shared" si="1143"/>
        <v>0</v>
      </c>
      <c r="G2019" s="540">
        <f t="shared" si="1143"/>
        <v>521500</v>
      </c>
      <c r="H2019" s="369">
        <f t="shared" si="1143"/>
        <v>0</v>
      </c>
      <c r="I2019" s="580">
        <f t="shared" si="1143"/>
        <v>521500</v>
      </c>
      <c r="J2019" s="513">
        <f t="shared" si="1143"/>
        <v>3788500</v>
      </c>
      <c r="K2019" s="535">
        <f t="shared" si="1132"/>
        <v>12.099767981438516</v>
      </c>
    </row>
    <row r="2020" spans="1:11" x14ac:dyDescent="0.25">
      <c r="A2020" s="4" t="s">
        <v>252</v>
      </c>
      <c r="B2020" s="4" t="s">
        <v>156</v>
      </c>
      <c r="C2020" s="21">
        <v>3500000</v>
      </c>
      <c r="D2020" s="57"/>
      <c r="E2020" s="57"/>
      <c r="F2020" s="106"/>
      <c r="G2020" s="759">
        <v>306250</v>
      </c>
      <c r="H2020" s="691"/>
      <c r="I2020" s="803">
        <f>H2020+G2020</f>
        <v>306250</v>
      </c>
      <c r="J2020" s="561">
        <f>C2020-I2020</f>
        <v>3193750</v>
      </c>
      <c r="K2020" s="536">
        <f t="shared" si="1132"/>
        <v>8.75</v>
      </c>
    </row>
    <row r="2021" spans="1:11" x14ac:dyDescent="0.25">
      <c r="A2021" s="4" t="s">
        <v>251</v>
      </c>
      <c r="B2021" s="4" t="s">
        <v>157</v>
      </c>
      <c r="C2021" s="21">
        <v>810000</v>
      </c>
      <c r="D2021" s="57"/>
      <c r="E2021" s="57"/>
      <c r="F2021" s="106"/>
      <c r="G2021" s="759">
        <v>215250</v>
      </c>
      <c r="H2021" s="691"/>
      <c r="I2021" s="803">
        <f>H2021+G2021</f>
        <v>215250</v>
      </c>
      <c r="J2021" s="561">
        <f>C2021-I2021</f>
        <v>594750</v>
      </c>
      <c r="K2021" s="536">
        <f t="shared" si="1132"/>
        <v>26.574074074074073</v>
      </c>
    </row>
    <row r="2022" spans="1:11" ht="15.75" thickBot="1" x14ac:dyDescent="0.3">
      <c r="A2022" s="70" t="s">
        <v>29</v>
      </c>
      <c r="B2022" s="566" t="s">
        <v>30</v>
      </c>
      <c r="C2022" s="71">
        <f>C2023</f>
        <v>2500000</v>
      </c>
      <c r="D2022" s="71">
        <f t="shared" ref="D2022:J2024" si="1144">D2023</f>
        <v>0</v>
      </c>
      <c r="E2022" s="71">
        <f t="shared" si="1144"/>
        <v>0</v>
      </c>
      <c r="F2022" s="111">
        <f t="shared" si="1144"/>
        <v>0</v>
      </c>
      <c r="G2022" s="765">
        <f t="shared" si="1144"/>
        <v>0</v>
      </c>
      <c r="H2022" s="1100">
        <f t="shared" si="1144"/>
        <v>0</v>
      </c>
      <c r="I2022" s="802">
        <f t="shared" si="1144"/>
        <v>0</v>
      </c>
      <c r="J2022" s="558">
        <f t="shared" si="1144"/>
        <v>2500000</v>
      </c>
      <c r="K2022" s="538">
        <f t="shared" si="1132"/>
        <v>0</v>
      </c>
    </row>
    <row r="2023" spans="1:11" ht="15.75" thickBot="1" x14ac:dyDescent="0.3">
      <c r="A2023" s="3" t="s">
        <v>267</v>
      </c>
      <c r="B2023" s="3" t="s">
        <v>151</v>
      </c>
      <c r="C2023" s="65">
        <f>C2024</f>
        <v>2500000</v>
      </c>
      <c r="D2023" s="65">
        <f t="shared" si="1144"/>
        <v>0</v>
      </c>
      <c r="E2023" s="65">
        <f t="shared" si="1144"/>
        <v>0</v>
      </c>
      <c r="F2023" s="100">
        <f t="shared" si="1144"/>
        <v>0</v>
      </c>
      <c r="G2023" s="764">
        <f t="shared" si="1144"/>
        <v>0</v>
      </c>
      <c r="H2023" s="511">
        <f t="shared" si="1144"/>
        <v>0</v>
      </c>
      <c r="I2023" s="801">
        <f t="shared" si="1144"/>
        <v>0</v>
      </c>
      <c r="J2023" s="512">
        <f t="shared" si="1144"/>
        <v>2500000</v>
      </c>
      <c r="K2023" s="544">
        <f t="shared" si="1132"/>
        <v>0</v>
      </c>
    </row>
    <row r="2024" spans="1:11" x14ac:dyDescent="0.25">
      <c r="A2024" s="63" t="s">
        <v>268</v>
      </c>
      <c r="B2024" s="63" t="s">
        <v>154</v>
      </c>
      <c r="C2024" s="64">
        <f>C2025</f>
        <v>2500000</v>
      </c>
      <c r="D2024" s="64">
        <f t="shared" si="1144"/>
        <v>0</v>
      </c>
      <c r="E2024" s="64">
        <f t="shared" si="1144"/>
        <v>0</v>
      </c>
      <c r="F2024" s="101">
        <f t="shared" si="1144"/>
        <v>0</v>
      </c>
      <c r="G2024" s="540">
        <f t="shared" si="1144"/>
        <v>0</v>
      </c>
      <c r="H2024" s="369">
        <f t="shared" si="1144"/>
        <v>0</v>
      </c>
      <c r="I2024" s="580">
        <f t="shared" si="1144"/>
        <v>0</v>
      </c>
      <c r="J2024" s="513">
        <f t="shared" si="1144"/>
        <v>2500000</v>
      </c>
      <c r="K2024" s="535">
        <f t="shared" si="1132"/>
        <v>0</v>
      </c>
    </row>
    <row r="2025" spans="1:11" x14ac:dyDescent="0.25">
      <c r="A2025" s="4" t="s">
        <v>269</v>
      </c>
      <c r="B2025" s="4" t="s">
        <v>266</v>
      </c>
      <c r="C2025" s="21">
        <v>2500000</v>
      </c>
      <c r="D2025" s="57"/>
      <c r="E2025" s="57"/>
      <c r="F2025" s="106"/>
      <c r="G2025" s="754"/>
      <c r="H2025" s="716"/>
      <c r="I2025" s="791">
        <f>H2025+G2025</f>
        <v>0</v>
      </c>
      <c r="J2025" s="561">
        <f>C2025-I2025</f>
        <v>2500000</v>
      </c>
      <c r="K2025" s="536">
        <f t="shared" si="1132"/>
        <v>0</v>
      </c>
    </row>
    <row r="2026" spans="1:11" ht="15.75" thickBot="1" x14ac:dyDescent="0.3">
      <c r="A2026" s="70" t="s">
        <v>31</v>
      </c>
      <c r="B2026" s="70" t="s">
        <v>32</v>
      </c>
      <c r="C2026" s="71">
        <f>C2027</f>
        <v>1200000</v>
      </c>
      <c r="D2026" s="71">
        <f t="shared" ref="D2026:J2028" si="1145">D2027</f>
        <v>0</v>
      </c>
      <c r="E2026" s="71">
        <f t="shared" si="1145"/>
        <v>0</v>
      </c>
      <c r="F2026" s="111">
        <f t="shared" si="1145"/>
        <v>0</v>
      </c>
      <c r="G2026" s="765">
        <f t="shared" si="1145"/>
        <v>300000</v>
      </c>
      <c r="H2026" s="1100">
        <f t="shared" si="1145"/>
        <v>0</v>
      </c>
      <c r="I2026" s="802">
        <f t="shared" si="1145"/>
        <v>300000</v>
      </c>
      <c r="J2026" s="558">
        <f t="shared" si="1145"/>
        <v>900000</v>
      </c>
      <c r="K2026" s="538">
        <f t="shared" si="1132"/>
        <v>25</v>
      </c>
    </row>
    <row r="2027" spans="1:11" ht="15.75" thickBot="1" x14ac:dyDescent="0.3">
      <c r="A2027" s="3" t="s">
        <v>271</v>
      </c>
      <c r="B2027" s="3" t="s">
        <v>151</v>
      </c>
      <c r="C2027" s="65">
        <f>C2028</f>
        <v>1200000</v>
      </c>
      <c r="D2027" s="65">
        <f t="shared" si="1145"/>
        <v>0</v>
      </c>
      <c r="E2027" s="65">
        <f t="shared" si="1145"/>
        <v>0</v>
      </c>
      <c r="F2027" s="100">
        <f t="shared" si="1145"/>
        <v>0</v>
      </c>
      <c r="G2027" s="764">
        <f t="shared" si="1145"/>
        <v>300000</v>
      </c>
      <c r="H2027" s="511">
        <f t="shared" si="1145"/>
        <v>0</v>
      </c>
      <c r="I2027" s="801">
        <f t="shared" si="1145"/>
        <v>300000</v>
      </c>
      <c r="J2027" s="512">
        <f t="shared" si="1145"/>
        <v>900000</v>
      </c>
      <c r="K2027" s="544">
        <f t="shared" si="1132"/>
        <v>25</v>
      </c>
    </row>
    <row r="2028" spans="1:11" x14ac:dyDescent="0.25">
      <c r="A2028" s="63" t="s">
        <v>272</v>
      </c>
      <c r="B2028" s="63" t="s">
        <v>239</v>
      </c>
      <c r="C2028" s="64">
        <f>C2029</f>
        <v>1200000</v>
      </c>
      <c r="D2028" s="64">
        <f t="shared" si="1145"/>
        <v>0</v>
      </c>
      <c r="E2028" s="64">
        <f t="shared" si="1145"/>
        <v>0</v>
      </c>
      <c r="F2028" s="101">
        <f t="shared" si="1145"/>
        <v>0</v>
      </c>
      <c r="G2028" s="540">
        <f t="shared" si="1145"/>
        <v>300000</v>
      </c>
      <c r="H2028" s="369">
        <f t="shared" si="1145"/>
        <v>0</v>
      </c>
      <c r="I2028" s="580">
        <f t="shared" si="1145"/>
        <v>300000</v>
      </c>
      <c r="J2028" s="513">
        <f t="shared" si="1145"/>
        <v>900000</v>
      </c>
      <c r="K2028" s="535">
        <f t="shared" si="1132"/>
        <v>25</v>
      </c>
    </row>
    <row r="2029" spans="1:11" x14ac:dyDescent="0.25">
      <c r="A2029" s="4" t="s">
        <v>273</v>
      </c>
      <c r="B2029" s="4" t="s">
        <v>270</v>
      </c>
      <c r="C2029" s="21">
        <v>1200000</v>
      </c>
      <c r="D2029" s="57"/>
      <c r="E2029" s="57"/>
      <c r="F2029" s="106"/>
      <c r="G2029" s="759">
        <v>300000</v>
      </c>
      <c r="H2029" s="691"/>
      <c r="I2029" s="803">
        <f>H2029+G2029</f>
        <v>300000</v>
      </c>
      <c r="J2029" s="561">
        <f>C2029-I2029</f>
        <v>900000</v>
      </c>
      <c r="K2029" s="536">
        <f t="shared" si="1132"/>
        <v>25</v>
      </c>
    </row>
    <row r="2030" spans="1:11" ht="15.75" thickBot="1" x14ac:dyDescent="0.3">
      <c r="A2030" s="70" t="s">
        <v>33</v>
      </c>
      <c r="B2030" s="70" t="s">
        <v>34</v>
      </c>
      <c r="C2030" s="71">
        <f>C2031</f>
        <v>15240000</v>
      </c>
      <c r="D2030" s="71">
        <f t="shared" ref="D2030:J2031" si="1146">D2031</f>
        <v>0</v>
      </c>
      <c r="E2030" s="71">
        <f t="shared" si="1146"/>
        <v>0</v>
      </c>
      <c r="F2030" s="111">
        <f t="shared" si="1146"/>
        <v>0</v>
      </c>
      <c r="G2030" s="765">
        <f t="shared" si="1146"/>
        <v>3600000</v>
      </c>
      <c r="H2030" s="1100">
        <f t="shared" si="1146"/>
        <v>0</v>
      </c>
      <c r="I2030" s="802">
        <f t="shared" si="1146"/>
        <v>3600000</v>
      </c>
      <c r="J2030" s="558">
        <f t="shared" si="1146"/>
        <v>11640000</v>
      </c>
      <c r="K2030" s="538">
        <f t="shared" si="1132"/>
        <v>23.622047244094489</v>
      </c>
    </row>
    <row r="2031" spans="1:11" ht="15.75" thickBot="1" x14ac:dyDescent="0.3">
      <c r="A2031" s="3" t="s">
        <v>277</v>
      </c>
      <c r="B2031" s="3" t="s">
        <v>151</v>
      </c>
      <c r="C2031" s="65">
        <f>C2032</f>
        <v>15240000</v>
      </c>
      <c r="D2031" s="65">
        <f t="shared" si="1146"/>
        <v>0</v>
      </c>
      <c r="E2031" s="65">
        <f t="shared" si="1146"/>
        <v>0</v>
      </c>
      <c r="F2031" s="100">
        <f t="shared" si="1146"/>
        <v>0</v>
      </c>
      <c r="G2031" s="764">
        <f t="shared" si="1146"/>
        <v>3600000</v>
      </c>
      <c r="H2031" s="511">
        <f t="shared" si="1146"/>
        <v>0</v>
      </c>
      <c r="I2031" s="801">
        <f t="shared" si="1146"/>
        <v>3600000</v>
      </c>
      <c r="J2031" s="512">
        <f t="shared" si="1146"/>
        <v>11640000</v>
      </c>
      <c r="K2031" s="544">
        <f t="shared" si="1132"/>
        <v>23.622047244094489</v>
      </c>
    </row>
    <row r="2032" spans="1:11" x14ac:dyDescent="0.25">
      <c r="A2032" s="63" t="s">
        <v>278</v>
      </c>
      <c r="B2032" s="63" t="s">
        <v>274</v>
      </c>
      <c r="C2032" s="64">
        <f>C2033+C2034</f>
        <v>15240000</v>
      </c>
      <c r="D2032" s="64">
        <f t="shared" ref="D2032:J2032" si="1147">D2033+D2034</f>
        <v>0</v>
      </c>
      <c r="E2032" s="64">
        <f t="shared" si="1147"/>
        <v>0</v>
      </c>
      <c r="F2032" s="101">
        <f t="shared" si="1147"/>
        <v>0</v>
      </c>
      <c r="G2032" s="540">
        <f t="shared" si="1147"/>
        <v>3600000</v>
      </c>
      <c r="H2032" s="369">
        <f t="shared" si="1147"/>
        <v>0</v>
      </c>
      <c r="I2032" s="580">
        <f t="shared" si="1147"/>
        <v>3600000</v>
      </c>
      <c r="J2032" s="513">
        <f t="shared" si="1147"/>
        <v>11640000</v>
      </c>
      <c r="K2032" s="535">
        <f t="shared" si="1132"/>
        <v>23.622047244094489</v>
      </c>
    </row>
    <row r="2033" spans="1:11" x14ac:dyDescent="0.25">
      <c r="A2033" s="4" t="s">
        <v>280</v>
      </c>
      <c r="B2033" s="4" t="s">
        <v>275</v>
      </c>
      <c r="C2033" s="21">
        <v>4290000</v>
      </c>
      <c r="D2033" s="16"/>
      <c r="E2033" s="16"/>
      <c r="F2033" s="102"/>
      <c r="G2033" s="759">
        <v>900000</v>
      </c>
      <c r="H2033" s="691"/>
      <c r="I2033" s="803">
        <f>H2033+G2033</f>
        <v>900000</v>
      </c>
      <c r="J2033" s="561">
        <f>C2033-I2033</f>
        <v>3390000</v>
      </c>
      <c r="K2033" s="536">
        <f t="shared" si="1132"/>
        <v>20.97902097902098</v>
      </c>
    </row>
    <row r="2034" spans="1:11" x14ac:dyDescent="0.25">
      <c r="A2034" s="4" t="s">
        <v>279</v>
      </c>
      <c r="B2034" s="4" t="s">
        <v>276</v>
      </c>
      <c r="C2034" s="21">
        <v>10950000</v>
      </c>
      <c r="D2034" s="16"/>
      <c r="E2034" s="16"/>
      <c r="F2034" s="102"/>
      <c r="G2034" s="759">
        <v>2700000</v>
      </c>
      <c r="H2034" s="691"/>
      <c r="I2034" s="803">
        <f>H2034+G2034</f>
        <v>2700000</v>
      </c>
      <c r="J2034" s="561">
        <f>C2034-I2034</f>
        <v>8250000</v>
      </c>
      <c r="K2034" s="536">
        <f t="shared" si="1132"/>
        <v>24.657534246575342</v>
      </c>
    </row>
    <row r="2035" spans="1:11" x14ac:dyDescent="0.25">
      <c r="A2035" s="48"/>
      <c r="B2035" s="48"/>
      <c r="C2035" s="49"/>
      <c r="D2035" s="29"/>
      <c r="E2035" s="29"/>
      <c r="F2035" s="89"/>
      <c r="G2035" s="755"/>
      <c r="H2035" s="1088"/>
      <c r="I2035" s="792"/>
      <c r="J2035" s="508"/>
      <c r="K2035" s="538"/>
    </row>
    <row r="2036" spans="1:11" x14ac:dyDescent="0.25">
      <c r="A2036" s="124"/>
      <c r="B2036" s="124"/>
      <c r="C2036" s="125"/>
      <c r="D2036" s="126"/>
      <c r="E2036" s="126"/>
      <c r="F2036" s="126"/>
      <c r="G2036" s="610"/>
      <c r="H2036" s="516"/>
      <c r="I2036" s="610"/>
      <c r="J2036" s="515"/>
      <c r="K2036" s="545"/>
    </row>
    <row r="2037" spans="1:11" x14ac:dyDescent="0.25">
      <c r="A2037" s="7"/>
      <c r="B2037" s="7"/>
      <c r="C2037" s="8"/>
      <c r="D2037" s="130"/>
      <c r="E2037" s="130"/>
      <c r="F2037" s="130"/>
      <c r="G2037" s="613"/>
      <c r="H2037" s="520"/>
      <c r="I2037" s="613"/>
      <c r="J2037" s="519"/>
      <c r="K2037" s="550"/>
    </row>
    <row r="2038" spans="1:11" x14ac:dyDescent="0.25">
      <c r="A2038" s="7"/>
      <c r="B2038" s="7"/>
      <c r="C2038" s="8"/>
      <c r="D2038" s="130"/>
      <c r="E2038" s="130"/>
      <c r="F2038" s="130"/>
      <c r="G2038" s="613"/>
      <c r="H2038" s="520"/>
      <c r="I2038" s="613"/>
      <c r="J2038" s="519"/>
      <c r="K2038" s="550">
        <v>5</v>
      </c>
    </row>
    <row r="2039" spans="1:11" x14ac:dyDescent="0.25">
      <c r="A2039" s="120" t="s">
        <v>533</v>
      </c>
      <c r="B2039" s="121">
        <v>2</v>
      </c>
      <c r="C2039" s="122" t="s">
        <v>534</v>
      </c>
      <c r="D2039" s="122" t="s">
        <v>535</v>
      </c>
      <c r="E2039" s="122" t="s">
        <v>536</v>
      </c>
      <c r="F2039" s="123" t="s">
        <v>537</v>
      </c>
      <c r="G2039" s="751">
        <v>7</v>
      </c>
      <c r="H2039" s="715">
        <v>8</v>
      </c>
      <c r="I2039" s="788">
        <v>9</v>
      </c>
      <c r="J2039" s="502">
        <v>10</v>
      </c>
      <c r="K2039" s="503">
        <v>11</v>
      </c>
    </row>
    <row r="2040" spans="1:11" ht="15.75" thickBot="1" x14ac:dyDescent="0.3">
      <c r="A2040" s="70" t="s">
        <v>35</v>
      </c>
      <c r="B2040" s="70" t="s">
        <v>36</v>
      </c>
      <c r="C2040" s="71">
        <f>C2041</f>
        <v>10000000</v>
      </c>
      <c r="D2040" s="71">
        <f t="shared" ref="D2040:J2042" si="1148">D2041</f>
        <v>0</v>
      </c>
      <c r="E2040" s="71">
        <f t="shared" si="1148"/>
        <v>0</v>
      </c>
      <c r="F2040" s="111">
        <f t="shared" si="1148"/>
        <v>0</v>
      </c>
      <c r="G2040" s="765">
        <f t="shared" si="1148"/>
        <v>7720325</v>
      </c>
      <c r="H2040" s="1100">
        <f t="shared" si="1148"/>
        <v>0</v>
      </c>
      <c r="I2040" s="802">
        <f t="shared" si="1148"/>
        <v>7720325</v>
      </c>
      <c r="J2040" s="558">
        <f t="shared" si="1148"/>
        <v>2279675</v>
      </c>
      <c r="K2040" s="538">
        <f t="shared" ref="K2040:K2080" si="1149">I2040/C2040*100</f>
        <v>77.203249999999997</v>
      </c>
    </row>
    <row r="2041" spans="1:11" ht="15.75" thickBot="1" x14ac:dyDescent="0.3">
      <c r="A2041" s="3" t="s">
        <v>284</v>
      </c>
      <c r="B2041" s="3" t="s">
        <v>151</v>
      </c>
      <c r="C2041" s="65">
        <f>C2042</f>
        <v>10000000</v>
      </c>
      <c r="D2041" s="65">
        <f t="shared" si="1148"/>
        <v>0</v>
      </c>
      <c r="E2041" s="65">
        <f t="shared" si="1148"/>
        <v>0</v>
      </c>
      <c r="F2041" s="100">
        <f t="shared" si="1148"/>
        <v>0</v>
      </c>
      <c r="G2041" s="764">
        <f t="shared" si="1148"/>
        <v>7720325</v>
      </c>
      <c r="H2041" s="511">
        <f t="shared" si="1148"/>
        <v>0</v>
      </c>
      <c r="I2041" s="801">
        <f t="shared" si="1148"/>
        <v>7720325</v>
      </c>
      <c r="J2041" s="512">
        <f t="shared" si="1148"/>
        <v>2279675</v>
      </c>
      <c r="K2041" s="544">
        <f t="shared" si="1149"/>
        <v>77.203249999999997</v>
      </c>
    </row>
    <row r="2042" spans="1:11" x14ac:dyDescent="0.25">
      <c r="A2042" s="63" t="s">
        <v>285</v>
      </c>
      <c r="B2042" s="63" t="s">
        <v>281</v>
      </c>
      <c r="C2042" s="64">
        <f>C2043</f>
        <v>10000000</v>
      </c>
      <c r="D2042" s="64">
        <f t="shared" si="1148"/>
        <v>0</v>
      </c>
      <c r="E2042" s="64">
        <f t="shared" si="1148"/>
        <v>0</v>
      </c>
      <c r="F2042" s="101">
        <f t="shared" si="1148"/>
        <v>0</v>
      </c>
      <c r="G2042" s="540">
        <f t="shared" si="1148"/>
        <v>7720325</v>
      </c>
      <c r="H2042" s="369">
        <f t="shared" si="1148"/>
        <v>0</v>
      </c>
      <c r="I2042" s="580">
        <f t="shared" si="1148"/>
        <v>7720325</v>
      </c>
      <c r="J2042" s="513">
        <f t="shared" si="1148"/>
        <v>2279675</v>
      </c>
      <c r="K2042" s="535">
        <f t="shared" si="1149"/>
        <v>77.203249999999997</v>
      </c>
    </row>
    <row r="2043" spans="1:11" x14ac:dyDescent="0.25">
      <c r="A2043" s="4" t="s">
        <v>286</v>
      </c>
      <c r="B2043" s="4" t="s">
        <v>282</v>
      </c>
      <c r="C2043" s="21">
        <v>10000000</v>
      </c>
      <c r="D2043" s="57"/>
      <c r="E2043" s="57"/>
      <c r="F2043" s="106"/>
      <c r="G2043" s="759">
        <v>7720325</v>
      </c>
      <c r="H2043" s="691"/>
      <c r="I2043" s="796">
        <f>H2043+G2043</f>
        <v>7720325</v>
      </c>
      <c r="J2043" s="561">
        <f>C2043-I2043</f>
        <v>2279675</v>
      </c>
      <c r="K2043" s="536">
        <f t="shared" si="1149"/>
        <v>77.203249999999997</v>
      </c>
    </row>
    <row r="2044" spans="1:11" ht="15.75" thickBot="1" x14ac:dyDescent="0.3">
      <c r="A2044" s="70" t="s">
        <v>37</v>
      </c>
      <c r="B2044" s="70" t="s">
        <v>38</v>
      </c>
      <c r="C2044" s="71">
        <f>C2045</f>
        <v>28800000</v>
      </c>
      <c r="D2044" s="71">
        <f t="shared" ref="D2044:J2046" si="1150">D2045</f>
        <v>0</v>
      </c>
      <c r="E2044" s="71">
        <f t="shared" si="1150"/>
        <v>0</v>
      </c>
      <c r="F2044" s="111">
        <f t="shared" si="1150"/>
        <v>0</v>
      </c>
      <c r="G2044" s="765">
        <f t="shared" si="1150"/>
        <v>9300000</v>
      </c>
      <c r="H2044" s="1100">
        <f t="shared" si="1150"/>
        <v>0</v>
      </c>
      <c r="I2044" s="802">
        <f t="shared" si="1150"/>
        <v>9300000</v>
      </c>
      <c r="J2044" s="558">
        <f t="shared" si="1150"/>
        <v>19500000</v>
      </c>
      <c r="K2044" s="538">
        <f t="shared" si="1149"/>
        <v>32.291666666666671</v>
      </c>
    </row>
    <row r="2045" spans="1:11" ht="15.75" thickBot="1" x14ac:dyDescent="0.3">
      <c r="A2045" s="3" t="s">
        <v>287</v>
      </c>
      <c r="B2045" s="3" t="s">
        <v>151</v>
      </c>
      <c r="C2045" s="65">
        <f>C2046</f>
        <v>28800000</v>
      </c>
      <c r="D2045" s="65">
        <f t="shared" si="1150"/>
        <v>0</v>
      </c>
      <c r="E2045" s="65">
        <f t="shared" si="1150"/>
        <v>0</v>
      </c>
      <c r="F2045" s="100">
        <f t="shared" si="1150"/>
        <v>0</v>
      </c>
      <c r="G2045" s="764">
        <f t="shared" si="1150"/>
        <v>9300000</v>
      </c>
      <c r="H2045" s="511">
        <f t="shared" si="1150"/>
        <v>0</v>
      </c>
      <c r="I2045" s="801">
        <f t="shared" si="1150"/>
        <v>9300000</v>
      </c>
      <c r="J2045" s="512">
        <f t="shared" si="1150"/>
        <v>19500000</v>
      </c>
      <c r="K2045" s="544">
        <f t="shared" si="1149"/>
        <v>32.291666666666671</v>
      </c>
    </row>
    <row r="2046" spans="1:11" x14ac:dyDescent="0.25">
      <c r="A2046" s="63" t="s">
        <v>288</v>
      </c>
      <c r="B2046" s="63" t="s">
        <v>281</v>
      </c>
      <c r="C2046" s="64">
        <f>C2047</f>
        <v>28800000</v>
      </c>
      <c r="D2046" s="64">
        <f t="shared" si="1150"/>
        <v>0</v>
      </c>
      <c r="E2046" s="64">
        <f t="shared" si="1150"/>
        <v>0</v>
      </c>
      <c r="F2046" s="101">
        <f t="shared" si="1150"/>
        <v>0</v>
      </c>
      <c r="G2046" s="540">
        <f t="shared" si="1150"/>
        <v>9300000</v>
      </c>
      <c r="H2046" s="369">
        <f t="shared" si="1150"/>
        <v>0</v>
      </c>
      <c r="I2046" s="580">
        <f t="shared" si="1150"/>
        <v>9300000</v>
      </c>
      <c r="J2046" s="513">
        <f t="shared" si="1150"/>
        <v>19500000</v>
      </c>
      <c r="K2046" s="535">
        <f t="shared" si="1149"/>
        <v>32.291666666666671</v>
      </c>
    </row>
    <row r="2047" spans="1:11" x14ac:dyDescent="0.25">
      <c r="A2047" s="4" t="s">
        <v>289</v>
      </c>
      <c r="B2047" s="4" t="s">
        <v>283</v>
      </c>
      <c r="C2047" s="21">
        <v>28800000</v>
      </c>
      <c r="D2047" s="57"/>
      <c r="E2047" s="57"/>
      <c r="F2047" s="106"/>
      <c r="G2047" s="759">
        <v>9300000</v>
      </c>
      <c r="H2047" s="691"/>
      <c r="I2047" s="803">
        <f>H2047+G2047</f>
        <v>9300000</v>
      </c>
      <c r="J2047" s="561">
        <f>C2047-I2047</f>
        <v>19500000</v>
      </c>
      <c r="K2047" s="536">
        <f t="shared" si="1149"/>
        <v>32.291666666666671</v>
      </c>
    </row>
    <row r="2048" spans="1:11" ht="15.75" thickBot="1" x14ac:dyDescent="0.3">
      <c r="A2048" s="70" t="s">
        <v>39</v>
      </c>
      <c r="B2048" s="70" t="s">
        <v>40</v>
      </c>
      <c r="C2048" s="71">
        <f>C2049</f>
        <v>3000000</v>
      </c>
      <c r="D2048" s="71">
        <f t="shared" ref="D2048:J2050" si="1151">D2049</f>
        <v>0</v>
      </c>
      <c r="E2048" s="71">
        <f t="shared" si="1151"/>
        <v>0</v>
      </c>
      <c r="F2048" s="111">
        <f t="shared" si="1151"/>
        <v>0</v>
      </c>
      <c r="G2048" s="765">
        <f t="shared" si="1151"/>
        <v>0</v>
      </c>
      <c r="H2048" s="1100">
        <f t="shared" si="1151"/>
        <v>0</v>
      </c>
      <c r="I2048" s="802">
        <f t="shared" si="1151"/>
        <v>0</v>
      </c>
      <c r="J2048" s="558">
        <f t="shared" si="1151"/>
        <v>3000000</v>
      </c>
      <c r="K2048" s="538">
        <f t="shared" si="1149"/>
        <v>0</v>
      </c>
    </row>
    <row r="2049" spans="1:11" ht="15.75" thickBot="1" x14ac:dyDescent="0.3">
      <c r="A2049" s="3" t="s">
        <v>291</v>
      </c>
      <c r="B2049" s="3" t="s">
        <v>92</v>
      </c>
      <c r="C2049" s="65">
        <f>C2050</f>
        <v>3000000</v>
      </c>
      <c r="D2049" s="65">
        <f t="shared" si="1151"/>
        <v>0</v>
      </c>
      <c r="E2049" s="65">
        <f t="shared" si="1151"/>
        <v>0</v>
      </c>
      <c r="F2049" s="100">
        <f t="shared" si="1151"/>
        <v>0</v>
      </c>
      <c r="G2049" s="764">
        <f t="shared" si="1151"/>
        <v>0</v>
      </c>
      <c r="H2049" s="511">
        <f t="shared" si="1151"/>
        <v>0</v>
      </c>
      <c r="I2049" s="801">
        <f t="shared" si="1151"/>
        <v>0</v>
      </c>
      <c r="J2049" s="512">
        <f t="shared" si="1151"/>
        <v>3000000</v>
      </c>
      <c r="K2049" s="544">
        <f t="shared" si="1149"/>
        <v>0</v>
      </c>
    </row>
    <row r="2050" spans="1:11" x14ac:dyDescent="0.25">
      <c r="A2050" s="63" t="s">
        <v>292</v>
      </c>
      <c r="B2050" s="63" t="s">
        <v>213</v>
      </c>
      <c r="C2050" s="64">
        <f>C2051</f>
        <v>3000000</v>
      </c>
      <c r="D2050" s="64">
        <f t="shared" si="1151"/>
        <v>0</v>
      </c>
      <c r="E2050" s="64">
        <f t="shared" si="1151"/>
        <v>0</v>
      </c>
      <c r="F2050" s="101">
        <f t="shared" si="1151"/>
        <v>0</v>
      </c>
      <c r="G2050" s="540">
        <f t="shared" si="1151"/>
        <v>0</v>
      </c>
      <c r="H2050" s="369">
        <f t="shared" si="1151"/>
        <v>0</v>
      </c>
      <c r="I2050" s="580">
        <f t="shared" si="1151"/>
        <v>0</v>
      </c>
      <c r="J2050" s="513">
        <f t="shared" si="1151"/>
        <v>3000000</v>
      </c>
      <c r="K2050" s="535">
        <f t="shared" si="1149"/>
        <v>0</v>
      </c>
    </row>
    <row r="2051" spans="1:11" x14ac:dyDescent="0.25">
      <c r="A2051" s="4" t="s">
        <v>293</v>
      </c>
      <c r="B2051" s="4" t="s">
        <v>290</v>
      </c>
      <c r="C2051" s="21">
        <v>3000000</v>
      </c>
      <c r="D2051" s="16"/>
      <c r="E2051" s="16"/>
      <c r="F2051" s="102"/>
      <c r="G2051" s="754"/>
      <c r="H2051" s="716"/>
      <c r="I2051" s="791">
        <f>H2051+G2051</f>
        <v>0</v>
      </c>
      <c r="J2051" s="561">
        <f>C2051-I2051</f>
        <v>3000000</v>
      </c>
      <c r="K2051" s="536">
        <f t="shared" si="1149"/>
        <v>0</v>
      </c>
    </row>
    <row r="2052" spans="1:11" x14ac:dyDescent="0.25">
      <c r="A2052" s="54" t="s">
        <v>119</v>
      </c>
      <c r="B2052" s="54" t="s">
        <v>105</v>
      </c>
      <c r="C2052" s="55">
        <f t="shared" ref="C2052:J2052" si="1152">C2053+C2069+C2075+C2084+C2091+C2098+C2105+C2109</f>
        <v>99500000</v>
      </c>
      <c r="D2052" s="55">
        <f t="shared" si="1152"/>
        <v>0</v>
      </c>
      <c r="E2052" s="55">
        <f t="shared" si="1152"/>
        <v>0</v>
      </c>
      <c r="F2052" s="104">
        <f t="shared" si="1152"/>
        <v>0</v>
      </c>
      <c r="G2052" s="547">
        <f t="shared" si="1152"/>
        <v>20858083</v>
      </c>
      <c r="H2052" s="499">
        <f t="shared" si="1152"/>
        <v>0</v>
      </c>
      <c r="I2052" s="581">
        <f t="shared" si="1152"/>
        <v>20858083</v>
      </c>
      <c r="J2052" s="549">
        <f t="shared" si="1152"/>
        <v>78641917</v>
      </c>
      <c r="K2052" s="536">
        <f t="shared" si="1149"/>
        <v>20.962897487437186</v>
      </c>
    </row>
    <row r="2053" spans="1:11" ht="15.75" thickBot="1" x14ac:dyDescent="0.3">
      <c r="A2053" s="70" t="s">
        <v>41</v>
      </c>
      <c r="B2053" s="70" t="s">
        <v>106</v>
      </c>
      <c r="C2053" s="71">
        <f>C2054</f>
        <v>25000000</v>
      </c>
      <c r="D2053" s="71">
        <f t="shared" ref="D2053:J2053" si="1153">D2054</f>
        <v>0</v>
      </c>
      <c r="E2053" s="71">
        <f t="shared" si="1153"/>
        <v>0</v>
      </c>
      <c r="F2053" s="111">
        <f t="shared" si="1153"/>
        <v>0</v>
      </c>
      <c r="G2053" s="765">
        <f t="shared" si="1153"/>
        <v>5488000</v>
      </c>
      <c r="H2053" s="1100">
        <f t="shared" si="1153"/>
        <v>0</v>
      </c>
      <c r="I2053" s="802">
        <f t="shared" si="1153"/>
        <v>5488000</v>
      </c>
      <c r="J2053" s="558">
        <f t="shared" si="1153"/>
        <v>19512000</v>
      </c>
      <c r="K2053" s="538">
        <f t="shared" si="1149"/>
        <v>21.951999999999998</v>
      </c>
    </row>
    <row r="2054" spans="1:11" ht="15.75" thickBot="1" x14ac:dyDescent="0.3">
      <c r="A2054" s="3" t="s">
        <v>325</v>
      </c>
      <c r="B2054" s="3" t="s">
        <v>294</v>
      </c>
      <c r="C2054" s="65">
        <f>C2055+C2057+C2060+C2063+C2067</f>
        <v>25000000</v>
      </c>
      <c r="D2054" s="65">
        <f t="shared" ref="D2054:J2054" si="1154">D2055+D2057+D2060+D2063+D2067</f>
        <v>0</v>
      </c>
      <c r="E2054" s="65">
        <f t="shared" si="1154"/>
        <v>0</v>
      </c>
      <c r="F2054" s="100">
        <f t="shared" si="1154"/>
        <v>0</v>
      </c>
      <c r="G2054" s="764">
        <f t="shared" si="1154"/>
        <v>5488000</v>
      </c>
      <c r="H2054" s="511">
        <f t="shared" si="1154"/>
        <v>0</v>
      </c>
      <c r="I2054" s="801">
        <f t="shared" si="1154"/>
        <v>5488000</v>
      </c>
      <c r="J2054" s="512">
        <f t="shared" si="1154"/>
        <v>19512000</v>
      </c>
      <c r="K2054" s="544">
        <f t="shared" si="1149"/>
        <v>21.951999999999998</v>
      </c>
    </row>
    <row r="2055" spans="1:11" x14ac:dyDescent="0.25">
      <c r="A2055" s="63" t="s">
        <v>326</v>
      </c>
      <c r="B2055" s="63" t="s">
        <v>295</v>
      </c>
      <c r="C2055" s="64">
        <f>C2056</f>
        <v>4500000</v>
      </c>
      <c r="D2055" s="64">
        <f t="shared" ref="D2055:J2055" si="1155">D2056</f>
        <v>0</v>
      </c>
      <c r="E2055" s="64">
        <f t="shared" si="1155"/>
        <v>0</v>
      </c>
      <c r="F2055" s="101">
        <f t="shared" si="1155"/>
        <v>0</v>
      </c>
      <c r="G2055" s="540">
        <f t="shared" si="1155"/>
        <v>0</v>
      </c>
      <c r="H2055" s="369">
        <f t="shared" si="1155"/>
        <v>0</v>
      </c>
      <c r="I2055" s="580">
        <f t="shared" si="1155"/>
        <v>0</v>
      </c>
      <c r="J2055" s="513">
        <f t="shared" si="1155"/>
        <v>4500000</v>
      </c>
      <c r="K2055" s="535">
        <f t="shared" si="1149"/>
        <v>0</v>
      </c>
    </row>
    <row r="2056" spans="1:11" x14ac:dyDescent="0.25">
      <c r="A2056" s="4" t="s">
        <v>331</v>
      </c>
      <c r="B2056" s="4" t="s">
        <v>296</v>
      </c>
      <c r="C2056" s="21">
        <v>4500000</v>
      </c>
      <c r="D2056" s="57"/>
      <c r="E2056" s="57"/>
      <c r="F2056" s="106"/>
      <c r="G2056" s="754"/>
      <c r="H2056" s="716"/>
      <c r="I2056" s="791">
        <f>H2056+G2056</f>
        <v>0</v>
      </c>
      <c r="J2056" s="619">
        <f>C2056-I2056</f>
        <v>4500000</v>
      </c>
      <c r="K2056" s="536">
        <f t="shared" si="1149"/>
        <v>0</v>
      </c>
    </row>
    <row r="2057" spans="1:11" x14ac:dyDescent="0.25">
      <c r="A2057" s="4" t="s">
        <v>327</v>
      </c>
      <c r="B2057" s="4" t="s">
        <v>297</v>
      </c>
      <c r="C2057" s="21">
        <f>C2058+C2059</f>
        <v>6500000</v>
      </c>
      <c r="D2057" s="21">
        <f t="shared" ref="D2057:J2057" si="1156">D2058+D2059</f>
        <v>0</v>
      </c>
      <c r="E2057" s="21">
        <f t="shared" si="1156"/>
        <v>0</v>
      </c>
      <c r="F2057" s="103">
        <f t="shared" si="1156"/>
        <v>0</v>
      </c>
      <c r="G2057" s="547">
        <f t="shared" si="1156"/>
        <v>3000000</v>
      </c>
      <c r="H2057" s="499">
        <f t="shared" si="1156"/>
        <v>0</v>
      </c>
      <c r="I2057" s="581">
        <f t="shared" si="1156"/>
        <v>3000000</v>
      </c>
      <c r="J2057" s="514">
        <f t="shared" si="1156"/>
        <v>3500000</v>
      </c>
      <c r="K2057" s="536">
        <f t="shared" si="1149"/>
        <v>46.153846153846153</v>
      </c>
    </row>
    <row r="2058" spans="1:11" x14ac:dyDescent="0.25">
      <c r="A2058" s="4" t="s">
        <v>333</v>
      </c>
      <c r="B2058" s="4" t="s">
        <v>298</v>
      </c>
      <c r="C2058" s="21">
        <v>3500000</v>
      </c>
      <c r="D2058" s="57"/>
      <c r="E2058" s="57"/>
      <c r="F2058" s="106"/>
      <c r="G2058" s="754"/>
      <c r="H2058" s="716"/>
      <c r="I2058" s="791">
        <f>H2058+G2058</f>
        <v>0</v>
      </c>
      <c r="J2058" s="619">
        <f>C2058-I2058</f>
        <v>3500000</v>
      </c>
      <c r="K2058" s="536">
        <f t="shared" si="1149"/>
        <v>0</v>
      </c>
    </row>
    <row r="2059" spans="1:11" x14ac:dyDescent="0.25">
      <c r="A2059" s="4" t="s">
        <v>332</v>
      </c>
      <c r="B2059" s="4" t="s">
        <v>299</v>
      </c>
      <c r="C2059" s="21">
        <v>3000000</v>
      </c>
      <c r="D2059" s="57"/>
      <c r="E2059" s="57"/>
      <c r="F2059" s="106"/>
      <c r="G2059" s="759">
        <v>3000000</v>
      </c>
      <c r="H2059" s="691"/>
      <c r="I2059" s="796">
        <f>H2059+G2059</f>
        <v>3000000</v>
      </c>
      <c r="J2059" s="619">
        <f>C2059-I2059</f>
        <v>0</v>
      </c>
      <c r="K2059" s="536">
        <f t="shared" si="1149"/>
        <v>100</v>
      </c>
    </row>
    <row r="2060" spans="1:11" x14ac:dyDescent="0.25">
      <c r="A2060" s="4" t="s">
        <v>328</v>
      </c>
      <c r="B2060" s="4" t="s">
        <v>300</v>
      </c>
      <c r="C2060" s="21">
        <f>C2061+C2062</f>
        <v>7950000</v>
      </c>
      <c r="D2060" s="21">
        <f t="shared" ref="D2060:J2060" si="1157">D2061+D2062</f>
        <v>0</v>
      </c>
      <c r="E2060" s="21">
        <f t="shared" si="1157"/>
        <v>0</v>
      </c>
      <c r="F2060" s="103">
        <f t="shared" si="1157"/>
        <v>0</v>
      </c>
      <c r="G2060" s="547">
        <f t="shared" si="1157"/>
        <v>0</v>
      </c>
      <c r="H2060" s="499">
        <f t="shared" si="1157"/>
        <v>0</v>
      </c>
      <c r="I2060" s="581">
        <f t="shared" si="1157"/>
        <v>0</v>
      </c>
      <c r="J2060" s="514">
        <f t="shared" si="1157"/>
        <v>7950000</v>
      </c>
      <c r="K2060" s="536">
        <f t="shared" si="1149"/>
        <v>0</v>
      </c>
    </row>
    <row r="2061" spans="1:11" x14ac:dyDescent="0.25">
      <c r="A2061" s="4" t="s">
        <v>334</v>
      </c>
      <c r="B2061" s="4" t="s">
        <v>301</v>
      </c>
      <c r="C2061" s="21">
        <v>3950000</v>
      </c>
      <c r="D2061" s="57"/>
      <c r="E2061" s="57"/>
      <c r="F2061" s="106"/>
      <c r="G2061" s="754"/>
      <c r="H2061" s="716"/>
      <c r="I2061" s="791">
        <f>H2061+G2061</f>
        <v>0</v>
      </c>
      <c r="J2061" s="619">
        <f>C2061-I2061</f>
        <v>3950000</v>
      </c>
      <c r="K2061" s="536">
        <f t="shared" si="1149"/>
        <v>0</v>
      </c>
    </row>
    <row r="2062" spans="1:11" x14ac:dyDescent="0.25">
      <c r="A2062" s="4" t="s">
        <v>335</v>
      </c>
      <c r="B2062" s="4" t="s">
        <v>302</v>
      </c>
      <c r="C2062" s="21">
        <v>4000000</v>
      </c>
      <c r="D2062" s="57"/>
      <c r="E2062" s="57"/>
      <c r="F2062" s="106"/>
      <c r="G2062" s="754"/>
      <c r="H2062" s="716"/>
      <c r="I2062" s="791">
        <f>H2062+G2062</f>
        <v>0</v>
      </c>
      <c r="J2062" s="619">
        <f>C2062-I2062</f>
        <v>4000000</v>
      </c>
      <c r="K2062" s="536">
        <f t="shared" si="1149"/>
        <v>0</v>
      </c>
    </row>
    <row r="2063" spans="1:11" x14ac:dyDescent="0.25">
      <c r="A2063" s="4" t="s">
        <v>329</v>
      </c>
      <c r="B2063" s="4" t="s">
        <v>303</v>
      </c>
      <c r="C2063" s="21">
        <f>C2064+C2065+C2066</f>
        <v>4550000</v>
      </c>
      <c r="D2063" s="21">
        <f t="shared" ref="D2063:J2063" si="1158">D2064+D2065+D2066</f>
        <v>0</v>
      </c>
      <c r="E2063" s="21">
        <f t="shared" si="1158"/>
        <v>0</v>
      </c>
      <c r="F2063" s="103">
        <f t="shared" si="1158"/>
        <v>0</v>
      </c>
      <c r="G2063" s="547">
        <f t="shared" si="1158"/>
        <v>988000</v>
      </c>
      <c r="H2063" s="499">
        <f t="shared" si="1158"/>
        <v>0</v>
      </c>
      <c r="I2063" s="581">
        <f t="shared" si="1158"/>
        <v>988000</v>
      </c>
      <c r="J2063" s="514">
        <f t="shared" si="1158"/>
        <v>3562000</v>
      </c>
      <c r="K2063" s="536">
        <f t="shared" si="1149"/>
        <v>21.714285714285715</v>
      </c>
    </row>
    <row r="2064" spans="1:11" x14ac:dyDescent="0.25">
      <c r="A2064" s="4" t="s">
        <v>336</v>
      </c>
      <c r="B2064" s="4" t="s">
        <v>304</v>
      </c>
      <c r="C2064" s="21">
        <v>600000</v>
      </c>
      <c r="D2064" s="57"/>
      <c r="E2064" s="57"/>
      <c r="F2064" s="106"/>
      <c r="G2064" s="759">
        <v>538000</v>
      </c>
      <c r="H2064" s="691"/>
      <c r="I2064" s="803">
        <f>H2064+G2064</f>
        <v>538000</v>
      </c>
      <c r="J2064" s="619">
        <f>C2064-I2064</f>
        <v>62000</v>
      </c>
      <c r="K2064" s="536">
        <f t="shared" si="1149"/>
        <v>89.666666666666657</v>
      </c>
    </row>
    <row r="2065" spans="1:11" x14ac:dyDescent="0.25">
      <c r="A2065" s="4" t="s">
        <v>337</v>
      </c>
      <c r="B2065" s="4" t="s">
        <v>833</v>
      </c>
      <c r="C2065" s="21">
        <v>450000</v>
      </c>
      <c r="D2065" s="57"/>
      <c r="E2065" s="57"/>
      <c r="F2065" s="106"/>
      <c r="G2065" s="759">
        <v>450000</v>
      </c>
      <c r="H2065" s="691"/>
      <c r="I2065" s="803">
        <f t="shared" ref="I2065:I2066" si="1159">H2065+G2065</f>
        <v>450000</v>
      </c>
      <c r="J2065" s="619">
        <f>C2065-I2065</f>
        <v>0</v>
      </c>
      <c r="K2065" s="536">
        <f t="shared" si="1149"/>
        <v>100</v>
      </c>
    </row>
    <row r="2066" spans="1:11" x14ac:dyDescent="0.25">
      <c r="A2066" s="4" t="s">
        <v>338</v>
      </c>
      <c r="B2066" s="4" t="s">
        <v>306</v>
      </c>
      <c r="C2066" s="21">
        <v>3500000</v>
      </c>
      <c r="D2066" s="57"/>
      <c r="E2066" s="57"/>
      <c r="F2066" s="106"/>
      <c r="G2066" s="754"/>
      <c r="H2066" s="716"/>
      <c r="I2066" s="803">
        <f t="shared" si="1159"/>
        <v>0</v>
      </c>
      <c r="J2066" s="619">
        <f>C2066-I2066</f>
        <v>3500000</v>
      </c>
      <c r="K2066" s="536">
        <f t="shared" si="1149"/>
        <v>0</v>
      </c>
    </row>
    <row r="2067" spans="1:11" x14ac:dyDescent="0.25">
      <c r="A2067" s="4" t="s">
        <v>330</v>
      </c>
      <c r="B2067" s="4" t="s">
        <v>307</v>
      </c>
      <c r="C2067" s="21">
        <f>C2068</f>
        <v>1500000</v>
      </c>
      <c r="D2067" s="21">
        <f t="shared" ref="D2067:J2067" si="1160">D2068</f>
        <v>0</v>
      </c>
      <c r="E2067" s="21">
        <f t="shared" si="1160"/>
        <v>0</v>
      </c>
      <c r="F2067" s="103">
        <f t="shared" si="1160"/>
        <v>0</v>
      </c>
      <c r="G2067" s="547">
        <f t="shared" si="1160"/>
        <v>1500000</v>
      </c>
      <c r="H2067" s="499">
        <f t="shared" si="1160"/>
        <v>0</v>
      </c>
      <c r="I2067" s="581">
        <f t="shared" si="1160"/>
        <v>1500000</v>
      </c>
      <c r="J2067" s="514">
        <f t="shared" si="1160"/>
        <v>0</v>
      </c>
      <c r="K2067" s="536">
        <f t="shared" si="1149"/>
        <v>100</v>
      </c>
    </row>
    <row r="2068" spans="1:11" x14ac:dyDescent="0.25">
      <c r="A2068" s="4" t="s">
        <v>339</v>
      </c>
      <c r="B2068" s="4" t="s">
        <v>308</v>
      </c>
      <c r="C2068" s="21">
        <v>1500000</v>
      </c>
      <c r="D2068" s="57"/>
      <c r="E2068" s="57"/>
      <c r="F2068" s="106"/>
      <c r="G2068" s="759">
        <v>1500000</v>
      </c>
      <c r="H2068" s="691"/>
      <c r="I2068" s="803">
        <f>H2068+G2068</f>
        <v>1500000</v>
      </c>
      <c r="J2068" s="521"/>
      <c r="K2068" s="536">
        <f t="shared" si="1149"/>
        <v>100</v>
      </c>
    </row>
    <row r="2069" spans="1:11" ht="15.75" thickBot="1" x14ac:dyDescent="0.3">
      <c r="A2069" s="70" t="s">
        <v>42</v>
      </c>
      <c r="B2069" s="70" t="s">
        <v>43</v>
      </c>
      <c r="C2069" s="71">
        <f>C2070</f>
        <v>20000000</v>
      </c>
      <c r="D2069" s="71">
        <f t="shared" ref="D2069:J2069" si="1161">D2070</f>
        <v>0</v>
      </c>
      <c r="E2069" s="71">
        <f t="shared" si="1161"/>
        <v>0</v>
      </c>
      <c r="F2069" s="111">
        <f t="shared" si="1161"/>
        <v>0</v>
      </c>
      <c r="G2069" s="765">
        <f t="shared" si="1161"/>
        <v>5000000</v>
      </c>
      <c r="H2069" s="1100">
        <f t="shared" si="1161"/>
        <v>0</v>
      </c>
      <c r="I2069" s="802">
        <f t="shared" si="1161"/>
        <v>5000000</v>
      </c>
      <c r="J2069" s="558">
        <f t="shared" si="1161"/>
        <v>15000000</v>
      </c>
      <c r="K2069" s="538">
        <f t="shared" si="1149"/>
        <v>25</v>
      </c>
    </row>
    <row r="2070" spans="1:11" ht="15.75" thickBot="1" x14ac:dyDescent="0.3">
      <c r="A2070" s="3" t="s">
        <v>315</v>
      </c>
      <c r="B2070" s="3" t="s">
        <v>294</v>
      </c>
      <c r="C2070" s="65">
        <f>C2071+C2073</f>
        <v>20000000</v>
      </c>
      <c r="D2070" s="65">
        <f t="shared" ref="D2070:J2070" si="1162">D2071+D2073</f>
        <v>0</v>
      </c>
      <c r="E2070" s="65">
        <f t="shared" si="1162"/>
        <v>0</v>
      </c>
      <c r="F2070" s="100">
        <f t="shared" si="1162"/>
        <v>0</v>
      </c>
      <c r="G2070" s="764">
        <f t="shared" si="1162"/>
        <v>5000000</v>
      </c>
      <c r="H2070" s="511">
        <f t="shared" si="1162"/>
        <v>0</v>
      </c>
      <c r="I2070" s="801">
        <f t="shared" si="1162"/>
        <v>5000000</v>
      </c>
      <c r="J2070" s="512">
        <f t="shared" si="1162"/>
        <v>15000000</v>
      </c>
      <c r="K2070" s="544">
        <f t="shared" si="1149"/>
        <v>25</v>
      </c>
    </row>
    <row r="2071" spans="1:11" x14ac:dyDescent="0.25">
      <c r="A2071" s="63" t="s">
        <v>321</v>
      </c>
      <c r="B2071" s="63" t="s">
        <v>297</v>
      </c>
      <c r="C2071" s="64">
        <f>C2072</f>
        <v>5000000</v>
      </c>
      <c r="D2071" s="64">
        <f t="shared" ref="D2071:J2071" si="1163">D2072</f>
        <v>0</v>
      </c>
      <c r="E2071" s="64">
        <f t="shared" si="1163"/>
        <v>0</v>
      </c>
      <c r="F2071" s="101">
        <f t="shared" si="1163"/>
        <v>0</v>
      </c>
      <c r="G2071" s="540">
        <f t="shared" si="1163"/>
        <v>5000000</v>
      </c>
      <c r="H2071" s="369">
        <f t="shared" si="1163"/>
        <v>0</v>
      </c>
      <c r="I2071" s="580">
        <f t="shared" si="1163"/>
        <v>5000000</v>
      </c>
      <c r="J2071" s="513">
        <f t="shared" si="1163"/>
        <v>0</v>
      </c>
      <c r="K2071" s="535">
        <f t="shared" si="1149"/>
        <v>100</v>
      </c>
    </row>
    <row r="2072" spans="1:11" x14ac:dyDescent="0.25">
      <c r="A2072" s="4" t="s">
        <v>322</v>
      </c>
      <c r="B2072" s="5" t="s">
        <v>313</v>
      </c>
      <c r="C2072" s="21">
        <v>5000000</v>
      </c>
      <c r="D2072" s="58"/>
      <c r="E2072" s="58"/>
      <c r="F2072" s="107"/>
      <c r="G2072" s="769">
        <v>5000000</v>
      </c>
      <c r="H2072" s="695"/>
      <c r="I2072" s="806">
        <f>H2072+G2072</f>
        <v>5000000</v>
      </c>
      <c r="J2072" s="620">
        <f>C2072-I2072</f>
        <v>0</v>
      </c>
      <c r="K2072" s="536">
        <f t="shared" si="1149"/>
        <v>100</v>
      </c>
    </row>
    <row r="2073" spans="1:11" x14ac:dyDescent="0.25">
      <c r="A2073" s="4" t="s">
        <v>323</v>
      </c>
      <c r="B2073" s="4" t="s">
        <v>300</v>
      </c>
      <c r="C2073" s="21">
        <f>C2074</f>
        <v>15000000</v>
      </c>
      <c r="D2073" s="21">
        <f t="shared" ref="D2073:J2073" si="1164">D2074</f>
        <v>0</v>
      </c>
      <c r="E2073" s="21">
        <f t="shared" si="1164"/>
        <v>0</v>
      </c>
      <c r="F2073" s="103">
        <f t="shared" si="1164"/>
        <v>0</v>
      </c>
      <c r="G2073" s="770">
        <f t="shared" si="1164"/>
        <v>0</v>
      </c>
      <c r="H2073" s="21">
        <f t="shared" si="1164"/>
        <v>0</v>
      </c>
      <c r="I2073" s="807">
        <f t="shared" si="1164"/>
        <v>0</v>
      </c>
      <c r="J2073" s="633">
        <f t="shared" si="1164"/>
        <v>15000000</v>
      </c>
      <c r="K2073" s="536">
        <f t="shared" si="1149"/>
        <v>0</v>
      </c>
    </row>
    <row r="2074" spans="1:11" x14ac:dyDescent="0.25">
      <c r="A2074" s="4" t="s">
        <v>324</v>
      </c>
      <c r="B2074" s="4" t="s">
        <v>314</v>
      </c>
      <c r="C2074" s="21">
        <v>15000000</v>
      </c>
      <c r="D2074" s="58"/>
      <c r="E2074" s="58"/>
      <c r="F2074" s="107"/>
      <c r="G2074" s="771"/>
      <c r="H2074" s="701"/>
      <c r="I2074" s="808">
        <f>H2074+G2074</f>
        <v>0</v>
      </c>
      <c r="J2074" s="620">
        <f>C2074-I2074</f>
        <v>15000000</v>
      </c>
      <c r="K2074" s="536">
        <f t="shared" si="1149"/>
        <v>0</v>
      </c>
    </row>
    <row r="2075" spans="1:11" ht="15.75" thickBot="1" x14ac:dyDescent="0.3">
      <c r="A2075" s="70" t="s">
        <v>44</v>
      </c>
      <c r="B2075" s="70" t="s">
        <v>45</v>
      </c>
      <c r="C2075" s="71">
        <f>C2076</f>
        <v>20500000</v>
      </c>
      <c r="D2075" s="71">
        <f t="shared" ref="D2075:J2076" si="1165">D2076</f>
        <v>0</v>
      </c>
      <c r="E2075" s="71">
        <f t="shared" si="1165"/>
        <v>0</v>
      </c>
      <c r="F2075" s="111">
        <f t="shared" si="1165"/>
        <v>0</v>
      </c>
      <c r="G2075" s="765">
        <f t="shared" si="1165"/>
        <v>4235000</v>
      </c>
      <c r="H2075" s="1100">
        <f t="shared" si="1165"/>
        <v>0</v>
      </c>
      <c r="I2075" s="802">
        <f t="shared" si="1165"/>
        <v>4235000</v>
      </c>
      <c r="J2075" s="558">
        <f t="shared" si="1165"/>
        <v>16265000</v>
      </c>
      <c r="K2075" s="538">
        <f t="shared" si="1149"/>
        <v>20.658536585365852</v>
      </c>
    </row>
    <row r="2076" spans="1:11" ht="15.75" thickBot="1" x14ac:dyDescent="0.3">
      <c r="A2076" s="3" t="s">
        <v>316</v>
      </c>
      <c r="B2076" s="3" t="s">
        <v>294</v>
      </c>
      <c r="C2076" s="65">
        <f>C2077</f>
        <v>20500000</v>
      </c>
      <c r="D2076" s="65">
        <f t="shared" si="1165"/>
        <v>0</v>
      </c>
      <c r="E2076" s="65">
        <f t="shared" si="1165"/>
        <v>0</v>
      </c>
      <c r="F2076" s="100">
        <f t="shared" si="1165"/>
        <v>0</v>
      </c>
      <c r="G2076" s="764">
        <f t="shared" si="1165"/>
        <v>4235000</v>
      </c>
      <c r="H2076" s="511">
        <f t="shared" si="1165"/>
        <v>0</v>
      </c>
      <c r="I2076" s="801">
        <f t="shared" si="1165"/>
        <v>4235000</v>
      </c>
      <c r="J2076" s="512">
        <f t="shared" si="1165"/>
        <v>16265000</v>
      </c>
      <c r="K2076" s="544">
        <f t="shared" si="1149"/>
        <v>20.658536585365852</v>
      </c>
    </row>
    <row r="2077" spans="1:11" x14ac:dyDescent="0.25">
      <c r="A2077" s="63" t="s">
        <v>317</v>
      </c>
      <c r="B2077" s="63" t="s">
        <v>309</v>
      </c>
      <c r="C2077" s="64">
        <f>C2078+C2079+C2080</f>
        <v>20500000</v>
      </c>
      <c r="D2077" s="64">
        <f t="shared" ref="D2077:J2077" si="1166">D2078+D2079+D2080</f>
        <v>0</v>
      </c>
      <c r="E2077" s="64">
        <f t="shared" si="1166"/>
        <v>0</v>
      </c>
      <c r="F2077" s="101">
        <f t="shared" si="1166"/>
        <v>0</v>
      </c>
      <c r="G2077" s="540">
        <f t="shared" si="1166"/>
        <v>4235000</v>
      </c>
      <c r="H2077" s="369">
        <f t="shared" si="1166"/>
        <v>0</v>
      </c>
      <c r="I2077" s="580">
        <f t="shared" si="1166"/>
        <v>4235000</v>
      </c>
      <c r="J2077" s="513">
        <f t="shared" si="1166"/>
        <v>16265000</v>
      </c>
      <c r="K2077" s="535">
        <f t="shared" si="1149"/>
        <v>20.658536585365852</v>
      </c>
    </row>
    <row r="2078" spans="1:11" x14ac:dyDescent="0.25">
      <c r="A2078" s="4" t="s">
        <v>318</v>
      </c>
      <c r="B2078" s="4" t="s">
        <v>310</v>
      </c>
      <c r="C2078" s="21">
        <v>8000000</v>
      </c>
      <c r="D2078" s="58"/>
      <c r="E2078" s="58"/>
      <c r="F2078" s="107"/>
      <c r="G2078" s="771"/>
      <c r="H2078" s="701"/>
      <c r="I2078" s="808">
        <f>H2078+G2078</f>
        <v>0</v>
      </c>
      <c r="J2078" s="620">
        <f>C2078-I2078</f>
        <v>8000000</v>
      </c>
      <c r="K2078" s="536">
        <f t="shared" si="1149"/>
        <v>0</v>
      </c>
    </row>
    <row r="2079" spans="1:11" x14ac:dyDescent="0.25">
      <c r="A2079" s="4" t="s">
        <v>319</v>
      </c>
      <c r="B2079" s="4" t="s">
        <v>311</v>
      </c>
      <c r="C2079" s="21">
        <v>7500000</v>
      </c>
      <c r="D2079" s="58"/>
      <c r="E2079" s="58"/>
      <c r="F2079" s="107"/>
      <c r="G2079" s="771"/>
      <c r="H2079" s="701"/>
      <c r="I2079" s="808">
        <f t="shared" ref="I2079:I2080" si="1167">H2079+G2079</f>
        <v>0</v>
      </c>
      <c r="J2079" s="620">
        <f t="shared" ref="J2079:J2080" si="1168">C2079-I2079</f>
        <v>7500000</v>
      </c>
      <c r="K2079" s="536">
        <f t="shared" si="1149"/>
        <v>0</v>
      </c>
    </row>
    <row r="2080" spans="1:11" x14ac:dyDescent="0.25">
      <c r="A2080" s="4" t="s">
        <v>320</v>
      </c>
      <c r="B2080" s="4" t="s">
        <v>312</v>
      </c>
      <c r="C2080" s="21">
        <v>5000000</v>
      </c>
      <c r="D2080" s="25"/>
      <c r="E2080" s="25"/>
      <c r="F2080" s="108"/>
      <c r="G2080" s="769">
        <v>4235000</v>
      </c>
      <c r="H2080" s="695"/>
      <c r="I2080" s="806">
        <f t="shared" si="1167"/>
        <v>4235000</v>
      </c>
      <c r="J2080" s="620">
        <f t="shared" si="1168"/>
        <v>765000</v>
      </c>
      <c r="K2080" s="536">
        <f t="shared" si="1149"/>
        <v>84.7</v>
      </c>
    </row>
    <row r="2081" spans="1:11" x14ac:dyDescent="0.25">
      <c r="A2081" s="124"/>
      <c r="B2081" s="124"/>
      <c r="C2081" s="125"/>
      <c r="D2081" s="133"/>
      <c r="E2081" s="133"/>
      <c r="F2081" s="133"/>
      <c r="G2081" s="614"/>
      <c r="H2081" s="554"/>
      <c r="I2081" s="614"/>
      <c r="J2081" s="553"/>
      <c r="K2081" s="545"/>
    </row>
    <row r="2082" spans="1:11" x14ac:dyDescent="0.25">
      <c r="A2082" s="7"/>
      <c r="B2082" s="7"/>
      <c r="C2082" s="8"/>
      <c r="D2082" s="134"/>
      <c r="E2082" s="134"/>
      <c r="F2082" s="134"/>
      <c r="G2082" s="615"/>
      <c r="H2082" s="556"/>
      <c r="I2082" s="615"/>
      <c r="J2082" s="555"/>
      <c r="K2082" s="550">
        <v>6</v>
      </c>
    </row>
    <row r="2083" spans="1:11" x14ac:dyDescent="0.25">
      <c r="A2083" s="120" t="s">
        <v>533</v>
      </c>
      <c r="B2083" s="121">
        <v>2</v>
      </c>
      <c r="C2083" s="122" t="s">
        <v>534</v>
      </c>
      <c r="D2083" s="122" t="s">
        <v>535</v>
      </c>
      <c r="E2083" s="122" t="s">
        <v>536</v>
      </c>
      <c r="F2083" s="123" t="s">
        <v>537</v>
      </c>
      <c r="G2083" s="751">
        <v>7</v>
      </c>
      <c r="H2083" s="715">
        <v>8</v>
      </c>
      <c r="I2083" s="788">
        <v>9</v>
      </c>
      <c r="J2083" s="502">
        <v>10</v>
      </c>
      <c r="K2083" s="503">
        <v>11</v>
      </c>
    </row>
    <row r="2084" spans="1:11" ht="15.75" thickBot="1" x14ac:dyDescent="0.3">
      <c r="A2084" s="70" t="s">
        <v>46</v>
      </c>
      <c r="B2084" s="70" t="s">
        <v>47</v>
      </c>
      <c r="C2084" s="71">
        <f>C2085+C2088</f>
        <v>5000000</v>
      </c>
      <c r="D2084" s="71">
        <f t="shared" ref="D2084:J2084" si="1169">D2085+D2088</f>
        <v>0</v>
      </c>
      <c r="E2084" s="71">
        <f t="shared" si="1169"/>
        <v>0</v>
      </c>
      <c r="F2084" s="111">
        <f t="shared" si="1169"/>
        <v>0</v>
      </c>
      <c r="G2084" s="765">
        <f t="shared" si="1169"/>
        <v>1024500</v>
      </c>
      <c r="H2084" s="1100">
        <f t="shared" si="1169"/>
        <v>0</v>
      </c>
      <c r="I2084" s="802">
        <f t="shared" si="1169"/>
        <v>1024500</v>
      </c>
      <c r="J2084" s="558">
        <f t="shared" si="1169"/>
        <v>3975500</v>
      </c>
      <c r="K2084" s="538">
        <f t="shared" ref="K2084:K2119" si="1170">I2084/C2084*100</f>
        <v>20.49</v>
      </c>
    </row>
    <row r="2085" spans="1:11" ht="15.75" thickBot="1" x14ac:dyDescent="0.3">
      <c r="A2085" s="3" t="s">
        <v>342</v>
      </c>
      <c r="B2085" s="3" t="s">
        <v>92</v>
      </c>
      <c r="C2085" s="65">
        <f>C2086</f>
        <v>2000000</v>
      </c>
      <c r="D2085" s="65">
        <f t="shared" ref="D2085:J2086" si="1171">D2086</f>
        <v>0</v>
      </c>
      <c r="E2085" s="65">
        <f t="shared" si="1171"/>
        <v>0</v>
      </c>
      <c r="F2085" s="100">
        <f t="shared" si="1171"/>
        <v>0</v>
      </c>
      <c r="G2085" s="764">
        <f t="shared" si="1171"/>
        <v>180000</v>
      </c>
      <c r="H2085" s="511">
        <f t="shared" si="1171"/>
        <v>0</v>
      </c>
      <c r="I2085" s="801">
        <f t="shared" si="1171"/>
        <v>180000</v>
      </c>
      <c r="J2085" s="512">
        <f t="shared" si="1171"/>
        <v>1820000</v>
      </c>
      <c r="K2085" s="544">
        <f t="shared" si="1170"/>
        <v>9</v>
      </c>
    </row>
    <row r="2086" spans="1:11" x14ac:dyDescent="0.25">
      <c r="A2086" s="63" t="s">
        <v>343</v>
      </c>
      <c r="B2086" s="63" t="s">
        <v>213</v>
      </c>
      <c r="C2086" s="64">
        <f>C2087</f>
        <v>2000000</v>
      </c>
      <c r="D2086" s="64">
        <f t="shared" si="1171"/>
        <v>0</v>
      </c>
      <c r="E2086" s="64">
        <f t="shared" si="1171"/>
        <v>0</v>
      </c>
      <c r="F2086" s="101">
        <f t="shared" si="1171"/>
        <v>0</v>
      </c>
      <c r="G2086" s="540">
        <f t="shared" si="1171"/>
        <v>180000</v>
      </c>
      <c r="H2086" s="369">
        <f t="shared" si="1171"/>
        <v>0</v>
      </c>
      <c r="I2086" s="580">
        <f t="shared" si="1171"/>
        <v>180000</v>
      </c>
      <c r="J2086" s="513">
        <f t="shared" si="1171"/>
        <v>1820000</v>
      </c>
      <c r="K2086" s="535">
        <f t="shared" si="1170"/>
        <v>9</v>
      </c>
    </row>
    <row r="2087" spans="1:11" ht="15.75" thickBot="1" x14ac:dyDescent="0.3">
      <c r="A2087" s="48" t="s">
        <v>344</v>
      </c>
      <c r="B2087" s="48" t="s">
        <v>290</v>
      </c>
      <c r="C2087" s="49">
        <v>2000000</v>
      </c>
      <c r="D2087" s="149"/>
      <c r="E2087" s="149"/>
      <c r="F2087" s="150"/>
      <c r="G2087" s="772">
        <v>180000</v>
      </c>
      <c r="H2087" s="1102"/>
      <c r="I2087" s="809">
        <f>H2087+G2087</f>
        <v>180000</v>
      </c>
      <c r="J2087" s="621">
        <f>C2087-I2087</f>
        <v>1820000</v>
      </c>
      <c r="K2087" s="538">
        <f t="shared" si="1170"/>
        <v>9</v>
      </c>
    </row>
    <row r="2088" spans="1:11" ht="15.75" thickBot="1" x14ac:dyDescent="0.3">
      <c r="A2088" s="3" t="s">
        <v>345</v>
      </c>
      <c r="B2088" s="3" t="s">
        <v>151</v>
      </c>
      <c r="C2088" s="65">
        <f>C2089</f>
        <v>3000000</v>
      </c>
      <c r="D2088" s="65">
        <f t="shared" ref="D2088:J2089" si="1172">D2089</f>
        <v>0</v>
      </c>
      <c r="E2088" s="65">
        <f t="shared" si="1172"/>
        <v>0</v>
      </c>
      <c r="F2088" s="100">
        <f t="shared" si="1172"/>
        <v>0</v>
      </c>
      <c r="G2088" s="764">
        <f t="shared" si="1172"/>
        <v>844500</v>
      </c>
      <c r="H2088" s="511">
        <f t="shared" si="1172"/>
        <v>0</v>
      </c>
      <c r="I2088" s="801">
        <f t="shared" si="1172"/>
        <v>844500</v>
      </c>
      <c r="J2088" s="512">
        <f t="shared" si="1172"/>
        <v>2155500</v>
      </c>
      <c r="K2088" s="544">
        <f t="shared" si="1170"/>
        <v>28.15</v>
      </c>
    </row>
    <row r="2089" spans="1:11" x14ac:dyDescent="0.25">
      <c r="A2089" s="63" t="s">
        <v>346</v>
      </c>
      <c r="B2089" s="63" t="s">
        <v>340</v>
      </c>
      <c r="C2089" s="64">
        <f>C2090</f>
        <v>3000000</v>
      </c>
      <c r="D2089" s="64">
        <f t="shared" si="1172"/>
        <v>0</v>
      </c>
      <c r="E2089" s="64">
        <f t="shared" si="1172"/>
        <v>0</v>
      </c>
      <c r="F2089" s="101">
        <f t="shared" si="1172"/>
        <v>0</v>
      </c>
      <c r="G2089" s="540">
        <f t="shared" si="1172"/>
        <v>844500</v>
      </c>
      <c r="H2089" s="369">
        <f t="shared" si="1172"/>
        <v>0</v>
      </c>
      <c r="I2089" s="580">
        <f t="shared" si="1172"/>
        <v>844500</v>
      </c>
      <c r="J2089" s="513">
        <f t="shared" si="1172"/>
        <v>2155500</v>
      </c>
      <c r="K2089" s="535">
        <f t="shared" si="1170"/>
        <v>28.15</v>
      </c>
    </row>
    <row r="2090" spans="1:11" x14ac:dyDescent="0.25">
      <c r="A2090" s="4" t="s">
        <v>347</v>
      </c>
      <c r="B2090" s="4" t="s">
        <v>341</v>
      </c>
      <c r="C2090" s="21">
        <v>3000000</v>
      </c>
      <c r="D2090" s="58"/>
      <c r="E2090" s="58"/>
      <c r="F2090" s="107"/>
      <c r="G2090" s="769">
        <v>844500</v>
      </c>
      <c r="H2090" s="695"/>
      <c r="I2090" s="808">
        <f>H2090+G2090</f>
        <v>844500</v>
      </c>
      <c r="J2090" s="622">
        <f>C2090-I2090</f>
        <v>2155500</v>
      </c>
      <c r="K2090" s="536">
        <f t="shared" si="1170"/>
        <v>28.15</v>
      </c>
    </row>
    <row r="2091" spans="1:11" ht="15.75" thickBot="1" x14ac:dyDescent="0.3">
      <c r="A2091" s="70" t="s">
        <v>48</v>
      </c>
      <c r="B2091" s="70" t="s">
        <v>49</v>
      </c>
      <c r="C2091" s="71">
        <f>C2092+C2095</f>
        <v>2000000</v>
      </c>
      <c r="D2091" s="71">
        <f t="shared" ref="D2091:J2091" si="1173">D2092+D2095</f>
        <v>0</v>
      </c>
      <c r="E2091" s="71">
        <f t="shared" si="1173"/>
        <v>0</v>
      </c>
      <c r="F2091" s="111">
        <f t="shared" si="1173"/>
        <v>0</v>
      </c>
      <c r="G2091" s="765">
        <f t="shared" si="1173"/>
        <v>0</v>
      </c>
      <c r="H2091" s="1100">
        <f t="shared" si="1173"/>
        <v>0</v>
      </c>
      <c r="I2091" s="802">
        <f t="shared" si="1173"/>
        <v>0</v>
      </c>
      <c r="J2091" s="558">
        <f t="shared" si="1173"/>
        <v>2000000</v>
      </c>
      <c r="K2091" s="538">
        <f t="shared" si="1170"/>
        <v>0</v>
      </c>
    </row>
    <row r="2092" spans="1:11" ht="15.75" thickBot="1" x14ac:dyDescent="0.3">
      <c r="A2092" s="3" t="s">
        <v>359</v>
      </c>
      <c r="B2092" s="3" t="s">
        <v>92</v>
      </c>
      <c r="C2092" s="65">
        <f>C2093</f>
        <v>1000000</v>
      </c>
      <c r="D2092" s="65">
        <f t="shared" ref="D2092:J2093" si="1174">D2093</f>
        <v>0</v>
      </c>
      <c r="E2092" s="65">
        <f t="shared" si="1174"/>
        <v>0</v>
      </c>
      <c r="F2092" s="100">
        <f t="shared" si="1174"/>
        <v>0</v>
      </c>
      <c r="G2092" s="764">
        <f t="shared" si="1174"/>
        <v>0</v>
      </c>
      <c r="H2092" s="511">
        <f t="shared" si="1174"/>
        <v>0</v>
      </c>
      <c r="I2092" s="801">
        <f t="shared" si="1174"/>
        <v>0</v>
      </c>
      <c r="J2092" s="512">
        <f t="shared" si="1174"/>
        <v>1000000</v>
      </c>
      <c r="K2092" s="544">
        <f t="shared" si="1170"/>
        <v>0</v>
      </c>
    </row>
    <row r="2093" spans="1:11" x14ac:dyDescent="0.25">
      <c r="A2093" s="63" t="s">
        <v>360</v>
      </c>
      <c r="B2093" s="63" t="s">
        <v>213</v>
      </c>
      <c r="C2093" s="64">
        <f>C2094</f>
        <v>1000000</v>
      </c>
      <c r="D2093" s="64">
        <f t="shared" si="1174"/>
        <v>0</v>
      </c>
      <c r="E2093" s="64">
        <f t="shared" si="1174"/>
        <v>0</v>
      </c>
      <c r="F2093" s="101">
        <f t="shared" si="1174"/>
        <v>0</v>
      </c>
      <c r="G2093" s="540">
        <f t="shared" si="1174"/>
        <v>0</v>
      </c>
      <c r="H2093" s="369">
        <f t="shared" si="1174"/>
        <v>0</v>
      </c>
      <c r="I2093" s="580">
        <f t="shared" si="1174"/>
        <v>0</v>
      </c>
      <c r="J2093" s="513">
        <f t="shared" si="1174"/>
        <v>1000000</v>
      </c>
      <c r="K2093" s="535">
        <f t="shared" si="1170"/>
        <v>0</v>
      </c>
    </row>
    <row r="2094" spans="1:11" ht="15.75" thickBot="1" x14ac:dyDescent="0.3">
      <c r="A2094" s="48" t="s">
        <v>361</v>
      </c>
      <c r="B2094" s="48" t="s">
        <v>290</v>
      </c>
      <c r="C2094" s="49">
        <v>1000000</v>
      </c>
      <c r="D2094" s="62"/>
      <c r="E2094" s="62"/>
      <c r="F2094" s="99"/>
      <c r="G2094" s="773"/>
      <c r="H2094" s="1103"/>
      <c r="I2094" s="809">
        <f>H2094+G2094</f>
        <v>0</v>
      </c>
      <c r="J2094" s="621">
        <f>C2094-I2094</f>
        <v>1000000</v>
      </c>
      <c r="K2094" s="538">
        <f t="shared" si="1170"/>
        <v>0</v>
      </c>
    </row>
    <row r="2095" spans="1:11" ht="15.75" thickBot="1" x14ac:dyDescent="0.3">
      <c r="A2095" s="3" t="s">
        <v>362</v>
      </c>
      <c r="B2095" s="3" t="s">
        <v>151</v>
      </c>
      <c r="C2095" s="65">
        <f>C2096</f>
        <v>1000000</v>
      </c>
      <c r="D2095" s="65">
        <f t="shared" ref="D2095:J2096" si="1175">D2096</f>
        <v>0</v>
      </c>
      <c r="E2095" s="65">
        <f t="shared" si="1175"/>
        <v>0</v>
      </c>
      <c r="F2095" s="100">
        <f t="shared" si="1175"/>
        <v>0</v>
      </c>
      <c r="G2095" s="764">
        <f t="shared" si="1175"/>
        <v>0</v>
      </c>
      <c r="H2095" s="511">
        <f t="shared" si="1175"/>
        <v>0</v>
      </c>
      <c r="I2095" s="801">
        <f t="shared" si="1175"/>
        <v>0</v>
      </c>
      <c r="J2095" s="512">
        <f t="shared" si="1175"/>
        <v>1000000</v>
      </c>
      <c r="K2095" s="544">
        <f t="shared" si="1170"/>
        <v>0</v>
      </c>
    </row>
    <row r="2096" spans="1:11" x14ac:dyDescent="0.25">
      <c r="A2096" s="63" t="s">
        <v>363</v>
      </c>
      <c r="B2096" s="63" t="s">
        <v>340</v>
      </c>
      <c r="C2096" s="64">
        <f>C2097</f>
        <v>1000000</v>
      </c>
      <c r="D2096" s="64">
        <f t="shared" si="1175"/>
        <v>0</v>
      </c>
      <c r="E2096" s="64">
        <f t="shared" si="1175"/>
        <v>0</v>
      </c>
      <c r="F2096" s="101">
        <f t="shared" si="1175"/>
        <v>0</v>
      </c>
      <c r="G2096" s="540">
        <f t="shared" si="1175"/>
        <v>0</v>
      </c>
      <c r="H2096" s="369">
        <f t="shared" si="1175"/>
        <v>0</v>
      </c>
      <c r="I2096" s="580">
        <f t="shared" si="1175"/>
        <v>0</v>
      </c>
      <c r="J2096" s="513">
        <f t="shared" si="1175"/>
        <v>1000000</v>
      </c>
      <c r="K2096" s="535">
        <f t="shared" si="1170"/>
        <v>0</v>
      </c>
    </row>
    <row r="2097" spans="1:11" x14ac:dyDescent="0.25">
      <c r="A2097" s="4" t="s">
        <v>364</v>
      </c>
      <c r="B2097" s="4" t="s">
        <v>341</v>
      </c>
      <c r="C2097" s="21">
        <v>1000000</v>
      </c>
      <c r="D2097" s="25"/>
      <c r="E2097" s="25"/>
      <c r="F2097" s="108"/>
      <c r="G2097" s="771"/>
      <c r="H2097" s="701"/>
      <c r="I2097" s="808">
        <f>H2097+G2097</f>
        <v>0</v>
      </c>
      <c r="J2097" s="622">
        <f>C2097-I2097</f>
        <v>1000000</v>
      </c>
      <c r="K2097" s="536">
        <f t="shared" si="1170"/>
        <v>0</v>
      </c>
    </row>
    <row r="2098" spans="1:11" ht="15.75" thickBot="1" x14ac:dyDescent="0.3">
      <c r="A2098" s="70" t="s">
        <v>50</v>
      </c>
      <c r="B2098" s="70" t="s">
        <v>51</v>
      </c>
      <c r="C2098" s="71">
        <f>C2099</f>
        <v>22000000</v>
      </c>
      <c r="D2098" s="71">
        <f t="shared" ref="D2098:J2099" si="1176">D2099</f>
        <v>0</v>
      </c>
      <c r="E2098" s="71">
        <f t="shared" si="1176"/>
        <v>0</v>
      </c>
      <c r="F2098" s="111">
        <f t="shared" si="1176"/>
        <v>0</v>
      </c>
      <c r="G2098" s="765">
        <f t="shared" si="1176"/>
        <v>4635583</v>
      </c>
      <c r="H2098" s="1100">
        <f t="shared" si="1176"/>
        <v>0</v>
      </c>
      <c r="I2098" s="802">
        <f t="shared" si="1176"/>
        <v>4635583</v>
      </c>
      <c r="J2098" s="558">
        <f t="shared" si="1176"/>
        <v>17364417</v>
      </c>
      <c r="K2098" s="538">
        <f t="shared" si="1170"/>
        <v>21.070831818181819</v>
      </c>
    </row>
    <row r="2099" spans="1:11" ht="15.75" thickBot="1" x14ac:dyDescent="0.3">
      <c r="A2099" s="692" t="s">
        <v>353</v>
      </c>
      <c r="B2099" s="692" t="s">
        <v>151</v>
      </c>
      <c r="C2099" s="76">
        <f>C2100</f>
        <v>22000000</v>
      </c>
      <c r="D2099" s="76">
        <f t="shared" si="1176"/>
        <v>0</v>
      </c>
      <c r="E2099" s="76">
        <f t="shared" si="1176"/>
        <v>0</v>
      </c>
      <c r="F2099" s="109">
        <f t="shared" si="1176"/>
        <v>0</v>
      </c>
      <c r="G2099" s="774">
        <f t="shared" si="1176"/>
        <v>4635583</v>
      </c>
      <c r="H2099" s="1104">
        <f t="shared" si="1176"/>
        <v>0</v>
      </c>
      <c r="I2099" s="810">
        <f t="shared" si="1176"/>
        <v>4635583</v>
      </c>
      <c r="J2099" s="522">
        <f t="shared" si="1176"/>
        <v>17364417</v>
      </c>
      <c r="K2099" s="693">
        <f t="shared" si="1170"/>
        <v>21.070831818181819</v>
      </c>
    </row>
    <row r="2100" spans="1:11" x14ac:dyDescent="0.25">
      <c r="A2100" s="698" t="s">
        <v>354</v>
      </c>
      <c r="B2100" s="699" t="s">
        <v>348</v>
      </c>
      <c r="C2100" s="75">
        <f>C2101+C2102+C2103+C2104</f>
        <v>22000000</v>
      </c>
      <c r="D2100" s="75">
        <f t="shared" ref="D2100:J2100" si="1177">D2101+D2102+D2103+D2104</f>
        <v>0</v>
      </c>
      <c r="E2100" s="75">
        <f t="shared" si="1177"/>
        <v>0</v>
      </c>
      <c r="F2100" s="110">
        <f t="shared" si="1177"/>
        <v>0</v>
      </c>
      <c r="G2100" s="775">
        <f t="shared" si="1177"/>
        <v>4635583</v>
      </c>
      <c r="H2100" s="1105">
        <f t="shared" si="1177"/>
        <v>0</v>
      </c>
      <c r="I2100" s="811">
        <f t="shared" si="1177"/>
        <v>4635583</v>
      </c>
      <c r="J2100" s="523">
        <f t="shared" si="1177"/>
        <v>17364417</v>
      </c>
      <c r="K2100" s="700">
        <f t="shared" si="1170"/>
        <v>21.070831818181819</v>
      </c>
    </row>
    <row r="2101" spans="1:11" x14ac:dyDescent="0.25">
      <c r="A2101" s="5" t="s">
        <v>355</v>
      </c>
      <c r="B2101" s="5" t="s">
        <v>349</v>
      </c>
      <c r="C2101" s="6">
        <v>1420000</v>
      </c>
      <c r="D2101" s="58"/>
      <c r="E2101" s="58"/>
      <c r="F2101" s="107"/>
      <c r="G2101" s="771"/>
      <c r="H2101" s="695"/>
      <c r="I2101" s="806">
        <f>H2101+G2101</f>
        <v>0</v>
      </c>
      <c r="J2101" s="620">
        <f>C2101-I2101</f>
        <v>1420000</v>
      </c>
      <c r="K2101" s="702">
        <f t="shared" si="1170"/>
        <v>0</v>
      </c>
    </row>
    <row r="2102" spans="1:11" x14ac:dyDescent="0.25">
      <c r="A2102" s="5" t="s">
        <v>356</v>
      </c>
      <c r="B2102" s="5" t="s">
        <v>350</v>
      </c>
      <c r="C2102" s="6">
        <v>2798000</v>
      </c>
      <c r="D2102" s="58"/>
      <c r="E2102" s="58"/>
      <c r="F2102" s="107"/>
      <c r="G2102" s="771"/>
      <c r="H2102" s="701"/>
      <c r="I2102" s="808">
        <f t="shared" ref="I2102:I2104" si="1178">H2102+G2102</f>
        <v>0</v>
      </c>
      <c r="J2102" s="620">
        <f t="shared" ref="J2102:J2104" si="1179">C2102-I2102</f>
        <v>2798000</v>
      </c>
      <c r="K2102" s="702">
        <f t="shared" si="1170"/>
        <v>0</v>
      </c>
    </row>
    <row r="2103" spans="1:11" x14ac:dyDescent="0.25">
      <c r="A2103" s="5" t="s">
        <v>357</v>
      </c>
      <c r="B2103" s="5" t="s">
        <v>351</v>
      </c>
      <c r="C2103" s="6">
        <v>16182000</v>
      </c>
      <c r="D2103" s="58"/>
      <c r="E2103" s="58"/>
      <c r="F2103" s="107"/>
      <c r="G2103" s="769">
        <v>3892583</v>
      </c>
      <c r="H2103" s="695"/>
      <c r="I2103" s="806">
        <f t="shared" si="1178"/>
        <v>3892583</v>
      </c>
      <c r="J2103" s="620">
        <f t="shared" si="1179"/>
        <v>12289417</v>
      </c>
      <c r="K2103" s="702">
        <f t="shared" si="1170"/>
        <v>24.055017921146955</v>
      </c>
    </row>
    <row r="2104" spans="1:11" x14ac:dyDescent="0.25">
      <c r="A2104" s="5" t="s">
        <v>358</v>
      </c>
      <c r="B2104" s="5" t="s">
        <v>352</v>
      </c>
      <c r="C2104" s="6">
        <v>1600000</v>
      </c>
      <c r="D2104" s="58"/>
      <c r="E2104" s="58"/>
      <c r="F2104" s="107"/>
      <c r="G2104" s="769">
        <v>743000</v>
      </c>
      <c r="H2104" s="695"/>
      <c r="I2104" s="806">
        <f t="shared" si="1178"/>
        <v>743000</v>
      </c>
      <c r="J2104" s="620">
        <f t="shared" si="1179"/>
        <v>857000</v>
      </c>
      <c r="K2104" s="702">
        <f t="shared" si="1170"/>
        <v>46.4375</v>
      </c>
    </row>
    <row r="2105" spans="1:11" ht="15.75" thickBot="1" x14ac:dyDescent="0.3">
      <c r="A2105" s="70" t="s">
        <v>52</v>
      </c>
      <c r="B2105" s="70" t="s">
        <v>53</v>
      </c>
      <c r="C2105" s="71">
        <f>C2106</f>
        <v>2500000</v>
      </c>
      <c r="D2105" s="71">
        <f t="shared" ref="D2105:J2107" si="1180">D2106</f>
        <v>0</v>
      </c>
      <c r="E2105" s="71">
        <f t="shared" si="1180"/>
        <v>0</v>
      </c>
      <c r="F2105" s="111">
        <f t="shared" si="1180"/>
        <v>0</v>
      </c>
      <c r="G2105" s="765">
        <f t="shared" si="1180"/>
        <v>250000</v>
      </c>
      <c r="H2105" s="1100">
        <f t="shared" si="1180"/>
        <v>0</v>
      </c>
      <c r="I2105" s="802">
        <f t="shared" si="1180"/>
        <v>250000</v>
      </c>
      <c r="J2105" s="558">
        <f t="shared" si="1180"/>
        <v>2250000</v>
      </c>
      <c r="K2105" s="538">
        <f t="shared" si="1170"/>
        <v>10</v>
      </c>
    </row>
    <row r="2106" spans="1:11" ht="15.75" thickBot="1" x14ac:dyDescent="0.3">
      <c r="A2106" s="3" t="s">
        <v>366</v>
      </c>
      <c r="B2106" s="3" t="s">
        <v>151</v>
      </c>
      <c r="C2106" s="76">
        <f>C2107</f>
        <v>2500000</v>
      </c>
      <c r="D2106" s="76">
        <f t="shared" si="1180"/>
        <v>0</v>
      </c>
      <c r="E2106" s="76">
        <f t="shared" si="1180"/>
        <v>0</v>
      </c>
      <c r="F2106" s="109">
        <f t="shared" si="1180"/>
        <v>0</v>
      </c>
      <c r="G2106" s="774">
        <f t="shared" si="1180"/>
        <v>250000</v>
      </c>
      <c r="H2106" s="1104">
        <f t="shared" si="1180"/>
        <v>0</v>
      </c>
      <c r="I2106" s="810">
        <f t="shared" si="1180"/>
        <v>250000</v>
      </c>
      <c r="J2106" s="522">
        <f t="shared" si="1180"/>
        <v>2250000</v>
      </c>
      <c r="K2106" s="544">
        <f t="shared" si="1170"/>
        <v>10</v>
      </c>
    </row>
    <row r="2107" spans="1:11" x14ac:dyDescent="0.25">
      <c r="A2107" s="63" t="s">
        <v>367</v>
      </c>
      <c r="B2107" s="74" t="s">
        <v>239</v>
      </c>
      <c r="C2107" s="75">
        <f>C2108</f>
        <v>2500000</v>
      </c>
      <c r="D2107" s="75">
        <f t="shared" si="1180"/>
        <v>0</v>
      </c>
      <c r="E2107" s="75">
        <f t="shared" si="1180"/>
        <v>0</v>
      </c>
      <c r="F2107" s="110">
        <f t="shared" si="1180"/>
        <v>0</v>
      </c>
      <c r="G2107" s="775">
        <f t="shared" si="1180"/>
        <v>250000</v>
      </c>
      <c r="H2107" s="1105">
        <f t="shared" si="1180"/>
        <v>0</v>
      </c>
      <c r="I2107" s="811">
        <f t="shared" si="1180"/>
        <v>250000</v>
      </c>
      <c r="J2107" s="523">
        <f t="shared" si="1180"/>
        <v>2250000</v>
      </c>
      <c r="K2107" s="535">
        <f t="shared" si="1170"/>
        <v>10</v>
      </c>
    </row>
    <row r="2108" spans="1:11" x14ac:dyDescent="0.25">
      <c r="A2108" s="4" t="s">
        <v>368</v>
      </c>
      <c r="B2108" s="4" t="s">
        <v>365</v>
      </c>
      <c r="C2108" s="6">
        <v>2500000</v>
      </c>
      <c r="D2108" s="58"/>
      <c r="E2108" s="58"/>
      <c r="F2108" s="107"/>
      <c r="G2108" s="769">
        <v>250000</v>
      </c>
      <c r="H2108" s="695"/>
      <c r="I2108" s="812">
        <f>H2108+G2108</f>
        <v>250000</v>
      </c>
      <c r="J2108" s="622">
        <f>C2108-I2108</f>
        <v>2250000</v>
      </c>
      <c r="K2108" s="536">
        <f t="shared" si="1170"/>
        <v>10</v>
      </c>
    </row>
    <row r="2109" spans="1:11" ht="15.75" thickBot="1" x14ac:dyDescent="0.3">
      <c r="A2109" s="70" t="s">
        <v>54</v>
      </c>
      <c r="B2109" s="70" t="s">
        <v>55</v>
      </c>
      <c r="C2109" s="71">
        <f>C2110</f>
        <v>2500000</v>
      </c>
      <c r="D2109" s="71">
        <f t="shared" ref="D2109:J2111" si="1181">D2110</f>
        <v>0</v>
      </c>
      <c r="E2109" s="71">
        <f t="shared" si="1181"/>
        <v>0</v>
      </c>
      <c r="F2109" s="111">
        <f t="shared" si="1181"/>
        <v>0</v>
      </c>
      <c r="G2109" s="765">
        <f t="shared" si="1181"/>
        <v>225000</v>
      </c>
      <c r="H2109" s="1100">
        <f t="shared" si="1181"/>
        <v>0</v>
      </c>
      <c r="I2109" s="802">
        <f t="shared" si="1181"/>
        <v>225000</v>
      </c>
      <c r="J2109" s="558">
        <f t="shared" si="1181"/>
        <v>2275000</v>
      </c>
      <c r="K2109" s="538">
        <f t="shared" si="1170"/>
        <v>9</v>
      </c>
    </row>
    <row r="2110" spans="1:11" ht="15.75" thickBot="1" x14ac:dyDescent="0.3">
      <c r="A2110" s="3" t="s">
        <v>369</v>
      </c>
      <c r="B2110" s="3" t="s">
        <v>151</v>
      </c>
      <c r="C2110" s="76">
        <f>C2111</f>
        <v>2500000</v>
      </c>
      <c r="D2110" s="76">
        <f t="shared" si="1181"/>
        <v>0</v>
      </c>
      <c r="E2110" s="76">
        <f t="shared" si="1181"/>
        <v>0</v>
      </c>
      <c r="F2110" s="109">
        <f t="shared" si="1181"/>
        <v>0</v>
      </c>
      <c r="G2110" s="774">
        <f t="shared" si="1181"/>
        <v>225000</v>
      </c>
      <c r="H2110" s="1104">
        <f t="shared" si="1181"/>
        <v>0</v>
      </c>
      <c r="I2110" s="810">
        <f t="shared" si="1181"/>
        <v>225000</v>
      </c>
      <c r="J2110" s="522">
        <f t="shared" si="1181"/>
        <v>2275000</v>
      </c>
      <c r="K2110" s="544">
        <f t="shared" si="1170"/>
        <v>9</v>
      </c>
    </row>
    <row r="2111" spans="1:11" x14ac:dyDescent="0.25">
      <c r="A2111" s="63" t="s">
        <v>370</v>
      </c>
      <c r="B2111" s="74" t="s">
        <v>239</v>
      </c>
      <c r="C2111" s="75">
        <f>C2112</f>
        <v>2500000</v>
      </c>
      <c r="D2111" s="75">
        <f t="shared" si="1181"/>
        <v>0</v>
      </c>
      <c r="E2111" s="75">
        <f t="shared" si="1181"/>
        <v>0</v>
      </c>
      <c r="F2111" s="110">
        <f t="shared" si="1181"/>
        <v>0</v>
      </c>
      <c r="G2111" s="775">
        <f t="shared" si="1181"/>
        <v>225000</v>
      </c>
      <c r="H2111" s="1105">
        <f t="shared" si="1181"/>
        <v>0</v>
      </c>
      <c r="I2111" s="811">
        <f t="shared" si="1181"/>
        <v>225000</v>
      </c>
      <c r="J2111" s="523">
        <f t="shared" si="1181"/>
        <v>2275000</v>
      </c>
      <c r="K2111" s="535">
        <f t="shared" si="1170"/>
        <v>9</v>
      </c>
    </row>
    <row r="2112" spans="1:11" x14ac:dyDescent="0.25">
      <c r="A2112" s="4" t="s">
        <v>371</v>
      </c>
      <c r="B2112" s="4" t="s">
        <v>365</v>
      </c>
      <c r="C2112" s="6">
        <v>2500000</v>
      </c>
      <c r="D2112" s="25"/>
      <c r="E2112" s="25"/>
      <c r="F2112" s="108"/>
      <c r="G2112" s="769">
        <v>225000</v>
      </c>
      <c r="H2112" s="695"/>
      <c r="I2112" s="812">
        <f>H2112+G2112</f>
        <v>225000</v>
      </c>
      <c r="J2112" s="622">
        <f>C2112-I2112</f>
        <v>2275000</v>
      </c>
      <c r="K2112" s="536">
        <f t="shared" si="1170"/>
        <v>9</v>
      </c>
    </row>
    <row r="2113" spans="1:11" x14ac:dyDescent="0.25">
      <c r="A2113" s="54" t="s">
        <v>118</v>
      </c>
      <c r="B2113" s="54" t="s">
        <v>549</v>
      </c>
      <c r="C2113" s="55">
        <f>C2114</f>
        <v>38500000</v>
      </c>
      <c r="D2113" s="55">
        <f t="shared" ref="D2113:J2114" si="1182">D2114</f>
        <v>0</v>
      </c>
      <c r="E2113" s="55">
        <f t="shared" si="1182"/>
        <v>0</v>
      </c>
      <c r="F2113" s="104">
        <f t="shared" si="1182"/>
        <v>0</v>
      </c>
      <c r="G2113" s="547">
        <f t="shared" si="1182"/>
        <v>0</v>
      </c>
      <c r="H2113" s="499">
        <f t="shared" si="1182"/>
        <v>0</v>
      </c>
      <c r="I2113" s="581">
        <f t="shared" si="1182"/>
        <v>0</v>
      </c>
      <c r="J2113" s="549">
        <f t="shared" si="1182"/>
        <v>38500000</v>
      </c>
      <c r="K2113" s="536">
        <f t="shared" si="1170"/>
        <v>0</v>
      </c>
    </row>
    <row r="2114" spans="1:11" ht="15.75" thickBot="1" x14ac:dyDescent="0.3">
      <c r="A2114" s="72" t="s">
        <v>56</v>
      </c>
      <c r="B2114" s="72" t="s">
        <v>57</v>
      </c>
      <c r="C2114" s="73">
        <f>C2115</f>
        <v>38500000</v>
      </c>
      <c r="D2114" s="73">
        <f t="shared" si="1182"/>
        <v>0</v>
      </c>
      <c r="E2114" s="73">
        <f t="shared" si="1182"/>
        <v>0</v>
      </c>
      <c r="F2114" s="112">
        <f t="shared" si="1182"/>
        <v>0</v>
      </c>
      <c r="G2114" s="768">
        <f t="shared" si="1182"/>
        <v>0</v>
      </c>
      <c r="H2114" s="1101">
        <f t="shared" si="1182"/>
        <v>0</v>
      </c>
      <c r="I2114" s="805">
        <f t="shared" si="1182"/>
        <v>0</v>
      </c>
      <c r="J2114" s="524">
        <f t="shared" si="1182"/>
        <v>38500000</v>
      </c>
      <c r="K2114" s="538">
        <f t="shared" si="1170"/>
        <v>0</v>
      </c>
    </row>
    <row r="2115" spans="1:11" ht="15.75" thickBot="1" x14ac:dyDescent="0.3">
      <c r="A2115" s="3" t="s">
        <v>374</v>
      </c>
      <c r="B2115" s="3" t="s">
        <v>92</v>
      </c>
      <c r="C2115" s="65">
        <f>C2116+C2118</f>
        <v>38500000</v>
      </c>
      <c r="D2115" s="65">
        <f t="shared" ref="D2115:J2115" si="1183">D2116+D2118</f>
        <v>0</v>
      </c>
      <c r="E2115" s="65">
        <f t="shared" si="1183"/>
        <v>0</v>
      </c>
      <c r="F2115" s="100">
        <f t="shared" si="1183"/>
        <v>0</v>
      </c>
      <c r="G2115" s="764">
        <f t="shared" si="1183"/>
        <v>0</v>
      </c>
      <c r="H2115" s="511">
        <f t="shared" si="1183"/>
        <v>0</v>
      </c>
      <c r="I2115" s="801">
        <f t="shared" si="1183"/>
        <v>0</v>
      </c>
      <c r="J2115" s="512">
        <f t="shared" si="1183"/>
        <v>38500000</v>
      </c>
      <c r="K2115" s="544">
        <f t="shared" si="1170"/>
        <v>0</v>
      </c>
    </row>
    <row r="2116" spans="1:11" x14ac:dyDescent="0.25">
      <c r="A2116" s="63" t="s">
        <v>375</v>
      </c>
      <c r="B2116" s="63" t="s">
        <v>372</v>
      </c>
      <c r="C2116" s="64">
        <f>C2117</f>
        <v>7830000</v>
      </c>
      <c r="D2116" s="64">
        <f t="shared" ref="D2116:J2116" si="1184">D2117</f>
        <v>0</v>
      </c>
      <c r="E2116" s="64">
        <f t="shared" si="1184"/>
        <v>0</v>
      </c>
      <c r="F2116" s="101">
        <f t="shared" si="1184"/>
        <v>0</v>
      </c>
      <c r="G2116" s="540">
        <f t="shared" si="1184"/>
        <v>0</v>
      </c>
      <c r="H2116" s="369">
        <f t="shared" si="1184"/>
        <v>0</v>
      </c>
      <c r="I2116" s="580">
        <f t="shared" si="1184"/>
        <v>0</v>
      </c>
      <c r="J2116" s="513">
        <f t="shared" si="1184"/>
        <v>7830000</v>
      </c>
      <c r="K2116" s="535">
        <f t="shared" si="1170"/>
        <v>0</v>
      </c>
    </row>
    <row r="2117" spans="1:11" x14ac:dyDescent="0.25">
      <c r="A2117" s="4" t="s">
        <v>376</v>
      </c>
      <c r="B2117" s="4" t="s">
        <v>212</v>
      </c>
      <c r="C2117" s="21">
        <v>7830000</v>
      </c>
      <c r="D2117" s="16"/>
      <c r="E2117" s="16"/>
      <c r="F2117" s="102"/>
      <c r="G2117" s="754"/>
      <c r="H2117" s="716"/>
      <c r="I2117" s="791">
        <f>H2117+G2117</f>
        <v>0</v>
      </c>
      <c r="J2117" s="561">
        <f>C2117-I2117</f>
        <v>7830000</v>
      </c>
      <c r="K2117" s="536">
        <f t="shared" si="1170"/>
        <v>0</v>
      </c>
    </row>
    <row r="2118" spans="1:11" x14ac:dyDescent="0.25">
      <c r="A2118" s="4" t="s">
        <v>377</v>
      </c>
      <c r="B2118" s="4" t="s">
        <v>372</v>
      </c>
      <c r="C2118" s="21">
        <f>C2119</f>
        <v>30670000</v>
      </c>
      <c r="D2118" s="21">
        <f t="shared" ref="D2118:J2118" si="1185">D2119</f>
        <v>0</v>
      </c>
      <c r="E2118" s="21">
        <f t="shared" si="1185"/>
        <v>0</v>
      </c>
      <c r="F2118" s="103">
        <f t="shared" si="1185"/>
        <v>0</v>
      </c>
      <c r="G2118" s="547">
        <f t="shared" si="1185"/>
        <v>0</v>
      </c>
      <c r="H2118" s="499">
        <f t="shared" si="1185"/>
        <v>0</v>
      </c>
      <c r="I2118" s="581">
        <f t="shared" si="1185"/>
        <v>0</v>
      </c>
      <c r="J2118" s="514">
        <f t="shared" si="1185"/>
        <v>30670000</v>
      </c>
      <c r="K2118" s="536">
        <f t="shared" si="1170"/>
        <v>0</v>
      </c>
    </row>
    <row r="2119" spans="1:11" x14ac:dyDescent="0.25">
      <c r="A2119" s="4" t="s">
        <v>378</v>
      </c>
      <c r="B2119" s="4" t="s">
        <v>373</v>
      </c>
      <c r="C2119" s="21">
        <v>30670000</v>
      </c>
      <c r="D2119" s="16"/>
      <c r="E2119" s="16"/>
      <c r="F2119" s="102"/>
      <c r="G2119" s="754"/>
      <c r="H2119" s="716"/>
      <c r="I2119" s="791">
        <f>H2119+G2119</f>
        <v>0</v>
      </c>
      <c r="J2119" s="561">
        <f>C2119-I2119</f>
        <v>30670000</v>
      </c>
      <c r="K2119" s="536">
        <f t="shared" si="1170"/>
        <v>0</v>
      </c>
    </row>
    <row r="2120" spans="1:11" x14ac:dyDescent="0.25">
      <c r="A2120" s="4"/>
      <c r="B2120" s="4"/>
      <c r="C2120" s="21"/>
      <c r="D2120" s="16"/>
      <c r="E2120" s="16"/>
      <c r="F2120" s="102"/>
      <c r="G2120" s="754"/>
      <c r="H2120" s="716"/>
      <c r="I2120" s="791"/>
      <c r="J2120" s="507"/>
      <c r="K2120" s="536"/>
    </row>
    <row r="2121" spans="1:11" x14ac:dyDescent="0.25">
      <c r="A2121" s="4"/>
      <c r="B2121" s="4"/>
      <c r="C2121" s="21"/>
      <c r="D2121" s="16"/>
      <c r="E2121" s="16"/>
      <c r="F2121" s="102"/>
      <c r="G2121" s="754"/>
      <c r="H2121" s="716"/>
      <c r="I2121" s="791"/>
      <c r="J2121" s="507"/>
      <c r="K2121" s="536"/>
    </row>
    <row r="2122" spans="1:11" x14ac:dyDescent="0.25">
      <c r="A2122" s="124"/>
      <c r="B2122" s="124"/>
      <c r="C2122" s="125"/>
      <c r="D2122" s="126"/>
      <c r="E2122" s="126"/>
      <c r="F2122" s="126"/>
      <c r="G2122" s="610"/>
      <c r="H2122" s="516"/>
      <c r="I2122" s="610"/>
      <c r="J2122" s="515"/>
      <c r="K2122" s="545"/>
    </row>
    <row r="2123" spans="1:11" x14ac:dyDescent="0.25">
      <c r="A2123" s="7"/>
      <c r="B2123" s="7"/>
      <c r="C2123" s="8"/>
      <c r="D2123" s="130"/>
      <c r="E2123" s="130"/>
      <c r="F2123" s="130"/>
      <c r="G2123" s="613"/>
      <c r="H2123" s="520"/>
      <c r="I2123" s="613"/>
      <c r="J2123" s="519"/>
      <c r="K2123" s="550"/>
    </row>
    <row r="2124" spans="1:11" x14ac:dyDescent="0.25">
      <c r="A2124" s="7"/>
      <c r="B2124" s="7"/>
      <c r="C2124" s="8"/>
      <c r="D2124" s="130"/>
      <c r="E2124" s="130"/>
      <c r="F2124" s="130"/>
      <c r="G2124" s="613"/>
      <c r="H2124" s="520"/>
      <c r="I2124" s="613"/>
      <c r="J2124" s="519"/>
      <c r="K2124" s="550"/>
    </row>
    <row r="2125" spans="1:11" x14ac:dyDescent="0.25">
      <c r="A2125" s="7"/>
      <c r="B2125" s="7"/>
      <c r="C2125" s="8"/>
      <c r="D2125" s="130"/>
      <c r="E2125" s="130"/>
      <c r="F2125" s="130"/>
      <c r="G2125" s="613"/>
      <c r="H2125" s="520"/>
      <c r="I2125" s="613"/>
      <c r="J2125" s="519"/>
      <c r="K2125" s="550">
        <v>7</v>
      </c>
    </row>
    <row r="2126" spans="1:11" x14ac:dyDescent="0.25">
      <c r="A2126" s="120" t="s">
        <v>533</v>
      </c>
      <c r="B2126" s="121">
        <v>2</v>
      </c>
      <c r="C2126" s="122" t="s">
        <v>534</v>
      </c>
      <c r="D2126" s="122" t="s">
        <v>535</v>
      </c>
      <c r="E2126" s="122" t="s">
        <v>536</v>
      </c>
      <c r="F2126" s="123" t="s">
        <v>537</v>
      </c>
      <c r="G2126" s="751">
        <v>7</v>
      </c>
      <c r="H2126" s="715">
        <v>8</v>
      </c>
      <c r="I2126" s="788">
        <v>9</v>
      </c>
      <c r="J2126" s="502">
        <v>10</v>
      </c>
      <c r="K2126" s="503">
        <v>11</v>
      </c>
    </row>
    <row r="2127" spans="1:11" x14ac:dyDescent="0.25">
      <c r="A2127" s="54" t="s">
        <v>117</v>
      </c>
      <c r="B2127" s="54" t="s">
        <v>107</v>
      </c>
      <c r="C2127" s="55">
        <f t="shared" ref="C2127:J2127" si="1186">C2128+C2136+C2143+C2151</f>
        <v>8995000</v>
      </c>
      <c r="D2127" s="55">
        <f t="shared" si="1186"/>
        <v>0</v>
      </c>
      <c r="E2127" s="55">
        <f t="shared" si="1186"/>
        <v>0</v>
      </c>
      <c r="F2127" s="104">
        <f t="shared" si="1186"/>
        <v>0</v>
      </c>
      <c r="G2127" s="547">
        <f t="shared" si="1186"/>
        <v>168125</v>
      </c>
      <c r="H2127" s="499">
        <f t="shared" si="1186"/>
        <v>0</v>
      </c>
      <c r="I2127" s="581">
        <f t="shared" si="1186"/>
        <v>168125</v>
      </c>
      <c r="J2127" s="549">
        <f t="shared" si="1186"/>
        <v>8826875</v>
      </c>
      <c r="K2127" s="536">
        <f t="shared" ref="K2127:K2167" si="1187">I2127/C2127*100</f>
        <v>1.8690939410783769</v>
      </c>
    </row>
    <row r="2128" spans="1:11" ht="15.75" thickBot="1" x14ac:dyDescent="0.3">
      <c r="A2128" s="72" t="s">
        <v>58</v>
      </c>
      <c r="B2128" s="72" t="s">
        <v>59</v>
      </c>
      <c r="C2128" s="73">
        <f>C2129</f>
        <v>1530000</v>
      </c>
      <c r="D2128" s="73">
        <f t="shared" ref="D2128:J2128" si="1188">D2129</f>
        <v>0</v>
      </c>
      <c r="E2128" s="73">
        <f t="shared" si="1188"/>
        <v>0</v>
      </c>
      <c r="F2128" s="112">
        <f t="shared" si="1188"/>
        <v>0</v>
      </c>
      <c r="G2128" s="768">
        <f t="shared" si="1188"/>
        <v>60000</v>
      </c>
      <c r="H2128" s="1101">
        <f t="shared" si="1188"/>
        <v>0</v>
      </c>
      <c r="I2128" s="805">
        <f t="shared" si="1188"/>
        <v>60000</v>
      </c>
      <c r="J2128" s="524">
        <f t="shared" si="1188"/>
        <v>1470000</v>
      </c>
      <c r="K2128" s="538">
        <f t="shared" si="1187"/>
        <v>3.9215686274509802</v>
      </c>
    </row>
    <row r="2129" spans="1:11" ht="15.75" thickBot="1" x14ac:dyDescent="0.3">
      <c r="A2129" s="3" t="s">
        <v>379</v>
      </c>
      <c r="B2129" s="3" t="s">
        <v>151</v>
      </c>
      <c r="C2129" s="65">
        <f>C2130+C2132+C2134</f>
        <v>1530000</v>
      </c>
      <c r="D2129" s="65">
        <f t="shared" ref="D2129:J2129" si="1189">D2130+D2132+D2134</f>
        <v>0</v>
      </c>
      <c r="E2129" s="65">
        <f t="shared" si="1189"/>
        <v>0</v>
      </c>
      <c r="F2129" s="100">
        <f t="shared" si="1189"/>
        <v>0</v>
      </c>
      <c r="G2129" s="764">
        <f t="shared" si="1189"/>
        <v>60000</v>
      </c>
      <c r="H2129" s="511">
        <f t="shared" si="1189"/>
        <v>0</v>
      </c>
      <c r="I2129" s="801">
        <f t="shared" si="1189"/>
        <v>60000</v>
      </c>
      <c r="J2129" s="512">
        <f t="shared" si="1189"/>
        <v>1470000</v>
      </c>
      <c r="K2129" s="544">
        <f t="shared" si="1187"/>
        <v>3.9215686274509802</v>
      </c>
    </row>
    <row r="2130" spans="1:11" x14ac:dyDescent="0.25">
      <c r="A2130" s="63" t="s">
        <v>380</v>
      </c>
      <c r="B2130" s="63" t="s">
        <v>154</v>
      </c>
      <c r="C2130" s="64">
        <f>C2131</f>
        <v>60000</v>
      </c>
      <c r="D2130" s="64">
        <f t="shared" ref="D2130:J2130" si="1190">D2131</f>
        <v>0</v>
      </c>
      <c r="E2130" s="64">
        <f t="shared" si="1190"/>
        <v>0</v>
      </c>
      <c r="F2130" s="101">
        <f t="shared" si="1190"/>
        <v>0</v>
      </c>
      <c r="G2130" s="540">
        <f t="shared" si="1190"/>
        <v>60000</v>
      </c>
      <c r="H2130" s="369">
        <f t="shared" si="1190"/>
        <v>0</v>
      </c>
      <c r="I2130" s="580">
        <f t="shared" si="1190"/>
        <v>60000</v>
      </c>
      <c r="J2130" s="513">
        <f t="shared" si="1190"/>
        <v>0</v>
      </c>
      <c r="K2130" s="535">
        <f t="shared" si="1187"/>
        <v>100</v>
      </c>
    </row>
    <row r="2131" spans="1:11" x14ac:dyDescent="0.25">
      <c r="A2131" s="4" t="s">
        <v>381</v>
      </c>
      <c r="B2131" s="4" t="s">
        <v>155</v>
      </c>
      <c r="C2131" s="21">
        <v>60000</v>
      </c>
      <c r="D2131" s="16"/>
      <c r="E2131" s="16"/>
      <c r="F2131" s="102"/>
      <c r="G2131" s="759">
        <v>60000</v>
      </c>
      <c r="H2131" s="691"/>
      <c r="I2131" s="796">
        <f>H2131+G2131</f>
        <v>60000</v>
      </c>
      <c r="J2131" s="561">
        <f>C2131-I2131</f>
        <v>0</v>
      </c>
      <c r="K2131" s="536">
        <f t="shared" si="1187"/>
        <v>100</v>
      </c>
    </row>
    <row r="2132" spans="1:11" x14ac:dyDescent="0.25">
      <c r="A2132" s="4" t="s">
        <v>382</v>
      </c>
      <c r="B2132" s="4" t="s">
        <v>156</v>
      </c>
      <c r="C2132" s="21">
        <f>C2133</f>
        <v>30000</v>
      </c>
      <c r="D2132" s="21">
        <f t="shared" ref="D2132:J2132" si="1191">D2133</f>
        <v>0</v>
      </c>
      <c r="E2132" s="21">
        <f t="shared" si="1191"/>
        <v>0</v>
      </c>
      <c r="F2132" s="103">
        <f t="shared" si="1191"/>
        <v>0</v>
      </c>
      <c r="G2132" s="547">
        <f t="shared" si="1191"/>
        <v>0</v>
      </c>
      <c r="H2132" s="499">
        <f t="shared" si="1191"/>
        <v>0</v>
      </c>
      <c r="I2132" s="581">
        <f t="shared" si="1191"/>
        <v>0</v>
      </c>
      <c r="J2132" s="514">
        <f t="shared" si="1191"/>
        <v>30000</v>
      </c>
      <c r="K2132" s="536">
        <f t="shared" si="1187"/>
        <v>0</v>
      </c>
    </row>
    <row r="2133" spans="1:11" x14ac:dyDescent="0.25">
      <c r="A2133" s="4" t="s">
        <v>383</v>
      </c>
      <c r="B2133" s="4" t="s">
        <v>157</v>
      </c>
      <c r="C2133" s="21">
        <v>30000</v>
      </c>
      <c r="D2133" s="16"/>
      <c r="E2133" s="16"/>
      <c r="F2133" s="102"/>
      <c r="G2133" s="754"/>
      <c r="H2133" s="716"/>
      <c r="I2133" s="791">
        <f>H2133+G2133</f>
        <v>0</v>
      </c>
      <c r="J2133" s="561">
        <f>C2133-I2133</f>
        <v>30000</v>
      </c>
      <c r="K2133" s="536">
        <f t="shared" si="1187"/>
        <v>0</v>
      </c>
    </row>
    <row r="2134" spans="1:11" x14ac:dyDescent="0.25">
      <c r="A2134" s="4" t="s">
        <v>384</v>
      </c>
      <c r="B2134" s="4" t="s">
        <v>158</v>
      </c>
      <c r="C2134" s="21">
        <f>C2135</f>
        <v>1440000</v>
      </c>
      <c r="D2134" s="21">
        <f t="shared" ref="D2134:J2134" si="1192">D2135</f>
        <v>0</v>
      </c>
      <c r="E2134" s="21">
        <f t="shared" si="1192"/>
        <v>0</v>
      </c>
      <c r="F2134" s="103">
        <f t="shared" si="1192"/>
        <v>0</v>
      </c>
      <c r="G2134" s="547">
        <f t="shared" si="1192"/>
        <v>0</v>
      </c>
      <c r="H2134" s="499">
        <f t="shared" si="1192"/>
        <v>0</v>
      </c>
      <c r="I2134" s="581">
        <f t="shared" si="1192"/>
        <v>0</v>
      </c>
      <c r="J2134" s="514">
        <f t="shared" si="1192"/>
        <v>1440000</v>
      </c>
      <c r="K2134" s="536">
        <f t="shared" si="1187"/>
        <v>0</v>
      </c>
    </row>
    <row r="2135" spans="1:11" x14ac:dyDescent="0.25">
      <c r="A2135" s="4" t="s">
        <v>385</v>
      </c>
      <c r="B2135" s="4" t="s">
        <v>159</v>
      </c>
      <c r="C2135" s="21">
        <v>1440000</v>
      </c>
      <c r="D2135" s="16"/>
      <c r="E2135" s="16"/>
      <c r="F2135" s="102"/>
      <c r="G2135" s="754"/>
      <c r="H2135" s="716"/>
      <c r="I2135" s="791">
        <f>H2135+G2135</f>
        <v>0</v>
      </c>
      <c r="J2135" s="561">
        <f>C2135-I2135</f>
        <v>1440000</v>
      </c>
      <c r="K2135" s="536">
        <f t="shared" si="1187"/>
        <v>0</v>
      </c>
    </row>
    <row r="2136" spans="1:11" ht="15.75" thickBot="1" x14ac:dyDescent="0.3">
      <c r="A2136" s="70" t="s">
        <v>60</v>
      </c>
      <c r="B2136" s="70" t="s">
        <v>61</v>
      </c>
      <c r="C2136" s="71">
        <f>C2137+C2140</f>
        <v>2130000</v>
      </c>
      <c r="D2136" s="71">
        <f t="shared" ref="D2136:J2136" si="1193">D2137+D2140</f>
        <v>0</v>
      </c>
      <c r="E2136" s="71">
        <f t="shared" si="1193"/>
        <v>0</v>
      </c>
      <c r="F2136" s="111">
        <f t="shared" si="1193"/>
        <v>0</v>
      </c>
      <c r="G2136" s="765">
        <f t="shared" si="1193"/>
        <v>0</v>
      </c>
      <c r="H2136" s="1100">
        <f t="shared" si="1193"/>
        <v>0</v>
      </c>
      <c r="I2136" s="802">
        <f t="shared" si="1193"/>
        <v>0</v>
      </c>
      <c r="J2136" s="558">
        <f t="shared" si="1193"/>
        <v>2130000</v>
      </c>
      <c r="K2136" s="538">
        <f t="shared" si="1187"/>
        <v>0</v>
      </c>
    </row>
    <row r="2137" spans="1:11" ht="15.75" thickBot="1" x14ac:dyDescent="0.3">
      <c r="A2137" s="3" t="s">
        <v>386</v>
      </c>
      <c r="B2137" s="3" t="s">
        <v>92</v>
      </c>
      <c r="C2137" s="65">
        <f>C2138</f>
        <v>2050000</v>
      </c>
      <c r="D2137" s="65">
        <f t="shared" ref="D2137:J2138" si="1194">D2138</f>
        <v>0</v>
      </c>
      <c r="E2137" s="65">
        <f t="shared" si="1194"/>
        <v>0</v>
      </c>
      <c r="F2137" s="100">
        <f t="shared" si="1194"/>
        <v>0</v>
      </c>
      <c r="G2137" s="764">
        <f t="shared" si="1194"/>
        <v>0</v>
      </c>
      <c r="H2137" s="511">
        <f t="shared" si="1194"/>
        <v>0</v>
      </c>
      <c r="I2137" s="801">
        <f t="shared" si="1194"/>
        <v>0</v>
      </c>
      <c r="J2137" s="512">
        <f t="shared" si="1194"/>
        <v>2050000</v>
      </c>
      <c r="K2137" s="544">
        <f t="shared" si="1187"/>
        <v>0</v>
      </c>
    </row>
    <row r="2138" spans="1:11" x14ac:dyDescent="0.25">
      <c r="A2138" s="63" t="s">
        <v>387</v>
      </c>
      <c r="B2138" s="63" t="s">
        <v>372</v>
      </c>
      <c r="C2138" s="64">
        <f>C2139</f>
        <v>2050000</v>
      </c>
      <c r="D2138" s="64">
        <f t="shared" si="1194"/>
        <v>0</v>
      </c>
      <c r="E2138" s="64">
        <f t="shared" si="1194"/>
        <v>0</v>
      </c>
      <c r="F2138" s="101">
        <f t="shared" si="1194"/>
        <v>0</v>
      </c>
      <c r="G2138" s="540">
        <f t="shared" si="1194"/>
        <v>0</v>
      </c>
      <c r="H2138" s="369">
        <f t="shared" si="1194"/>
        <v>0</v>
      </c>
      <c r="I2138" s="580">
        <f t="shared" si="1194"/>
        <v>0</v>
      </c>
      <c r="J2138" s="513">
        <f t="shared" si="1194"/>
        <v>2050000</v>
      </c>
      <c r="K2138" s="535">
        <f t="shared" si="1187"/>
        <v>0</v>
      </c>
    </row>
    <row r="2139" spans="1:11" ht="15.75" thickBot="1" x14ac:dyDescent="0.3">
      <c r="A2139" s="48" t="s">
        <v>388</v>
      </c>
      <c r="B2139" s="48" t="s">
        <v>212</v>
      </c>
      <c r="C2139" s="49">
        <v>2050000</v>
      </c>
      <c r="D2139" s="147"/>
      <c r="E2139" s="147"/>
      <c r="F2139" s="148"/>
      <c r="G2139" s="755"/>
      <c r="H2139" s="1088"/>
      <c r="I2139" s="792">
        <f>H2139+G2139</f>
        <v>0</v>
      </c>
      <c r="J2139" s="618">
        <f>C2139-I2139</f>
        <v>2050000</v>
      </c>
      <c r="K2139" s="538">
        <f t="shared" si="1187"/>
        <v>0</v>
      </c>
    </row>
    <row r="2140" spans="1:11" ht="15.75" thickBot="1" x14ac:dyDescent="0.3">
      <c r="A2140" s="3" t="s">
        <v>389</v>
      </c>
      <c r="B2140" s="3" t="s">
        <v>151</v>
      </c>
      <c r="C2140" s="65">
        <f>C2141</f>
        <v>80000</v>
      </c>
      <c r="D2140" s="65">
        <f t="shared" ref="D2140:J2141" si="1195">D2141</f>
        <v>0</v>
      </c>
      <c r="E2140" s="65">
        <f t="shared" si="1195"/>
        <v>0</v>
      </c>
      <c r="F2140" s="100">
        <f t="shared" si="1195"/>
        <v>0</v>
      </c>
      <c r="G2140" s="764">
        <f t="shared" si="1195"/>
        <v>0</v>
      </c>
      <c r="H2140" s="511">
        <f t="shared" si="1195"/>
        <v>0</v>
      </c>
      <c r="I2140" s="801">
        <f t="shared" si="1195"/>
        <v>0</v>
      </c>
      <c r="J2140" s="512">
        <f t="shared" si="1195"/>
        <v>80000</v>
      </c>
      <c r="K2140" s="544">
        <f t="shared" si="1187"/>
        <v>0</v>
      </c>
    </row>
    <row r="2141" spans="1:11" x14ac:dyDescent="0.25">
      <c r="A2141" s="63" t="s">
        <v>390</v>
      </c>
      <c r="B2141" s="63" t="s">
        <v>154</v>
      </c>
      <c r="C2141" s="64">
        <f>C2142</f>
        <v>80000</v>
      </c>
      <c r="D2141" s="64">
        <f t="shared" si="1195"/>
        <v>0</v>
      </c>
      <c r="E2141" s="64">
        <f t="shared" si="1195"/>
        <v>0</v>
      </c>
      <c r="F2141" s="101">
        <f t="shared" si="1195"/>
        <v>0</v>
      </c>
      <c r="G2141" s="540">
        <f t="shared" si="1195"/>
        <v>0</v>
      </c>
      <c r="H2141" s="369">
        <f t="shared" si="1195"/>
        <v>0</v>
      </c>
      <c r="I2141" s="580">
        <f t="shared" si="1195"/>
        <v>0</v>
      </c>
      <c r="J2141" s="513">
        <f t="shared" si="1195"/>
        <v>80000</v>
      </c>
      <c r="K2141" s="535">
        <f t="shared" si="1187"/>
        <v>0</v>
      </c>
    </row>
    <row r="2142" spans="1:11" x14ac:dyDescent="0.25">
      <c r="A2142" s="4" t="s">
        <v>391</v>
      </c>
      <c r="B2142" s="4" t="s">
        <v>246</v>
      </c>
      <c r="C2142" s="21">
        <v>80000</v>
      </c>
      <c r="D2142" s="16"/>
      <c r="E2142" s="16"/>
      <c r="F2142" s="102"/>
      <c r="G2142" s="754"/>
      <c r="H2142" s="716"/>
      <c r="I2142" s="791">
        <f>H2142+G2142</f>
        <v>0</v>
      </c>
      <c r="J2142" s="561">
        <f>C2142-I2142</f>
        <v>80000</v>
      </c>
      <c r="K2142" s="536">
        <f t="shared" si="1187"/>
        <v>0</v>
      </c>
    </row>
    <row r="2143" spans="1:11" ht="15.75" thickBot="1" x14ac:dyDescent="0.3">
      <c r="A2143" s="70" t="s">
        <v>62</v>
      </c>
      <c r="B2143" s="77" t="s">
        <v>63</v>
      </c>
      <c r="C2143" s="71">
        <f>C2144</f>
        <v>3755000</v>
      </c>
      <c r="D2143" s="71">
        <f t="shared" ref="D2143:J2143" si="1196">D2144</f>
        <v>0</v>
      </c>
      <c r="E2143" s="71">
        <f t="shared" si="1196"/>
        <v>0</v>
      </c>
      <c r="F2143" s="111">
        <f t="shared" si="1196"/>
        <v>0</v>
      </c>
      <c r="G2143" s="765">
        <f t="shared" si="1196"/>
        <v>108125</v>
      </c>
      <c r="H2143" s="1100">
        <f t="shared" si="1196"/>
        <v>0</v>
      </c>
      <c r="I2143" s="802">
        <f t="shared" si="1196"/>
        <v>108125</v>
      </c>
      <c r="J2143" s="558">
        <f t="shared" si="1196"/>
        <v>3646875</v>
      </c>
      <c r="K2143" s="538">
        <f t="shared" si="1187"/>
        <v>2.8794940079893476</v>
      </c>
    </row>
    <row r="2144" spans="1:11" ht="15.75" thickBot="1" x14ac:dyDescent="0.3">
      <c r="A2144" s="79" t="s">
        <v>392</v>
      </c>
      <c r="B2144" s="3" t="s">
        <v>151</v>
      </c>
      <c r="C2144" s="65">
        <f>C2145+C2147+C2149</f>
        <v>3755000</v>
      </c>
      <c r="D2144" s="65">
        <f t="shared" ref="D2144:J2144" si="1197">D2145+D2147+D2149</f>
        <v>0</v>
      </c>
      <c r="E2144" s="65">
        <f t="shared" si="1197"/>
        <v>0</v>
      </c>
      <c r="F2144" s="100">
        <f t="shared" si="1197"/>
        <v>0</v>
      </c>
      <c r="G2144" s="764">
        <f t="shared" si="1197"/>
        <v>108125</v>
      </c>
      <c r="H2144" s="511">
        <f t="shared" si="1197"/>
        <v>0</v>
      </c>
      <c r="I2144" s="801">
        <f t="shared" si="1197"/>
        <v>108125</v>
      </c>
      <c r="J2144" s="512">
        <f t="shared" si="1197"/>
        <v>3646875</v>
      </c>
      <c r="K2144" s="544">
        <f t="shared" si="1187"/>
        <v>2.8794940079893476</v>
      </c>
    </row>
    <row r="2145" spans="1:11" x14ac:dyDescent="0.25">
      <c r="A2145" s="78" t="s">
        <v>393</v>
      </c>
      <c r="B2145" s="63" t="s">
        <v>154</v>
      </c>
      <c r="C2145" s="64">
        <f>C2146</f>
        <v>125000</v>
      </c>
      <c r="D2145" s="64">
        <f t="shared" ref="D2145:J2145" si="1198">D2146</f>
        <v>0</v>
      </c>
      <c r="E2145" s="64">
        <f t="shared" si="1198"/>
        <v>0</v>
      </c>
      <c r="F2145" s="101">
        <f t="shared" si="1198"/>
        <v>0</v>
      </c>
      <c r="G2145" s="540">
        <f t="shared" si="1198"/>
        <v>93250</v>
      </c>
      <c r="H2145" s="369">
        <f t="shared" si="1198"/>
        <v>0</v>
      </c>
      <c r="I2145" s="580">
        <f t="shared" si="1198"/>
        <v>93250</v>
      </c>
      <c r="J2145" s="513">
        <f t="shared" si="1198"/>
        <v>31750</v>
      </c>
      <c r="K2145" s="535">
        <f t="shared" si="1187"/>
        <v>74.599999999999994</v>
      </c>
    </row>
    <row r="2146" spans="1:11" x14ac:dyDescent="0.25">
      <c r="A2146" s="27" t="s">
        <v>394</v>
      </c>
      <c r="B2146" s="4" t="s">
        <v>155</v>
      </c>
      <c r="C2146" s="21">
        <v>125000</v>
      </c>
      <c r="D2146" s="16"/>
      <c r="E2146" s="16"/>
      <c r="F2146" s="102"/>
      <c r="G2146" s="759">
        <v>93250</v>
      </c>
      <c r="H2146" s="691"/>
      <c r="I2146" s="803">
        <f>H2146+G2146</f>
        <v>93250</v>
      </c>
      <c r="J2146" s="561">
        <f>C2146-I2146</f>
        <v>31750</v>
      </c>
      <c r="K2146" s="536">
        <f t="shared" si="1187"/>
        <v>74.599999999999994</v>
      </c>
    </row>
    <row r="2147" spans="1:11" x14ac:dyDescent="0.25">
      <c r="A2147" s="27" t="s">
        <v>395</v>
      </c>
      <c r="B2147" s="4" t="s">
        <v>156</v>
      </c>
      <c r="C2147" s="21">
        <f>C2148</f>
        <v>30000</v>
      </c>
      <c r="D2147" s="21">
        <f t="shared" ref="D2147:J2147" si="1199">D2148</f>
        <v>0</v>
      </c>
      <c r="E2147" s="21">
        <f t="shared" si="1199"/>
        <v>0</v>
      </c>
      <c r="F2147" s="103">
        <f t="shared" si="1199"/>
        <v>0</v>
      </c>
      <c r="G2147" s="547">
        <f t="shared" si="1199"/>
        <v>14875</v>
      </c>
      <c r="H2147" s="499">
        <f t="shared" si="1199"/>
        <v>0</v>
      </c>
      <c r="I2147" s="581">
        <f t="shared" si="1199"/>
        <v>14875</v>
      </c>
      <c r="J2147" s="514">
        <f t="shared" si="1199"/>
        <v>15125</v>
      </c>
      <c r="K2147" s="536">
        <f t="shared" si="1187"/>
        <v>49.583333333333336</v>
      </c>
    </row>
    <row r="2148" spans="1:11" x14ac:dyDescent="0.25">
      <c r="A2148" s="27" t="s">
        <v>396</v>
      </c>
      <c r="B2148" s="4" t="s">
        <v>157</v>
      </c>
      <c r="C2148" s="21">
        <v>30000</v>
      </c>
      <c r="D2148" s="16"/>
      <c r="E2148" s="16"/>
      <c r="F2148" s="102"/>
      <c r="G2148" s="759">
        <v>14875</v>
      </c>
      <c r="H2148" s="691"/>
      <c r="I2148" s="803">
        <f>H2148+G2148</f>
        <v>14875</v>
      </c>
      <c r="J2148" s="561">
        <f>C2148-I2148</f>
        <v>15125</v>
      </c>
      <c r="K2148" s="536">
        <f t="shared" si="1187"/>
        <v>49.583333333333336</v>
      </c>
    </row>
    <row r="2149" spans="1:11" x14ac:dyDescent="0.25">
      <c r="A2149" s="27" t="s">
        <v>397</v>
      </c>
      <c r="B2149" s="4" t="s">
        <v>158</v>
      </c>
      <c r="C2149" s="21">
        <f>C2150</f>
        <v>3600000</v>
      </c>
      <c r="D2149" s="21">
        <f t="shared" ref="D2149:J2149" si="1200">D2150</f>
        <v>0</v>
      </c>
      <c r="E2149" s="21">
        <f t="shared" si="1200"/>
        <v>0</v>
      </c>
      <c r="F2149" s="103">
        <f t="shared" si="1200"/>
        <v>0</v>
      </c>
      <c r="G2149" s="547">
        <f t="shared" si="1200"/>
        <v>0</v>
      </c>
      <c r="H2149" s="499">
        <f t="shared" si="1200"/>
        <v>0</v>
      </c>
      <c r="I2149" s="581">
        <f t="shared" si="1200"/>
        <v>0</v>
      </c>
      <c r="J2149" s="514">
        <f t="shared" si="1200"/>
        <v>3600000</v>
      </c>
      <c r="K2149" s="536">
        <f t="shared" si="1187"/>
        <v>0</v>
      </c>
    </row>
    <row r="2150" spans="1:11" x14ac:dyDescent="0.25">
      <c r="A2150" s="27" t="s">
        <v>398</v>
      </c>
      <c r="B2150" s="4" t="s">
        <v>159</v>
      </c>
      <c r="C2150" s="21">
        <v>3600000</v>
      </c>
      <c r="D2150" s="16"/>
      <c r="E2150" s="16"/>
      <c r="F2150" s="102"/>
      <c r="G2150" s="754"/>
      <c r="H2150" s="716"/>
      <c r="I2150" s="791">
        <f>H2150+G2150</f>
        <v>0</v>
      </c>
      <c r="J2150" s="561">
        <f>C2150-I2150</f>
        <v>3600000</v>
      </c>
      <c r="K2150" s="536">
        <f t="shared" si="1187"/>
        <v>0</v>
      </c>
    </row>
    <row r="2151" spans="1:11" ht="15.75" thickBot="1" x14ac:dyDescent="0.3">
      <c r="A2151" s="70" t="s">
        <v>64</v>
      </c>
      <c r="B2151" s="77" t="s">
        <v>65</v>
      </c>
      <c r="C2151" s="71">
        <f>C2152</f>
        <v>1580000</v>
      </c>
      <c r="D2151" s="71">
        <f t="shared" ref="D2151:J2151" si="1201">D2152</f>
        <v>0</v>
      </c>
      <c r="E2151" s="71">
        <f t="shared" si="1201"/>
        <v>0</v>
      </c>
      <c r="F2151" s="111">
        <f t="shared" si="1201"/>
        <v>0</v>
      </c>
      <c r="G2151" s="765">
        <f t="shared" si="1201"/>
        <v>0</v>
      </c>
      <c r="H2151" s="1100">
        <f t="shared" si="1201"/>
        <v>0</v>
      </c>
      <c r="I2151" s="802">
        <f t="shared" si="1201"/>
        <v>0</v>
      </c>
      <c r="J2151" s="558">
        <f t="shared" si="1201"/>
        <v>1580000</v>
      </c>
      <c r="K2151" s="538">
        <f t="shared" si="1187"/>
        <v>0</v>
      </c>
    </row>
    <row r="2152" spans="1:11" ht="15.75" thickBot="1" x14ac:dyDescent="0.3">
      <c r="A2152" s="79" t="s">
        <v>399</v>
      </c>
      <c r="B2152" s="3" t="s">
        <v>151</v>
      </c>
      <c r="C2152" s="65">
        <f>C2153+C2155+C2157</f>
        <v>1580000</v>
      </c>
      <c r="D2152" s="65">
        <f t="shared" ref="D2152:J2152" si="1202">D2153+D2155+D2157</f>
        <v>0</v>
      </c>
      <c r="E2152" s="65">
        <f t="shared" si="1202"/>
        <v>0</v>
      </c>
      <c r="F2152" s="100">
        <f t="shared" si="1202"/>
        <v>0</v>
      </c>
      <c r="G2152" s="764">
        <f t="shared" si="1202"/>
        <v>0</v>
      </c>
      <c r="H2152" s="511">
        <f t="shared" si="1202"/>
        <v>0</v>
      </c>
      <c r="I2152" s="801">
        <f t="shared" si="1202"/>
        <v>0</v>
      </c>
      <c r="J2152" s="512">
        <f t="shared" si="1202"/>
        <v>1580000</v>
      </c>
      <c r="K2152" s="544">
        <f t="shared" si="1187"/>
        <v>0</v>
      </c>
    </row>
    <row r="2153" spans="1:11" x14ac:dyDescent="0.25">
      <c r="A2153" s="78" t="s">
        <v>400</v>
      </c>
      <c r="B2153" s="63" t="s">
        <v>154</v>
      </c>
      <c r="C2153" s="64">
        <f>C2154</f>
        <v>80000</v>
      </c>
      <c r="D2153" s="64">
        <f t="shared" ref="D2153:J2153" si="1203">D2154</f>
        <v>0</v>
      </c>
      <c r="E2153" s="64">
        <f t="shared" si="1203"/>
        <v>0</v>
      </c>
      <c r="F2153" s="101">
        <f t="shared" si="1203"/>
        <v>0</v>
      </c>
      <c r="G2153" s="540">
        <f t="shared" si="1203"/>
        <v>0</v>
      </c>
      <c r="H2153" s="369">
        <f t="shared" si="1203"/>
        <v>0</v>
      </c>
      <c r="I2153" s="580">
        <f t="shared" si="1203"/>
        <v>0</v>
      </c>
      <c r="J2153" s="513">
        <f t="shared" si="1203"/>
        <v>80000</v>
      </c>
      <c r="K2153" s="535">
        <f t="shared" si="1187"/>
        <v>0</v>
      </c>
    </row>
    <row r="2154" spans="1:11" x14ac:dyDescent="0.25">
      <c r="A2154" s="27" t="s">
        <v>401</v>
      </c>
      <c r="B2154" s="4" t="s">
        <v>155</v>
      </c>
      <c r="C2154" s="21">
        <v>80000</v>
      </c>
      <c r="D2154" s="16"/>
      <c r="E2154" s="16"/>
      <c r="F2154" s="102"/>
      <c r="G2154" s="754"/>
      <c r="H2154" s="716"/>
      <c r="I2154" s="791">
        <f>H2154+G2154</f>
        <v>0</v>
      </c>
      <c r="J2154" s="561">
        <f>C2154-I2154</f>
        <v>80000</v>
      </c>
      <c r="K2154" s="536">
        <f t="shared" si="1187"/>
        <v>0</v>
      </c>
    </row>
    <row r="2155" spans="1:11" x14ac:dyDescent="0.25">
      <c r="A2155" s="27" t="s">
        <v>402</v>
      </c>
      <c r="B2155" s="4" t="s">
        <v>156</v>
      </c>
      <c r="C2155" s="21">
        <f>C2156</f>
        <v>60000</v>
      </c>
      <c r="D2155" s="21">
        <f t="shared" ref="D2155:J2155" si="1204">D2156</f>
        <v>0</v>
      </c>
      <c r="E2155" s="21">
        <f t="shared" si="1204"/>
        <v>0</v>
      </c>
      <c r="F2155" s="103">
        <f t="shared" si="1204"/>
        <v>0</v>
      </c>
      <c r="G2155" s="547">
        <f t="shared" si="1204"/>
        <v>0</v>
      </c>
      <c r="H2155" s="499">
        <f t="shared" si="1204"/>
        <v>0</v>
      </c>
      <c r="I2155" s="581">
        <f t="shared" si="1204"/>
        <v>0</v>
      </c>
      <c r="J2155" s="514">
        <f t="shared" si="1204"/>
        <v>60000</v>
      </c>
      <c r="K2155" s="536">
        <f t="shared" si="1187"/>
        <v>0</v>
      </c>
    </row>
    <row r="2156" spans="1:11" x14ac:dyDescent="0.25">
      <c r="A2156" s="27" t="s">
        <v>403</v>
      </c>
      <c r="B2156" s="4" t="s">
        <v>157</v>
      </c>
      <c r="C2156" s="21">
        <v>60000</v>
      </c>
      <c r="D2156" s="16"/>
      <c r="E2156" s="16"/>
      <c r="F2156" s="102"/>
      <c r="G2156" s="754"/>
      <c r="H2156" s="716"/>
      <c r="I2156" s="791">
        <f>H2156+G2156</f>
        <v>0</v>
      </c>
      <c r="J2156" s="561">
        <f>C2156-I2156</f>
        <v>60000</v>
      </c>
      <c r="K2156" s="536">
        <f t="shared" si="1187"/>
        <v>0</v>
      </c>
    </row>
    <row r="2157" spans="1:11" x14ac:dyDescent="0.25">
      <c r="A2157" s="27" t="s">
        <v>404</v>
      </c>
      <c r="B2157" s="4" t="s">
        <v>158</v>
      </c>
      <c r="C2157" s="21">
        <f>C2158</f>
        <v>1440000</v>
      </c>
      <c r="D2157" s="21">
        <f t="shared" ref="D2157:J2157" si="1205">D2158</f>
        <v>0</v>
      </c>
      <c r="E2157" s="21">
        <f t="shared" si="1205"/>
        <v>0</v>
      </c>
      <c r="F2157" s="103">
        <f t="shared" si="1205"/>
        <v>0</v>
      </c>
      <c r="G2157" s="547">
        <f t="shared" si="1205"/>
        <v>0</v>
      </c>
      <c r="H2157" s="499">
        <f t="shared" si="1205"/>
        <v>0</v>
      </c>
      <c r="I2157" s="581">
        <f t="shared" si="1205"/>
        <v>0</v>
      </c>
      <c r="J2157" s="514">
        <f t="shared" si="1205"/>
        <v>1440000</v>
      </c>
      <c r="K2157" s="536">
        <f t="shared" si="1187"/>
        <v>0</v>
      </c>
    </row>
    <row r="2158" spans="1:11" x14ac:dyDescent="0.25">
      <c r="A2158" s="27" t="s">
        <v>405</v>
      </c>
      <c r="B2158" s="4" t="s">
        <v>159</v>
      </c>
      <c r="C2158" s="21">
        <v>1440000</v>
      </c>
      <c r="D2158" s="16"/>
      <c r="E2158" s="16"/>
      <c r="F2158" s="102"/>
      <c r="G2158" s="754"/>
      <c r="H2158" s="716"/>
      <c r="I2158" s="791">
        <f>H2158+G2158</f>
        <v>0</v>
      </c>
      <c r="J2158" s="561">
        <f>C2158-I2158</f>
        <v>1440000</v>
      </c>
      <c r="K2158" s="536">
        <f t="shared" si="1187"/>
        <v>0</v>
      </c>
    </row>
    <row r="2159" spans="1:11" ht="15.75" thickBot="1" x14ac:dyDescent="0.3">
      <c r="A2159" s="54" t="s">
        <v>116</v>
      </c>
      <c r="B2159" s="59" t="s">
        <v>108</v>
      </c>
      <c r="C2159" s="55">
        <f t="shared" ref="C2159:J2159" si="1206">C2160+C2171+C2179+C2187</f>
        <v>5460000</v>
      </c>
      <c r="D2159" s="55">
        <f t="shared" si="1206"/>
        <v>0</v>
      </c>
      <c r="E2159" s="55">
        <f t="shared" si="1206"/>
        <v>0</v>
      </c>
      <c r="F2159" s="104">
        <f t="shared" si="1206"/>
        <v>0</v>
      </c>
      <c r="G2159" s="547">
        <f t="shared" si="1206"/>
        <v>370000</v>
      </c>
      <c r="H2159" s="499">
        <f t="shared" si="1206"/>
        <v>0</v>
      </c>
      <c r="I2159" s="581">
        <f t="shared" si="1206"/>
        <v>370000</v>
      </c>
      <c r="J2159" s="549">
        <f t="shared" si="1206"/>
        <v>5090000</v>
      </c>
      <c r="K2159" s="538">
        <f t="shared" si="1187"/>
        <v>6.7765567765567765</v>
      </c>
    </row>
    <row r="2160" spans="1:11" ht="15.75" thickBot="1" x14ac:dyDescent="0.3">
      <c r="A2160" s="70" t="s">
        <v>66</v>
      </c>
      <c r="B2160" s="77" t="s">
        <v>67</v>
      </c>
      <c r="C2160" s="71">
        <f>C2161</f>
        <v>1840000</v>
      </c>
      <c r="D2160" s="71">
        <f t="shared" ref="D2160:J2160" si="1207">D2161</f>
        <v>0</v>
      </c>
      <c r="E2160" s="71">
        <f t="shared" si="1207"/>
        <v>0</v>
      </c>
      <c r="F2160" s="111">
        <f t="shared" si="1207"/>
        <v>0</v>
      </c>
      <c r="G2160" s="765">
        <f t="shared" si="1207"/>
        <v>0</v>
      </c>
      <c r="H2160" s="1100">
        <f t="shared" si="1207"/>
        <v>0</v>
      </c>
      <c r="I2160" s="802">
        <f t="shared" si="1207"/>
        <v>0</v>
      </c>
      <c r="J2160" s="558">
        <f t="shared" si="1207"/>
        <v>1840000</v>
      </c>
      <c r="K2160" s="544">
        <f t="shared" si="1187"/>
        <v>0</v>
      </c>
    </row>
    <row r="2161" spans="1:11" ht="15.75" thickBot="1" x14ac:dyDescent="0.3">
      <c r="A2161" s="79" t="s">
        <v>406</v>
      </c>
      <c r="B2161" s="3" t="s">
        <v>151</v>
      </c>
      <c r="C2161" s="65">
        <f>C2162+C2164+C2166</f>
        <v>1840000</v>
      </c>
      <c r="D2161" s="65">
        <f t="shared" ref="D2161:J2161" si="1208">D2162+D2164+D2166</f>
        <v>0</v>
      </c>
      <c r="E2161" s="65">
        <f t="shared" si="1208"/>
        <v>0</v>
      </c>
      <c r="F2161" s="100">
        <f t="shared" si="1208"/>
        <v>0</v>
      </c>
      <c r="G2161" s="764">
        <f t="shared" si="1208"/>
        <v>0</v>
      </c>
      <c r="H2161" s="511">
        <f t="shared" si="1208"/>
        <v>0</v>
      </c>
      <c r="I2161" s="801">
        <f t="shared" si="1208"/>
        <v>0</v>
      </c>
      <c r="J2161" s="512">
        <f t="shared" si="1208"/>
        <v>1840000</v>
      </c>
      <c r="K2161" s="535">
        <f t="shared" si="1187"/>
        <v>0</v>
      </c>
    </row>
    <row r="2162" spans="1:11" x14ac:dyDescent="0.25">
      <c r="A2162" s="78" t="s">
        <v>407</v>
      </c>
      <c r="B2162" s="63" t="s">
        <v>154</v>
      </c>
      <c r="C2162" s="64">
        <f>C2163</f>
        <v>310000</v>
      </c>
      <c r="D2162" s="64">
        <f t="shared" ref="D2162:J2162" si="1209">D2163</f>
        <v>0</v>
      </c>
      <c r="E2162" s="64">
        <f t="shared" si="1209"/>
        <v>0</v>
      </c>
      <c r="F2162" s="101">
        <f t="shared" si="1209"/>
        <v>0</v>
      </c>
      <c r="G2162" s="540">
        <f t="shared" si="1209"/>
        <v>0</v>
      </c>
      <c r="H2162" s="369">
        <f t="shared" si="1209"/>
        <v>0</v>
      </c>
      <c r="I2162" s="580">
        <f t="shared" si="1209"/>
        <v>0</v>
      </c>
      <c r="J2162" s="513">
        <f t="shared" si="1209"/>
        <v>310000</v>
      </c>
      <c r="K2162" s="536">
        <f t="shared" si="1187"/>
        <v>0</v>
      </c>
    </row>
    <row r="2163" spans="1:11" x14ac:dyDescent="0.25">
      <c r="A2163" s="27" t="s">
        <v>408</v>
      </c>
      <c r="B2163" s="4" t="s">
        <v>155</v>
      </c>
      <c r="C2163" s="21">
        <v>310000</v>
      </c>
      <c r="D2163" s="16"/>
      <c r="E2163" s="16"/>
      <c r="F2163" s="102"/>
      <c r="G2163" s="754"/>
      <c r="H2163" s="716"/>
      <c r="I2163" s="791">
        <f>H2163+G2163</f>
        <v>0</v>
      </c>
      <c r="J2163" s="561">
        <f>C2163-I2163</f>
        <v>310000</v>
      </c>
      <c r="K2163" s="536">
        <f t="shared" si="1187"/>
        <v>0</v>
      </c>
    </row>
    <row r="2164" spans="1:11" x14ac:dyDescent="0.25">
      <c r="A2164" s="27" t="s">
        <v>409</v>
      </c>
      <c r="B2164" s="4" t="s">
        <v>156</v>
      </c>
      <c r="C2164" s="21">
        <f>C2165</f>
        <v>90000</v>
      </c>
      <c r="D2164" s="21">
        <f t="shared" ref="D2164:J2164" si="1210">D2165</f>
        <v>0</v>
      </c>
      <c r="E2164" s="21">
        <f t="shared" si="1210"/>
        <v>0</v>
      </c>
      <c r="F2164" s="103">
        <f t="shared" si="1210"/>
        <v>0</v>
      </c>
      <c r="G2164" s="547">
        <f t="shared" si="1210"/>
        <v>0</v>
      </c>
      <c r="H2164" s="499">
        <f t="shared" si="1210"/>
        <v>0</v>
      </c>
      <c r="I2164" s="581">
        <f t="shared" si="1210"/>
        <v>0</v>
      </c>
      <c r="J2164" s="514">
        <f t="shared" si="1210"/>
        <v>90000</v>
      </c>
      <c r="K2164" s="536">
        <f t="shared" si="1187"/>
        <v>0</v>
      </c>
    </row>
    <row r="2165" spans="1:11" x14ac:dyDescent="0.25">
      <c r="A2165" s="27" t="s">
        <v>410</v>
      </c>
      <c r="B2165" s="4" t="s">
        <v>157</v>
      </c>
      <c r="C2165" s="21">
        <v>90000</v>
      </c>
      <c r="D2165" s="16"/>
      <c r="E2165" s="16"/>
      <c r="F2165" s="102"/>
      <c r="G2165" s="754"/>
      <c r="H2165" s="716"/>
      <c r="I2165" s="791">
        <f>H2165+G2165</f>
        <v>0</v>
      </c>
      <c r="J2165" s="561">
        <f>C2165-I2165</f>
        <v>90000</v>
      </c>
      <c r="K2165" s="536">
        <f t="shared" si="1187"/>
        <v>0</v>
      </c>
    </row>
    <row r="2166" spans="1:11" x14ac:dyDescent="0.25">
      <c r="A2166" s="27" t="s">
        <v>411</v>
      </c>
      <c r="B2166" s="4" t="s">
        <v>158</v>
      </c>
      <c r="C2166" s="21">
        <f>C2167</f>
        <v>1440000</v>
      </c>
      <c r="D2166" s="21">
        <f t="shared" ref="D2166:J2166" si="1211">D2167</f>
        <v>0</v>
      </c>
      <c r="E2166" s="21">
        <f t="shared" si="1211"/>
        <v>0</v>
      </c>
      <c r="F2166" s="103">
        <f t="shared" si="1211"/>
        <v>0</v>
      </c>
      <c r="G2166" s="547">
        <f t="shared" si="1211"/>
        <v>0</v>
      </c>
      <c r="H2166" s="499">
        <f t="shared" si="1211"/>
        <v>0</v>
      </c>
      <c r="I2166" s="581">
        <f t="shared" si="1211"/>
        <v>0</v>
      </c>
      <c r="J2166" s="514">
        <f t="shared" si="1211"/>
        <v>1440000</v>
      </c>
      <c r="K2166" s="536">
        <f t="shared" si="1187"/>
        <v>0</v>
      </c>
    </row>
    <row r="2167" spans="1:11" x14ac:dyDescent="0.25">
      <c r="A2167" s="135" t="s">
        <v>412</v>
      </c>
      <c r="B2167" s="48" t="s">
        <v>159</v>
      </c>
      <c r="C2167" s="49">
        <v>1440000</v>
      </c>
      <c r="D2167" s="29"/>
      <c r="E2167" s="29"/>
      <c r="F2167" s="89"/>
      <c r="G2167" s="755"/>
      <c r="H2167" s="1088"/>
      <c r="I2167" s="792">
        <f>H2167+G2167</f>
        <v>0</v>
      </c>
      <c r="J2167" s="618">
        <f>C2167-I2167</f>
        <v>1440000</v>
      </c>
      <c r="K2167" s="538">
        <f t="shared" si="1187"/>
        <v>0</v>
      </c>
    </row>
    <row r="2168" spans="1:11" x14ac:dyDescent="0.25">
      <c r="A2168" s="139"/>
      <c r="B2168" s="124"/>
      <c r="C2168" s="125"/>
      <c r="D2168" s="126"/>
      <c r="E2168" s="126"/>
      <c r="F2168" s="126"/>
      <c r="G2168" s="610"/>
      <c r="H2168" s="516"/>
      <c r="I2168" s="610"/>
      <c r="J2168" s="515"/>
      <c r="K2168" s="545"/>
    </row>
    <row r="2169" spans="1:11" x14ac:dyDescent="0.25">
      <c r="A2169" s="140"/>
      <c r="B2169" s="7"/>
      <c r="C2169" s="8"/>
      <c r="D2169" s="130"/>
      <c r="E2169" s="130"/>
      <c r="F2169" s="130"/>
      <c r="G2169" s="613"/>
      <c r="H2169" s="520"/>
      <c r="I2169" s="613"/>
      <c r="J2169" s="519"/>
      <c r="K2169" s="550">
        <v>8</v>
      </c>
    </row>
    <row r="2170" spans="1:11" x14ac:dyDescent="0.25">
      <c r="A2170" s="144" t="s">
        <v>533</v>
      </c>
      <c r="B2170" s="141">
        <v>2</v>
      </c>
      <c r="C2170" s="142" t="s">
        <v>534</v>
      </c>
      <c r="D2170" s="142" t="s">
        <v>535</v>
      </c>
      <c r="E2170" s="142" t="s">
        <v>536</v>
      </c>
      <c r="F2170" s="143" t="s">
        <v>537</v>
      </c>
      <c r="G2170" s="776">
        <v>7</v>
      </c>
      <c r="H2170" s="1108">
        <v>8</v>
      </c>
      <c r="I2170" s="813">
        <v>9</v>
      </c>
      <c r="J2170" s="525">
        <v>10</v>
      </c>
      <c r="K2170" s="503">
        <v>11</v>
      </c>
    </row>
    <row r="2171" spans="1:11" ht="15.75" thickBot="1" x14ac:dyDescent="0.3">
      <c r="A2171" s="136" t="s">
        <v>68</v>
      </c>
      <c r="B2171" s="136" t="s">
        <v>69</v>
      </c>
      <c r="C2171" s="137">
        <f>C2172</f>
        <v>1060000</v>
      </c>
      <c r="D2171" s="137">
        <f t="shared" ref="D2171:J2171" si="1212">D2172</f>
        <v>0</v>
      </c>
      <c r="E2171" s="137">
        <f t="shared" si="1212"/>
        <v>0</v>
      </c>
      <c r="F2171" s="138">
        <f t="shared" si="1212"/>
        <v>0</v>
      </c>
      <c r="G2171" s="777">
        <f t="shared" si="1212"/>
        <v>370000</v>
      </c>
      <c r="H2171" s="1109">
        <f t="shared" si="1212"/>
        <v>0</v>
      </c>
      <c r="I2171" s="814">
        <f t="shared" si="1212"/>
        <v>370000</v>
      </c>
      <c r="J2171" s="559">
        <f t="shared" si="1212"/>
        <v>690000</v>
      </c>
      <c r="K2171" s="560">
        <f t="shared" ref="K2171:K2212" si="1213">I2171/C2171*100</f>
        <v>34.905660377358487</v>
      </c>
    </row>
    <row r="2172" spans="1:11" ht="15.75" thickBot="1" x14ac:dyDescent="0.3">
      <c r="A2172" s="79" t="s">
        <v>413</v>
      </c>
      <c r="B2172" s="3" t="s">
        <v>151</v>
      </c>
      <c r="C2172" s="65">
        <f>C2173+C2175+C2177</f>
        <v>1060000</v>
      </c>
      <c r="D2172" s="65">
        <f t="shared" ref="D2172:J2172" si="1214">D2173+D2175+D2177</f>
        <v>0</v>
      </c>
      <c r="E2172" s="65">
        <f t="shared" si="1214"/>
        <v>0</v>
      </c>
      <c r="F2172" s="100">
        <f t="shared" si="1214"/>
        <v>0</v>
      </c>
      <c r="G2172" s="764">
        <f t="shared" si="1214"/>
        <v>370000</v>
      </c>
      <c r="H2172" s="511">
        <f t="shared" si="1214"/>
        <v>0</v>
      </c>
      <c r="I2172" s="801">
        <f t="shared" si="1214"/>
        <v>370000</v>
      </c>
      <c r="J2172" s="512">
        <f t="shared" si="1214"/>
        <v>690000</v>
      </c>
      <c r="K2172" s="535">
        <f t="shared" si="1213"/>
        <v>34.905660377358487</v>
      </c>
    </row>
    <row r="2173" spans="1:11" x14ac:dyDescent="0.25">
      <c r="A2173" s="78" t="s">
        <v>414</v>
      </c>
      <c r="B2173" s="63" t="s">
        <v>154</v>
      </c>
      <c r="C2173" s="64">
        <f>C2174</f>
        <v>70000</v>
      </c>
      <c r="D2173" s="64">
        <f t="shared" ref="D2173:J2173" si="1215">D2174</f>
        <v>0</v>
      </c>
      <c r="E2173" s="64">
        <f t="shared" si="1215"/>
        <v>0</v>
      </c>
      <c r="F2173" s="101">
        <f t="shared" si="1215"/>
        <v>0</v>
      </c>
      <c r="G2173" s="540">
        <f t="shared" si="1215"/>
        <v>70000</v>
      </c>
      <c r="H2173" s="369">
        <f t="shared" si="1215"/>
        <v>0</v>
      </c>
      <c r="I2173" s="580">
        <f t="shared" si="1215"/>
        <v>70000</v>
      </c>
      <c r="J2173" s="513">
        <f t="shared" si="1215"/>
        <v>0</v>
      </c>
      <c r="K2173" s="536">
        <f t="shared" si="1213"/>
        <v>100</v>
      </c>
    </row>
    <row r="2174" spans="1:11" x14ac:dyDescent="0.25">
      <c r="A2174" s="27" t="s">
        <v>415</v>
      </c>
      <c r="B2174" s="4" t="s">
        <v>155</v>
      </c>
      <c r="C2174" s="21">
        <v>70000</v>
      </c>
      <c r="D2174" s="16"/>
      <c r="E2174" s="16"/>
      <c r="F2174" s="102"/>
      <c r="G2174" s="759">
        <v>70000</v>
      </c>
      <c r="H2174" s="691"/>
      <c r="I2174" s="803">
        <f>H2174+G2174</f>
        <v>70000</v>
      </c>
      <c r="J2174" s="561">
        <f>C2174-I2174</f>
        <v>0</v>
      </c>
      <c r="K2174" s="536">
        <f t="shared" si="1213"/>
        <v>100</v>
      </c>
    </row>
    <row r="2175" spans="1:11" x14ac:dyDescent="0.25">
      <c r="A2175" s="27" t="s">
        <v>416</v>
      </c>
      <c r="B2175" s="4" t="s">
        <v>156</v>
      </c>
      <c r="C2175" s="21">
        <f>C2176</f>
        <v>30000</v>
      </c>
      <c r="D2175" s="21">
        <f t="shared" ref="D2175:J2175" si="1216">D2176</f>
        <v>0</v>
      </c>
      <c r="E2175" s="21">
        <f t="shared" si="1216"/>
        <v>0</v>
      </c>
      <c r="F2175" s="103">
        <f t="shared" si="1216"/>
        <v>0</v>
      </c>
      <c r="G2175" s="547">
        <f t="shared" si="1216"/>
        <v>0</v>
      </c>
      <c r="H2175" s="499">
        <f t="shared" si="1216"/>
        <v>0</v>
      </c>
      <c r="I2175" s="581">
        <f t="shared" si="1216"/>
        <v>0</v>
      </c>
      <c r="J2175" s="514">
        <f t="shared" si="1216"/>
        <v>30000</v>
      </c>
      <c r="K2175" s="536">
        <f t="shared" si="1213"/>
        <v>0</v>
      </c>
    </row>
    <row r="2176" spans="1:11" x14ac:dyDescent="0.25">
      <c r="A2176" s="27" t="s">
        <v>417</v>
      </c>
      <c r="B2176" s="4" t="s">
        <v>157</v>
      </c>
      <c r="C2176" s="21">
        <v>30000</v>
      </c>
      <c r="D2176" s="16"/>
      <c r="E2176" s="16"/>
      <c r="F2176" s="102"/>
      <c r="G2176" s="754"/>
      <c r="H2176" s="716"/>
      <c r="I2176" s="791">
        <f>H2176+G2176</f>
        <v>0</v>
      </c>
      <c r="J2176" s="561">
        <f>C2176-I2176</f>
        <v>30000</v>
      </c>
      <c r="K2176" s="536">
        <f t="shared" si="1213"/>
        <v>0</v>
      </c>
    </row>
    <row r="2177" spans="1:11" x14ac:dyDescent="0.25">
      <c r="A2177" s="27" t="s">
        <v>418</v>
      </c>
      <c r="B2177" s="4" t="s">
        <v>158</v>
      </c>
      <c r="C2177" s="21">
        <f>C2178</f>
        <v>960000</v>
      </c>
      <c r="D2177" s="21">
        <f t="shared" ref="D2177:J2177" si="1217">D2178</f>
        <v>0</v>
      </c>
      <c r="E2177" s="21">
        <f t="shared" si="1217"/>
        <v>0</v>
      </c>
      <c r="F2177" s="103">
        <f t="shared" si="1217"/>
        <v>0</v>
      </c>
      <c r="G2177" s="547">
        <f t="shared" si="1217"/>
        <v>300000</v>
      </c>
      <c r="H2177" s="499">
        <f t="shared" si="1217"/>
        <v>0</v>
      </c>
      <c r="I2177" s="581">
        <f t="shared" si="1217"/>
        <v>300000</v>
      </c>
      <c r="J2177" s="514">
        <f t="shared" si="1217"/>
        <v>660000</v>
      </c>
      <c r="K2177" s="536">
        <f t="shared" si="1213"/>
        <v>31.25</v>
      </c>
    </row>
    <row r="2178" spans="1:11" x14ac:dyDescent="0.25">
      <c r="A2178" s="27" t="s">
        <v>419</v>
      </c>
      <c r="B2178" s="4" t="s">
        <v>159</v>
      </c>
      <c r="C2178" s="21">
        <v>960000</v>
      </c>
      <c r="D2178" s="16"/>
      <c r="E2178" s="16"/>
      <c r="F2178" s="102"/>
      <c r="G2178" s="759">
        <v>300000</v>
      </c>
      <c r="H2178" s="691"/>
      <c r="I2178" s="803">
        <f>H2178+G2178</f>
        <v>300000</v>
      </c>
      <c r="J2178" s="561">
        <f>C2178-I2178</f>
        <v>660000</v>
      </c>
      <c r="K2178" s="536">
        <f t="shared" si="1213"/>
        <v>31.25</v>
      </c>
    </row>
    <row r="2179" spans="1:11" ht="15.75" thickBot="1" x14ac:dyDescent="0.3">
      <c r="A2179" s="70" t="s">
        <v>70</v>
      </c>
      <c r="B2179" s="70" t="s">
        <v>71</v>
      </c>
      <c r="C2179" s="71">
        <f>C2180</f>
        <v>2040000</v>
      </c>
      <c r="D2179" s="71">
        <f t="shared" ref="D2179:J2179" si="1218">D2180</f>
        <v>0</v>
      </c>
      <c r="E2179" s="71">
        <f t="shared" si="1218"/>
        <v>0</v>
      </c>
      <c r="F2179" s="111">
        <f t="shared" si="1218"/>
        <v>0</v>
      </c>
      <c r="G2179" s="765">
        <f t="shared" si="1218"/>
        <v>0</v>
      </c>
      <c r="H2179" s="1100">
        <f t="shared" si="1218"/>
        <v>0</v>
      </c>
      <c r="I2179" s="802">
        <f t="shared" si="1218"/>
        <v>0</v>
      </c>
      <c r="J2179" s="558">
        <f t="shared" si="1218"/>
        <v>2040000</v>
      </c>
      <c r="K2179" s="538">
        <f t="shared" si="1213"/>
        <v>0</v>
      </c>
    </row>
    <row r="2180" spans="1:11" ht="15.75" thickBot="1" x14ac:dyDescent="0.3">
      <c r="A2180" s="79" t="s">
        <v>420</v>
      </c>
      <c r="B2180" s="3" t="s">
        <v>151</v>
      </c>
      <c r="C2180" s="65">
        <f>C2181+C2183+C2185</f>
        <v>2040000</v>
      </c>
      <c r="D2180" s="65">
        <f t="shared" ref="D2180:J2180" si="1219">D2181+D2183+D2185</f>
        <v>0</v>
      </c>
      <c r="E2180" s="65">
        <f t="shared" si="1219"/>
        <v>0</v>
      </c>
      <c r="F2180" s="100">
        <f t="shared" si="1219"/>
        <v>0</v>
      </c>
      <c r="G2180" s="764">
        <f t="shared" si="1219"/>
        <v>0</v>
      </c>
      <c r="H2180" s="511">
        <f t="shared" si="1219"/>
        <v>0</v>
      </c>
      <c r="I2180" s="801">
        <f t="shared" si="1219"/>
        <v>0</v>
      </c>
      <c r="J2180" s="512">
        <f t="shared" si="1219"/>
        <v>2040000</v>
      </c>
      <c r="K2180" s="544">
        <f t="shared" si="1213"/>
        <v>0</v>
      </c>
    </row>
    <row r="2181" spans="1:11" x14ac:dyDescent="0.25">
      <c r="A2181" s="78" t="s">
        <v>421</v>
      </c>
      <c r="B2181" s="63" t="s">
        <v>154</v>
      </c>
      <c r="C2181" s="64">
        <f>C2182</f>
        <v>75000</v>
      </c>
      <c r="D2181" s="64">
        <f t="shared" ref="D2181:J2181" si="1220">D2182</f>
        <v>0</v>
      </c>
      <c r="E2181" s="64">
        <f t="shared" si="1220"/>
        <v>0</v>
      </c>
      <c r="F2181" s="101">
        <f t="shared" si="1220"/>
        <v>0</v>
      </c>
      <c r="G2181" s="540">
        <f t="shared" si="1220"/>
        <v>0</v>
      </c>
      <c r="H2181" s="369">
        <f t="shared" si="1220"/>
        <v>0</v>
      </c>
      <c r="I2181" s="580">
        <f t="shared" si="1220"/>
        <v>0</v>
      </c>
      <c r="J2181" s="513">
        <f t="shared" si="1220"/>
        <v>75000</v>
      </c>
      <c r="K2181" s="535">
        <f t="shared" si="1213"/>
        <v>0</v>
      </c>
    </row>
    <row r="2182" spans="1:11" x14ac:dyDescent="0.25">
      <c r="A2182" s="27" t="s">
        <v>422</v>
      </c>
      <c r="B2182" s="4" t="s">
        <v>155</v>
      </c>
      <c r="C2182" s="21">
        <v>75000</v>
      </c>
      <c r="D2182" s="16"/>
      <c r="E2182" s="16"/>
      <c r="F2182" s="102"/>
      <c r="G2182" s="754"/>
      <c r="H2182" s="716"/>
      <c r="I2182" s="791">
        <f>H2182+G2182</f>
        <v>0</v>
      </c>
      <c r="J2182" s="561">
        <f>C2182-I2182</f>
        <v>75000</v>
      </c>
      <c r="K2182" s="536">
        <f t="shared" si="1213"/>
        <v>0</v>
      </c>
    </row>
    <row r="2183" spans="1:11" x14ac:dyDescent="0.25">
      <c r="A2183" s="27" t="s">
        <v>423</v>
      </c>
      <c r="B2183" s="4" t="s">
        <v>156</v>
      </c>
      <c r="C2183" s="21">
        <f>C2184</f>
        <v>45000</v>
      </c>
      <c r="D2183" s="21">
        <f t="shared" ref="D2183:J2183" si="1221">D2184</f>
        <v>0</v>
      </c>
      <c r="E2183" s="21">
        <f t="shared" si="1221"/>
        <v>0</v>
      </c>
      <c r="F2183" s="103">
        <f t="shared" si="1221"/>
        <v>0</v>
      </c>
      <c r="G2183" s="547">
        <f t="shared" si="1221"/>
        <v>0</v>
      </c>
      <c r="H2183" s="499">
        <f t="shared" si="1221"/>
        <v>0</v>
      </c>
      <c r="I2183" s="581">
        <f t="shared" si="1221"/>
        <v>0</v>
      </c>
      <c r="J2183" s="514">
        <f t="shared" si="1221"/>
        <v>45000</v>
      </c>
      <c r="K2183" s="536">
        <f t="shared" si="1213"/>
        <v>0</v>
      </c>
    </row>
    <row r="2184" spans="1:11" x14ac:dyDescent="0.25">
      <c r="A2184" s="27" t="s">
        <v>424</v>
      </c>
      <c r="B2184" s="4" t="s">
        <v>157</v>
      </c>
      <c r="C2184" s="21">
        <v>45000</v>
      </c>
      <c r="D2184" s="16"/>
      <c r="E2184" s="16"/>
      <c r="F2184" s="102"/>
      <c r="G2184" s="754"/>
      <c r="H2184" s="716"/>
      <c r="I2184" s="791">
        <f>H2184+G2184</f>
        <v>0</v>
      </c>
      <c r="J2184" s="561">
        <f>C2184-I2184</f>
        <v>45000</v>
      </c>
      <c r="K2184" s="536">
        <f t="shared" si="1213"/>
        <v>0</v>
      </c>
    </row>
    <row r="2185" spans="1:11" x14ac:dyDescent="0.25">
      <c r="A2185" s="27" t="s">
        <v>425</v>
      </c>
      <c r="B2185" s="4" t="s">
        <v>158</v>
      </c>
      <c r="C2185" s="21">
        <f>C2186</f>
        <v>1920000</v>
      </c>
      <c r="D2185" s="21">
        <f t="shared" ref="D2185:J2185" si="1222">D2186</f>
        <v>0</v>
      </c>
      <c r="E2185" s="21">
        <f t="shared" si="1222"/>
        <v>0</v>
      </c>
      <c r="F2185" s="103">
        <f t="shared" si="1222"/>
        <v>0</v>
      </c>
      <c r="G2185" s="547">
        <f t="shared" si="1222"/>
        <v>0</v>
      </c>
      <c r="H2185" s="499">
        <f t="shared" si="1222"/>
        <v>0</v>
      </c>
      <c r="I2185" s="581">
        <f t="shared" si="1222"/>
        <v>0</v>
      </c>
      <c r="J2185" s="514">
        <f t="shared" si="1222"/>
        <v>1920000</v>
      </c>
      <c r="K2185" s="536">
        <f t="shared" si="1213"/>
        <v>0</v>
      </c>
    </row>
    <row r="2186" spans="1:11" x14ac:dyDescent="0.25">
      <c r="A2186" s="27" t="s">
        <v>426</v>
      </c>
      <c r="B2186" s="4" t="s">
        <v>159</v>
      </c>
      <c r="C2186" s="21">
        <v>1920000</v>
      </c>
      <c r="D2186" s="16"/>
      <c r="E2186" s="16"/>
      <c r="F2186" s="102"/>
      <c r="G2186" s="754"/>
      <c r="H2186" s="716"/>
      <c r="I2186" s="791">
        <f>H2186+G2186</f>
        <v>0</v>
      </c>
      <c r="J2186" s="561">
        <f>C2186-I2186</f>
        <v>1920000</v>
      </c>
      <c r="K2186" s="536">
        <f t="shared" si="1213"/>
        <v>0</v>
      </c>
    </row>
    <row r="2187" spans="1:11" ht="15.75" thickBot="1" x14ac:dyDescent="0.3">
      <c r="A2187" s="70" t="s">
        <v>72</v>
      </c>
      <c r="B2187" s="70" t="s">
        <v>73</v>
      </c>
      <c r="C2187" s="71">
        <f>C2188</f>
        <v>520000</v>
      </c>
      <c r="D2187" s="71">
        <f t="shared" ref="D2187:J2187" si="1223">D2188</f>
        <v>0</v>
      </c>
      <c r="E2187" s="71">
        <f t="shared" si="1223"/>
        <v>0</v>
      </c>
      <c r="F2187" s="111">
        <f t="shared" si="1223"/>
        <v>0</v>
      </c>
      <c r="G2187" s="765">
        <f t="shared" si="1223"/>
        <v>0</v>
      </c>
      <c r="H2187" s="1100">
        <f t="shared" si="1223"/>
        <v>0</v>
      </c>
      <c r="I2187" s="802">
        <f t="shared" si="1223"/>
        <v>0</v>
      </c>
      <c r="J2187" s="558">
        <f t="shared" si="1223"/>
        <v>520000</v>
      </c>
      <c r="K2187" s="538">
        <f t="shared" si="1213"/>
        <v>0</v>
      </c>
    </row>
    <row r="2188" spans="1:11" ht="15.75" thickBot="1" x14ac:dyDescent="0.3">
      <c r="A2188" s="79" t="s">
        <v>427</v>
      </c>
      <c r="B2188" s="3" t="s">
        <v>151</v>
      </c>
      <c r="C2188" s="65">
        <f>C2189+C2191+C2193</f>
        <v>520000</v>
      </c>
      <c r="D2188" s="65">
        <f t="shared" ref="D2188:J2188" si="1224">D2189+D2191+D2193</f>
        <v>0</v>
      </c>
      <c r="E2188" s="65">
        <f t="shared" si="1224"/>
        <v>0</v>
      </c>
      <c r="F2188" s="100">
        <f t="shared" si="1224"/>
        <v>0</v>
      </c>
      <c r="G2188" s="764">
        <f t="shared" si="1224"/>
        <v>0</v>
      </c>
      <c r="H2188" s="511">
        <f t="shared" si="1224"/>
        <v>0</v>
      </c>
      <c r="I2188" s="801">
        <f t="shared" si="1224"/>
        <v>0</v>
      </c>
      <c r="J2188" s="512">
        <f t="shared" si="1224"/>
        <v>520000</v>
      </c>
      <c r="K2188" s="544">
        <f t="shared" si="1213"/>
        <v>0</v>
      </c>
    </row>
    <row r="2189" spans="1:11" x14ac:dyDescent="0.25">
      <c r="A2189" s="78" t="s">
        <v>428</v>
      </c>
      <c r="B2189" s="63" t="s">
        <v>154</v>
      </c>
      <c r="C2189" s="64">
        <f>C2190</f>
        <v>65000</v>
      </c>
      <c r="D2189" s="64">
        <f t="shared" ref="D2189:J2189" si="1225">D2190</f>
        <v>0</v>
      </c>
      <c r="E2189" s="64">
        <f t="shared" si="1225"/>
        <v>0</v>
      </c>
      <c r="F2189" s="101">
        <f t="shared" si="1225"/>
        <v>0</v>
      </c>
      <c r="G2189" s="540">
        <f t="shared" si="1225"/>
        <v>0</v>
      </c>
      <c r="H2189" s="369">
        <f t="shared" si="1225"/>
        <v>0</v>
      </c>
      <c r="I2189" s="580">
        <f t="shared" si="1225"/>
        <v>0</v>
      </c>
      <c r="J2189" s="513">
        <f t="shared" si="1225"/>
        <v>65000</v>
      </c>
      <c r="K2189" s="535">
        <f t="shared" si="1213"/>
        <v>0</v>
      </c>
    </row>
    <row r="2190" spans="1:11" x14ac:dyDescent="0.25">
      <c r="A2190" s="27" t="s">
        <v>429</v>
      </c>
      <c r="B2190" s="4" t="s">
        <v>155</v>
      </c>
      <c r="C2190" s="21">
        <v>65000</v>
      </c>
      <c r="D2190" s="57"/>
      <c r="E2190" s="57"/>
      <c r="F2190" s="106"/>
      <c r="G2190" s="754"/>
      <c r="H2190" s="716"/>
      <c r="I2190" s="791">
        <f>H2190+G2190</f>
        <v>0</v>
      </c>
      <c r="J2190" s="561">
        <f>C2190-I2190</f>
        <v>65000</v>
      </c>
      <c r="K2190" s="536">
        <f t="shared" si="1213"/>
        <v>0</v>
      </c>
    </row>
    <row r="2191" spans="1:11" x14ac:dyDescent="0.25">
      <c r="A2191" s="27" t="s">
        <v>430</v>
      </c>
      <c r="B2191" s="4" t="s">
        <v>156</v>
      </c>
      <c r="C2191" s="21">
        <f>C2192</f>
        <v>15000</v>
      </c>
      <c r="D2191" s="21">
        <f t="shared" ref="D2191:J2191" si="1226">D2192</f>
        <v>0</v>
      </c>
      <c r="E2191" s="21">
        <f t="shared" si="1226"/>
        <v>0</v>
      </c>
      <c r="F2191" s="103">
        <f t="shared" si="1226"/>
        <v>0</v>
      </c>
      <c r="G2191" s="547">
        <f t="shared" si="1226"/>
        <v>0</v>
      </c>
      <c r="H2191" s="499">
        <f t="shared" si="1226"/>
        <v>0</v>
      </c>
      <c r="I2191" s="581">
        <f t="shared" si="1226"/>
        <v>0</v>
      </c>
      <c r="J2191" s="514">
        <f t="shared" si="1226"/>
        <v>15000</v>
      </c>
      <c r="K2191" s="536">
        <f t="shared" si="1213"/>
        <v>0</v>
      </c>
    </row>
    <row r="2192" spans="1:11" x14ac:dyDescent="0.25">
      <c r="A2192" s="27" t="s">
        <v>431</v>
      </c>
      <c r="B2192" s="4" t="s">
        <v>157</v>
      </c>
      <c r="C2192" s="21">
        <v>15000</v>
      </c>
      <c r="D2192" s="16"/>
      <c r="E2192" s="16"/>
      <c r="F2192" s="102"/>
      <c r="G2192" s="754"/>
      <c r="H2192" s="716"/>
      <c r="I2192" s="791">
        <f>H2192+G2192</f>
        <v>0</v>
      </c>
      <c r="J2192" s="561">
        <f>C2192-I2192</f>
        <v>15000</v>
      </c>
      <c r="K2192" s="536">
        <f t="shared" si="1213"/>
        <v>0</v>
      </c>
    </row>
    <row r="2193" spans="1:11" x14ac:dyDescent="0.25">
      <c r="A2193" s="27" t="s">
        <v>432</v>
      </c>
      <c r="B2193" s="4" t="s">
        <v>158</v>
      </c>
      <c r="C2193" s="21">
        <f>C2194</f>
        <v>440000</v>
      </c>
      <c r="D2193" s="21">
        <f t="shared" ref="D2193:J2193" si="1227">D2194</f>
        <v>0</v>
      </c>
      <c r="E2193" s="21">
        <f t="shared" si="1227"/>
        <v>0</v>
      </c>
      <c r="F2193" s="103">
        <f t="shared" si="1227"/>
        <v>0</v>
      </c>
      <c r="G2193" s="547">
        <f t="shared" si="1227"/>
        <v>0</v>
      </c>
      <c r="H2193" s="499">
        <f t="shared" si="1227"/>
        <v>0</v>
      </c>
      <c r="I2193" s="581">
        <f t="shared" si="1227"/>
        <v>0</v>
      </c>
      <c r="J2193" s="514">
        <f t="shared" si="1227"/>
        <v>440000</v>
      </c>
      <c r="K2193" s="536">
        <f t="shared" si="1213"/>
        <v>0</v>
      </c>
    </row>
    <row r="2194" spans="1:11" x14ac:dyDescent="0.25">
      <c r="A2194" s="27" t="s">
        <v>433</v>
      </c>
      <c r="B2194" s="4" t="s">
        <v>159</v>
      </c>
      <c r="C2194" s="21">
        <v>440000</v>
      </c>
      <c r="D2194" s="16"/>
      <c r="E2194" s="16"/>
      <c r="F2194" s="102"/>
      <c r="G2194" s="754"/>
      <c r="H2194" s="716"/>
      <c r="I2194" s="791">
        <f>H2194+G2194</f>
        <v>0</v>
      </c>
      <c r="J2194" s="561">
        <f>C2194-I2194</f>
        <v>440000</v>
      </c>
      <c r="K2194" s="536">
        <f t="shared" si="1213"/>
        <v>0</v>
      </c>
    </row>
    <row r="2195" spans="1:11" x14ac:dyDescent="0.25">
      <c r="A2195" s="54" t="s">
        <v>115</v>
      </c>
      <c r="B2195" s="54" t="s">
        <v>109</v>
      </c>
      <c r="C2195" s="55">
        <f>C2196</f>
        <v>1340000</v>
      </c>
      <c r="D2195" s="55">
        <f t="shared" ref="D2195:J2196" si="1228">D2196</f>
        <v>0</v>
      </c>
      <c r="E2195" s="55">
        <f t="shared" si="1228"/>
        <v>0</v>
      </c>
      <c r="F2195" s="104">
        <f t="shared" si="1228"/>
        <v>0</v>
      </c>
      <c r="G2195" s="547">
        <f t="shared" si="1228"/>
        <v>387500</v>
      </c>
      <c r="H2195" s="499">
        <f t="shared" si="1228"/>
        <v>0</v>
      </c>
      <c r="I2195" s="548">
        <f t="shared" si="1228"/>
        <v>387500</v>
      </c>
      <c r="J2195" s="548">
        <f t="shared" si="1228"/>
        <v>952500</v>
      </c>
      <c r="K2195" s="536">
        <f t="shared" si="1213"/>
        <v>28.917910447761191</v>
      </c>
    </row>
    <row r="2196" spans="1:11" ht="15.75" thickBot="1" x14ac:dyDescent="0.3">
      <c r="A2196" s="70" t="s">
        <v>434</v>
      </c>
      <c r="B2196" s="70" t="s">
        <v>74</v>
      </c>
      <c r="C2196" s="71">
        <f>C2197</f>
        <v>1340000</v>
      </c>
      <c r="D2196" s="71">
        <f t="shared" si="1228"/>
        <v>0</v>
      </c>
      <c r="E2196" s="71">
        <f t="shared" si="1228"/>
        <v>0</v>
      </c>
      <c r="F2196" s="111">
        <f t="shared" si="1228"/>
        <v>0</v>
      </c>
      <c r="G2196" s="765">
        <f t="shared" si="1228"/>
        <v>387500</v>
      </c>
      <c r="H2196" s="1100">
        <f t="shared" si="1228"/>
        <v>0</v>
      </c>
      <c r="I2196" s="612">
        <f t="shared" si="1228"/>
        <v>387500</v>
      </c>
      <c r="J2196" s="557">
        <f t="shared" si="1228"/>
        <v>952500</v>
      </c>
      <c r="K2196" s="538">
        <f t="shared" si="1213"/>
        <v>28.917910447761191</v>
      </c>
    </row>
    <row r="2197" spans="1:11" ht="15.75" thickBot="1" x14ac:dyDescent="0.3">
      <c r="A2197" s="79" t="s">
        <v>435</v>
      </c>
      <c r="B2197" s="3" t="s">
        <v>151</v>
      </c>
      <c r="C2197" s="65">
        <f>C2198+C2200+C2202</f>
        <v>1340000</v>
      </c>
      <c r="D2197" s="65">
        <f t="shared" ref="D2197:J2197" si="1229">D2198+D2200+D2202</f>
        <v>0</v>
      </c>
      <c r="E2197" s="65">
        <f t="shared" si="1229"/>
        <v>0</v>
      </c>
      <c r="F2197" s="100">
        <f t="shared" si="1229"/>
        <v>0</v>
      </c>
      <c r="G2197" s="764">
        <f t="shared" si="1229"/>
        <v>387500</v>
      </c>
      <c r="H2197" s="511">
        <f t="shared" si="1229"/>
        <v>0</v>
      </c>
      <c r="I2197" s="609">
        <f t="shared" si="1229"/>
        <v>387500</v>
      </c>
      <c r="J2197" s="511">
        <f t="shared" si="1229"/>
        <v>952500</v>
      </c>
      <c r="K2197" s="544">
        <f t="shared" si="1213"/>
        <v>28.917910447761191</v>
      </c>
    </row>
    <row r="2198" spans="1:11" x14ac:dyDescent="0.25">
      <c r="A2198" s="78" t="s">
        <v>436</v>
      </c>
      <c r="B2198" s="63" t="s">
        <v>154</v>
      </c>
      <c r="C2198" s="64">
        <f>C2199</f>
        <v>50000</v>
      </c>
      <c r="D2198" s="64">
        <f t="shared" ref="D2198:J2198" si="1230">D2199</f>
        <v>0</v>
      </c>
      <c r="E2198" s="64">
        <f t="shared" si="1230"/>
        <v>0</v>
      </c>
      <c r="F2198" s="101">
        <f t="shared" si="1230"/>
        <v>0</v>
      </c>
      <c r="G2198" s="778">
        <f t="shared" si="1230"/>
        <v>0</v>
      </c>
      <c r="H2198" s="1110">
        <f t="shared" si="1230"/>
        <v>0</v>
      </c>
      <c r="I2198" s="815">
        <f t="shared" si="1230"/>
        <v>0</v>
      </c>
      <c r="J2198" s="634">
        <f t="shared" si="1230"/>
        <v>50000</v>
      </c>
      <c r="K2198" s="535">
        <f t="shared" si="1213"/>
        <v>0</v>
      </c>
    </row>
    <row r="2199" spans="1:11" x14ac:dyDescent="0.25">
      <c r="A2199" s="27" t="s">
        <v>437</v>
      </c>
      <c r="B2199" s="4" t="s">
        <v>155</v>
      </c>
      <c r="C2199" s="21">
        <v>50000</v>
      </c>
      <c r="D2199" s="16"/>
      <c r="E2199" s="16"/>
      <c r="F2199" s="102"/>
      <c r="G2199" s="754"/>
      <c r="H2199" s="716"/>
      <c r="I2199" s="816">
        <f>H2199+G2199</f>
        <v>0</v>
      </c>
      <c r="J2199" s="635">
        <f>C2199-I2199</f>
        <v>50000</v>
      </c>
      <c r="K2199" s="536">
        <f t="shared" si="1213"/>
        <v>0</v>
      </c>
    </row>
    <row r="2200" spans="1:11" x14ac:dyDescent="0.25">
      <c r="A2200" s="27" t="s">
        <v>438</v>
      </c>
      <c r="B2200" s="4" t="s">
        <v>156</v>
      </c>
      <c r="C2200" s="21">
        <f>C2201</f>
        <v>15000</v>
      </c>
      <c r="D2200" s="21">
        <f t="shared" ref="D2200:J2200" si="1231">D2201</f>
        <v>0</v>
      </c>
      <c r="E2200" s="21">
        <f t="shared" si="1231"/>
        <v>0</v>
      </c>
      <c r="F2200" s="103">
        <f t="shared" si="1231"/>
        <v>0</v>
      </c>
      <c r="G2200" s="770">
        <f t="shared" si="1231"/>
        <v>0</v>
      </c>
      <c r="H2200" s="21">
        <f t="shared" si="1231"/>
        <v>0</v>
      </c>
      <c r="I2200" s="807">
        <f t="shared" si="1231"/>
        <v>0</v>
      </c>
      <c r="J2200" s="633">
        <f t="shared" si="1231"/>
        <v>15000</v>
      </c>
      <c r="K2200" s="536">
        <f t="shared" si="1213"/>
        <v>0</v>
      </c>
    </row>
    <row r="2201" spans="1:11" x14ac:dyDescent="0.25">
      <c r="A2201" s="27" t="s">
        <v>439</v>
      </c>
      <c r="B2201" s="4" t="s">
        <v>157</v>
      </c>
      <c r="C2201" s="21">
        <v>15000</v>
      </c>
      <c r="D2201" s="16"/>
      <c r="E2201" s="16"/>
      <c r="F2201" s="102"/>
      <c r="G2201" s="754"/>
      <c r="H2201" s="716"/>
      <c r="I2201" s="816">
        <f>H2201+G2201</f>
        <v>0</v>
      </c>
      <c r="J2201" s="635">
        <f>C2201-I2201</f>
        <v>15000</v>
      </c>
      <c r="K2201" s="536">
        <f t="shared" si="1213"/>
        <v>0</v>
      </c>
    </row>
    <row r="2202" spans="1:11" x14ac:dyDescent="0.25">
      <c r="A2202" s="27" t="s">
        <v>440</v>
      </c>
      <c r="B2202" s="4" t="s">
        <v>158</v>
      </c>
      <c r="C2202" s="21">
        <f>C2203</f>
        <v>1275000</v>
      </c>
      <c r="D2202" s="21">
        <f t="shared" ref="D2202:J2202" si="1232">D2203</f>
        <v>0</v>
      </c>
      <c r="E2202" s="21">
        <f t="shared" si="1232"/>
        <v>0</v>
      </c>
      <c r="F2202" s="103">
        <f t="shared" si="1232"/>
        <v>0</v>
      </c>
      <c r="G2202" s="770">
        <f t="shared" si="1232"/>
        <v>387500</v>
      </c>
      <c r="H2202" s="21">
        <f t="shared" si="1232"/>
        <v>0</v>
      </c>
      <c r="I2202" s="807">
        <f t="shared" si="1232"/>
        <v>387500</v>
      </c>
      <c r="J2202" s="633">
        <f t="shared" si="1232"/>
        <v>887500</v>
      </c>
      <c r="K2202" s="536">
        <f t="shared" si="1213"/>
        <v>30.392156862745097</v>
      </c>
    </row>
    <row r="2203" spans="1:11" x14ac:dyDescent="0.25">
      <c r="A2203" s="27" t="s">
        <v>441</v>
      </c>
      <c r="B2203" s="4" t="s">
        <v>159</v>
      </c>
      <c r="C2203" s="21">
        <v>1275000</v>
      </c>
      <c r="D2203" s="16"/>
      <c r="E2203" s="16"/>
      <c r="F2203" s="102"/>
      <c r="G2203" s="759">
        <v>387500</v>
      </c>
      <c r="H2203" s="691"/>
      <c r="I2203" s="817">
        <f>H2203+G2203</f>
        <v>387500</v>
      </c>
      <c r="J2203" s="635">
        <f>C2203-I2203</f>
        <v>887500</v>
      </c>
      <c r="K2203" s="536">
        <f t="shared" si="1213"/>
        <v>30.392156862745097</v>
      </c>
    </row>
    <row r="2204" spans="1:11" x14ac:dyDescent="0.25">
      <c r="A2204" s="54" t="s">
        <v>114</v>
      </c>
      <c r="B2204" s="54" t="s">
        <v>110</v>
      </c>
      <c r="C2204" s="55">
        <f t="shared" ref="C2204:J2204" si="1233">C2205+C2216+C2227+C2235</f>
        <v>8874500</v>
      </c>
      <c r="D2204" s="55">
        <f t="shared" si="1233"/>
        <v>0</v>
      </c>
      <c r="E2204" s="55">
        <f t="shared" si="1233"/>
        <v>0</v>
      </c>
      <c r="F2204" s="104">
        <f t="shared" si="1233"/>
        <v>0</v>
      </c>
      <c r="G2204" s="547">
        <f t="shared" si="1233"/>
        <v>0</v>
      </c>
      <c r="H2204" s="499">
        <f t="shared" si="1233"/>
        <v>0</v>
      </c>
      <c r="I2204" s="581">
        <f t="shared" si="1233"/>
        <v>0</v>
      </c>
      <c r="J2204" s="549">
        <f t="shared" si="1233"/>
        <v>8874500</v>
      </c>
      <c r="K2204" s="536">
        <f t="shared" si="1213"/>
        <v>0</v>
      </c>
    </row>
    <row r="2205" spans="1:11" ht="15.75" thickBot="1" x14ac:dyDescent="0.3">
      <c r="A2205" s="70" t="s">
        <v>75</v>
      </c>
      <c r="B2205" s="70" t="s">
        <v>76</v>
      </c>
      <c r="C2205" s="71">
        <f>C2206</f>
        <v>1439500</v>
      </c>
      <c r="D2205" s="71">
        <f t="shared" ref="D2205:J2205" si="1234">D2206</f>
        <v>0</v>
      </c>
      <c r="E2205" s="71">
        <f t="shared" si="1234"/>
        <v>0</v>
      </c>
      <c r="F2205" s="111">
        <f t="shared" si="1234"/>
        <v>0</v>
      </c>
      <c r="G2205" s="765">
        <f t="shared" si="1234"/>
        <v>0</v>
      </c>
      <c r="H2205" s="1100">
        <f t="shared" si="1234"/>
        <v>0</v>
      </c>
      <c r="I2205" s="802">
        <f t="shared" si="1234"/>
        <v>0</v>
      </c>
      <c r="J2205" s="558">
        <f t="shared" si="1234"/>
        <v>1439500</v>
      </c>
      <c r="K2205" s="538">
        <f t="shared" si="1213"/>
        <v>0</v>
      </c>
    </row>
    <row r="2206" spans="1:11" ht="15.75" thickBot="1" x14ac:dyDescent="0.3">
      <c r="A2206" s="79" t="s">
        <v>442</v>
      </c>
      <c r="B2206" s="3" t="s">
        <v>151</v>
      </c>
      <c r="C2206" s="65">
        <f>C2207+C2209+C2211</f>
        <v>1439500</v>
      </c>
      <c r="D2206" s="65">
        <f t="shared" ref="D2206:J2206" si="1235">D2207+D2209+D2211</f>
        <v>0</v>
      </c>
      <c r="E2206" s="65">
        <f t="shared" si="1235"/>
        <v>0</v>
      </c>
      <c r="F2206" s="100">
        <f t="shared" si="1235"/>
        <v>0</v>
      </c>
      <c r="G2206" s="764">
        <f t="shared" si="1235"/>
        <v>0</v>
      </c>
      <c r="H2206" s="511">
        <f t="shared" si="1235"/>
        <v>0</v>
      </c>
      <c r="I2206" s="801">
        <f t="shared" si="1235"/>
        <v>0</v>
      </c>
      <c r="J2206" s="512">
        <f t="shared" si="1235"/>
        <v>1439500</v>
      </c>
      <c r="K2206" s="544">
        <f t="shared" si="1213"/>
        <v>0</v>
      </c>
    </row>
    <row r="2207" spans="1:11" x14ac:dyDescent="0.25">
      <c r="A2207" s="78" t="s">
        <v>443</v>
      </c>
      <c r="B2207" s="63" t="s">
        <v>154</v>
      </c>
      <c r="C2207" s="64">
        <f>C2208</f>
        <v>89500</v>
      </c>
      <c r="D2207" s="64">
        <f t="shared" ref="D2207:J2207" si="1236">D2208</f>
        <v>0</v>
      </c>
      <c r="E2207" s="64">
        <f t="shared" si="1236"/>
        <v>0</v>
      </c>
      <c r="F2207" s="101">
        <f t="shared" si="1236"/>
        <v>0</v>
      </c>
      <c r="G2207" s="540">
        <f t="shared" si="1236"/>
        <v>0</v>
      </c>
      <c r="H2207" s="369">
        <f t="shared" si="1236"/>
        <v>0</v>
      </c>
      <c r="I2207" s="580">
        <f t="shared" si="1236"/>
        <v>0</v>
      </c>
      <c r="J2207" s="513">
        <f t="shared" si="1236"/>
        <v>89500</v>
      </c>
      <c r="K2207" s="535">
        <f t="shared" si="1213"/>
        <v>0</v>
      </c>
    </row>
    <row r="2208" spans="1:11" x14ac:dyDescent="0.25">
      <c r="A2208" s="27" t="s">
        <v>444</v>
      </c>
      <c r="B2208" s="4" t="s">
        <v>155</v>
      </c>
      <c r="C2208" s="21">
        <v>89500</v>
      </c>
      <c r="D2208" s="16"/>
      <c r="E2208" s="16"/>
      <c r="F2208" s="102"/>
      <c r="G2208" s="754"/>
      <c r="H2208" s="716"/>
      <c r="I2208" s="791">
        <f>H2208+G2208</f>
        <v>0</v>
      </c>
      <c r="J2208" s="561">
        <f>C2208-I2208</f>
        <v>89500</v>
      </c>
      <c r="K2208" s="536">
        <f t="shared" si="1213"/>
        <v>0</v>
      </c>
    </row>
    <row r="2209" spans="1:11" x14ac:dyDescent="0.25">
      <c r="A2209" s="27" t="s">
        <v>445</v>
      </c>
      <c r="B2209" s="4" t="s">
        <v>156</v>
      </c>
      <c r="C2209" s="21">
        <f>C2210</f>
        <v>30000</v>
      </c>
      <c r="D2209" s="21">
        <f t="shared" ref="D2209:J2209" si="1237">D2210</f>
        <v>0</v>
      </c>
      <c r="E2209" s="21">
        <f t="shared" si="1237"/>
        <v>0</v>
      </c>
      <c r="F2209" s="103">
        <f t="shared" si="1237"/>
        <v>0</v>
      </c>
      <c r="G2209" s="547">
        <f t="shared" si="1237"/>
        <v>0</v>
      </c>
      <c r="H2209" s="499">
        <f t="shared" si="1237"/>
        <v>0</v>
      </c>
      <c r="I2209" s="581">
        <f t="shared" si="1237"/>
        <v>0</v>
      </c>
      <c r="J2209" s="514">
        <f t="shared" si="1237"/>
        <v>30000</v>
      </c>
      <c r="K2209" s="536">
        <f t="shared" si="1213"/>
        <v>0</v>
      </c>
    </row>
    <row r="2210" spans="1:11" x14ac:dyDescent="0.25">
      <c r="A2210" s="27" t="s">
        <v>446</v>
      </c>
      <c r="B2210" s="4" t="s">
        <v>157</v>
      </c>
      <c r="C2210" s="21">
        <v>30000</v>
      </c>
      <c r="D2210" s="16"/>
      <c r="E2210" s="16"/>
      <c r="F2210" s="102"/>
      <c r="G2210" s="754"/>
      <c r="H2210" s="716"/>
      <c r="I2210" s="791">
        <f>H2210+G2210</f>
        <v>0</v>
      </c>
      <c r="J2210" s="561">
        <f>C2210-I2210</f>
        <v>30000</v>
      </c>
      <c r="K2210" s="536">
        <f t="shared" si="1213"/>
        <v>0</v>
      </c>
    </row>
    <row r="2211" spans="1:11" x14ac:dyDescent="0.25">
      <c r="A2211" s="27" t="s">
        <v>447</v>
      </c>
      <c r="B2211" s="4" t="s">
        <v>158</v>
      </c>
      <c r="C2211" s="21">
        <f>C2212</f>
        <v>1320000</v>
      </c>
      <c r="D2211" s="21">
        <f t="shared" ref="D2211:J2211" si="1238">D2212</f>
        <v>0</v>
      </c>
      <c r="E2211" s="21">
        <f t="shared" si="1238"/>
        <v>0</v>
      </c>
      <c r="F2211" s="103">
        <f t="shared" si="1238"/>
        <v>0</v>
      </c>
      <c r="G2211" s="547">
        <f t="shared" si="1238"/>
        <v>0</v>
      </c>
      <c r="H2211" s="499">
        <f t="shared" si="1238"/>
        <v>0</v>
      </c>
      <c r="I2211" s="581">
        <f t="shared" si="1238"/>
        <v>0</v>
      </c>
      <c r="J2211" s="514">
        <f t="shared" si="1238"/>
        <v>1320000</v>
      </c>
      <c r="K2211" s="536">
        <f t="shared" si="1213"/>
        <v>0</v>
      </c>
    </row>
    <row r="2212" spans="1:11" x14ac:dyDescent="0.25">
      <c r="A2212" s="27" t="s">
        <v>448</v>
      </c>
      <c r="B2212" s="4" t="s">
        <v>159</v>
      </c>
      <c r="C2212" s="21">
        <v>1320000</v>
      </c>
      <c r="D2212" s="16"/>
      <c r="E2212" s="16"/>
      <c r="F2212" s="102"/>
      <c r="G2212" s="754"/>
      <c r="H2212" s="716"/>
      <c r="I2212" s="791">
        <f>H2212+G2212</f>
        <v>0</v>
      </c>
      <c r="J2212" s="561">
        <f>C2212-I2212</f>
        <v>1320000</v>
      </c>
      <c r="K2212" s="536">
        <f t="shared" si="1213"/>
        <v>0</v>
      </c>
    </row>
    <row r="2213" spans="1:11" x14ac:dyDescent="0.25">
      <c r="A2213" s="139"/>
      <c r="B2213" s="124"/>
      <c r="C2213" s="125"/>
      <c r="D2213" s="126"/>
      <c r="E2213" s="126"/>
      <c r="F2213" s="126"/>
      <c r="G2213" s="610"/>
      <c r="H2213" s="516"/>
      <c r="I2213" s="610"/>
      <c r="J2213" s="515"/>
      <c r="K2213" s="545"/>
    </row>
    <row r="2214" spans="1:11" x14ac:dyDescent="0.25">
      <c r="A2214" s="140"/>
      <c r="B2214" s="7"/>
      <c r="C2214" s="8"/>
      <c r="D2214" s="130"/>
      <c r="E2214" s="130"/>
      <c r="F2214" s="130"/>
      <c r="G2214" s="613"/>
      <c r="H2214" s="520"/>
      <c r="I2214" s="613"/>
      <c r="J2214" s="519"/>
      <c r="K2214" s="550">
        <v>9</v>
      </c>
    </row>
    <row r="2215" spans="1:11" x14ac:dyDescent="0.25">
      <c r="A2215" s="144" t="s">
        <v>533</v>
      </c>
      <c r="B2215" s="141">
        <v>2</v>
      </c>
      <c r="C2215" s="142" t="s">
        <v>534</v>
      </c>
      <c r="D2215" s="142" t="s">
        <v>535</v>
      </c>
      <c r="E2215" s="142" t="s">
        <v>536</v>
      </c>
      <c r="F2215" s="143" t="s">
        <v>537</v>
      </c>
      <c r="G2215" s="776">
        <v>7</v>
      </c>
      <c r="H2215" s="1108">
        <v>8</v>
      </c>
      <c r="I2215" s="813">
        <v>9</v>
      </c>
      <c r="J2215" s="525">
        <v>10</v>
      </c>
      <c r="K2215" s="503">
        <v>11</v>
      </c>
    </row>
    <row r="2216" spans="1:11" ht="15.75" thickBot="1" x14ac:dyDescent="0.3">
      <c r="A2216" s="70" t="s">
        <v>77</v>
      </c>
      <c r="B2216" s="70" t="s">
        <v>78</v>
      </c>
      <c r="C2216" s="71">
        <f>C2217+C2220</f>
        <v>3095000</v>
      </c>
      <c r="D2216" s="71">
        <f t="shared" ref="D2216:J2216" si="1239">D2217+D2220</f>
        <v>0</v>
      </c>
      <c r="E2216" s="71">
        <f t="shared" si="1239"/>
        <v>0</v>
      </c>
      <c r="F2216" s="111">
        <f t="shared" si="1239"/>
        <v>0</v>
      </c>
      <c r="G2216" s="765">
        <f t="shared" si="1239"/>
        <v>0</v>
      </c>
      <c r="H2216" s="1100">
        <f t="shared" si="1239"/>
        <v>0</v>
      </c>
      <c r="I2216" s="802">
        <f t="shared" si="1239"/>
        <v>0</v>
      </c>
      <c r="J2216" s="558">
        <f t="shared" si="1239"/>
        <v>3095000</v>
      </c>
      <c r="K2216" s="538">
        <f t="shared" ref="K2216:K2254" si="1240">I2216/C2216*100</f>
        <v>0</v>
      </c>
    </row>
    <row r="2217" spans="1:11" ht="15.75" thickBot="1" x14ac:dyDescent="0.3">
      <c r="A2217" s="3" t="s">
        <v>456</v>
      </c>
      <c r="B2217" s="3" t="s">
        <v>92</v>
      </c>
      <c r="C2217" s="65">
        <f>C2218</f>
        <v>1825000</v>
      </c>
      <c r="D2217" s="65">
        <f t="shared" ref="D2217:J2218" si="1241">D2218</f>
        <v>0</v>
      </c>
      <c r="E2217" s="65">
        <f t="shared" si="1241"/>
        <v>0</v>
      </c>
      <c r="F2217" s="100">
        <f t="shared" si="1241"/>
        <v>0</v>
      </c>
      <c r="G2217" s="764">
        <f t="shared" si="1241"/>
        <v>0</v>
      </c>
      <c r="H2217" s="511">
        <f t="shared" si="1241"/>
        <v>0</v>
      </c>
      <c r="I2217" s="801">
        <f t="shared" si="1241"/>
        <v>0</v>
      </c>
      <c r="J2217" s="512">
        <f t="shared" si="1241"/>
        <v>1825000</v>
      </c>
      <c r="K2217" s="544">
        <f t="shared" si="1240"/>
        <v>0</v>
      </c>
    </row>
    <row r="2218" spans="1:11" x14ac:dyDescent="0.25">
      <c r="A2218" s="63" t="s">
        <v>457</v>
      </c>
      <c r="B2218" s="63" t="s">
        <v>152</v>
      </c>
      <c r="C2218" s="64">
        <f>C2219</f>
        <v>1825000</v>
      </c>
      <c r="D2218" s="64">
        <f t="shared" si="1241"/>
        <v>0</v>
      </c>
      <c r="E2218" s="64">
        <f t="shared" si="1241"/>
        <v>0</v>
      </c>
      <c r="F2218" s="101">
        <f t="shared" si="1241"/>
        <v>0</v>
      </c>
      <c r="G2218" s="540">
        <f t="shared" si="1241"/>
        <v>0</v>
      </c>
      <c r="H2218" s="369">
        <f t="shared" si="1241"/>
        <v>0</v>
      </c>
      <c r="I2218" s="580">
        <f t="shared" si="1241"/>
        <v>0</v>
      </c>
      <c r="J2218" s="513">
        <f t="shared" si="1241"/>
        <v>1825000</v>
      </c>
      <c r="K2218" s="535">
        <f t="shared" si="1240"/>
        <v>0</v>
      </c>
    </row>
    <row r="2219" spans="1:11" ht="15.75" thickBot="1" x14ac:dyDescent="0.3">
      <c r="A2219" s="48" t="s">
        <v>458</v>
      </c>
      <c r="B2219" s="48" t="s">
        <v>153</v>
      </c>
      <c r="C2219" s="49">
        <v>1825000</v>
      </c>
      <c r="D2219" s="147"/>
      <c r="E2219" s="147"/>
      <c r="F2219" s="148"/>
      <c r="G2219" s="755"/>
      <c r="H2219" s="1088"/>
      <c r="I2219" s="792">
        <f>H2219+G2219</f>
        <v>0</v>
      </c>
      <c r="J2219" s="618">
        <f>C2219-I2219</f>
        <v>1825000</v>
      </c>
      <c r="K2219" s="538">
        <f t="shared" si="1240"/>
        <v>0</v>
      </c>
    </row>
    <row r="2220" spans="1:11" ht="15.75" thickBot="1" x14ac:dyDescent="0.3">
      <c r="A2220" s="79" t="s">
        <v>449</v>
      </c>
      <c r="B2220" s="3" t="s">
        <v>151</v>
      </c>
      <c r="C2220" s="65">
        <f>C2221+C2223+C2225</f>
        <v>1270000</v>
      </c>
      <c r="D2220" s="65">
        <f t="shared" ref="D2220:J2220" si="1242">D2221+D2223+D2225</f>
        <v>0</v>
      </c>
      <c r="E2220" s="65">
        <f t="shared" si="1242"/>
        <v>0</v>
      </c>
      <c r="F2220" s="100">
        <f t="shared" si="1242"/>
        <v>0</v>
      </c>
      <c r="G2220" s="764">
        <f t="shared" si="1242"/>
        <v>0</v>
      </c>
      <c r="H2220" s="511">
        <f t="shared" si="1242"/>
        <v>0</v>
      </c>
      <c r="I2220" s="801">
        <f t="shared" si="1242"/>
        <v>0</v>
      </c>
      <c r="J2220" s="512">
        <f t="shared" si="1242"/>
        <v>1270000</v>
      </c>
      <c r="K2220" s="544">
        <f t="shared" si="1240"/>
        <v>0</v>
      </c>
    </row>
    <row r="2221" spans="1:11" x14ac:dyDescent="0.25">
      <c r="A2221" s="78" t="s">
        <v>450</v>
      </c>
      <c r="B2221" s="63" t="s">
        <v>154</v>
      </c>
      <c r="C2221" s="64">
        <f>C2222</f>
        <v>195000</v>
      </c>
      <c r="D2221" s="64">
        <f t="shared" ref="D2221:J2221" si="1243">D2222</f>
        <v>0</v>
      </c>
      <c r="E2221" s="64">
        <f t="shared" si="1243"/>
        <v>0</v>
      </c>
      <c r="F2221" s="101">
        <f t="shared" si="1243"/>
        <v>0</v>
      </c>
      <c r="G2221" s="540">
        <f t="shared" si="1243"/>
        <v>0</v>
      </c>
      <c r="H2221" s="369">
        <f t="shared" si="1243"/>
        <v>0</v>
      </c>
      <c r="I2221" s="580">
        <f t="shared" si="1243"/>
        <v>0</v>
      </c>
      <c r="J2221" s="513">
        <f t="shared" si="1243"/>
        <v>195000</v>
      </c>
      <c r="K2221" s="535">
        <f t="shared" si="1240"/>
        <v>0</v>
      </c>
    </row>
    <row r="2222" spans="1:11" x14ac:dyDescent="0.25">
      <c r="A2222" s="27" t="s">
        <v>451</v>
      </c>
      <c r="B2222" s="4" t="s">
        <v>155</v>
      </c>
      <c r="C2222" s="21">
        <v>195000</v>
      </c>
      <c r="D2222" s="16"/>
      <c r="E2222" s="16"/>
      <c r="F2222" s="102"/>
      <c r="G2222" s="754"/>
      <c r="H2222" s="716"/>
      <c r="I2222" s="791">
        <f>H2222+G2222</f>
        <v>0</v>
      </c>
      <c r="J2222" s="561">
        <f>C2222-I2222</f>
        <v>195000</v>
      </c>
      <c r="K2222" s="536">
        <f t="shared" si="1240"/>
        <v>0</v>
      </c>
    </row>
    <row r="2223" spans="1:11" x14ac:dyDescent="0.25">
      <c r="A2223" s="27" t="s">
        <v>452</v>
      </c>
      <c r="B2223" s="4" t="s">
        <v>156</v>
      </c>
      <c r="C2223" s="21">
        <f>C2224</f>
        <v>75000</v>
      </c>
      <c r="D2223" s="21">
        <f t="shared" ref="D2223:J2223" si="1244">D2224</f>
        <v>0</v>
      </c>
      <c r="E2223" s="21">
        <f t="shared" si="1244"/>
        <v>0</v>
      </c>
      <c r="F2223" s="103">
        <f t="shared" si="1244"/>
        <v>0</v>
      </c>
      <c r="G2223" s="547">
        <f t="shared" si="1244"/>
        <v>0</v>
      </c>
      <c r="H2223" s="499">
        <f t="shared" si="1244"/>
        <v>0</v>
      </c>
      <c r="I2223" s="581">
        <f t="shared" si="1244"/>
        <v>0</v>
      </c>
      <c r="J2223" s="514">
        <f t="shared" si="1244"/>
        <v>75000</v>
      </c>
      <c r="K2223" s="536">
        <f t="shared" si="1240"/>
        <v>0</v>
      </c>
    </row>
    <row r="2224" spans="1:11" x14ac:dyDescent="0.25">
      <c r="A2224" s="27" t="s">
        <v>453</v>
      </c>
      <c r="B2224" s="4" t="s">
        <v>157</v>
      </c>
      <c r="C2224" s="21">
        <v>75000</v>
      </c>
      <c r="D2224" s="16"/>
      <c r="E2224" s="16"/>
      <c r="F2224" s="102"/>
      <c r="G2224" s="754"/>
      <c r="H2224" s="716"/>
      <c r="I2224" s="791">
        <f>H2224+G2224</f>
        <v>0</v>
      </c>
      <c r="J2224" s="561">
        <f>C2224-I2224</f>
        <v>75000</v>
      </c>
      <c r="K2224" s="536">
        <f t="shared" si="1240"/>
        <v>0</v>
      </c>
    </row>
    <row r="2225" spans="1:11" x14ac:dyDescent="0.25">
      <c r="A2225" s="27" t="s">
        <v>454</v>
      </c>
      <c r="B2225" s="4" t="s">
        <v>158</v>
      </c>
      <c r="C2225" s="21">
        <f>C2226</f>
        <v>1000000</v>
      </c>
      <c r="D2225" s="21">
        <f t="shared" ref="D2225:J2225" si="1245">D2226</f>
        <v>0</v>
      </c>
      <c r="E2225" s="21">
        <f t="shared" si="1245"/>
        <v>0</v>
      </c>
      <c r="F2225" s="103">
        <f t="shared" si="1245"/>
        <v>0</v>
      </c>
      <c r="G2225" s="547">
        <f t="shared" si="1245"/>
        <v>0</v>
      </c>
      <c r="H2225" s="499">
        <f t="shared" si="1245"/>
        <v>0</v>
      </c>
      <c r="I2225" s="581">
        <f t="shared" si="1245"/>
        <v>0</v>
      </c>
      <c r="J2225" s="514">
        <f t="shared" si="1245"/>
        <v>1000000</v>
      </c>
      <c r="K2225" s="536">
        <f t="shared" si="1240"/>
        <v>0</v>
      </c>
    </row>
    <row r="2226" spans="1:11" x14ac:dyDescent="0.25">
      <c r="A2226" s="27" t="s">
        <v>455</v>
      </c>
      <c r="B2226" s="4" t="s">
        <v>175</v>
      </c>
      <c r="C2226" s="21">
        <v>1000000</v>
      </c>
      <c r="D2226" s="16"/>
      <c r="E2226" s="16"/>
      <c r="F2226" s="102"/>
      <c r="G2226" s="754"/>
      <c r="H2226" s="716"/>
      <c r="I2226" s="791">
        <f>H2226+G2226</f>
        <v>0</v>
      </c>
      <c r="J2226" s="561">
        <f>C2226-I2226</f>
        <v>1000000</v>
      </c>
      <c r="K2226" s="536">
        <f t="shared" si="1240"/>
        <v>0</v>
      </c>
    </row>
    <row r="2227" spans="1:11" ht="15.75" thickBot="1" x14ac:dyDescent="0.3">
      <c r="A2227" s="70" t="s">
        <v>79</v>
      </c>
      <c r="B2227" s="70" t="s">
        <v>80</v>
      </c>
      <c r="C2227" s="71">
        <f>C2228</f>
        <v>640000</v>
      </c>
      <c r="D2227" s="71">
        <f t="shared" ref="D2227:J2227" si="1246">D2228</f>
        <v>0</v>
      </c>
      <c r="E2227" s="71">
        <f t="shared" si="1246"/>
        <v>0</v>
      </c>
      <c r="F2227" s="111">
        <f t="shared" si="1246"/>
        <v>0</v>
      </c>
      <c r="G2227" s="765">
        <f t="shared" si="1246"/>
        <v>0</v>
      </c>
      <c r="H2227" s="1100">
        <f t="shared" si="1246"/>
        <v>0</v>
      </c>
      <c r="I2227" s="802">
        <f t="shared" si="1246"/>
        <v>0</v>
      </c>
      <c r="J2227" s="558">
        <f t="shared" si="1246"/>
        <v>640000</v>
      </c>
      <c r="K2227" s="538">
        <f t="shared" si="1240"/>
        <v>0</v>
      </c>
    </row>
    <row r="2228" spans="1:11" ht="15.75" thickBot="1" x14ac:dyDescent="0.3">
      <c r="A2228" s="79" t="s">
        <v>459</v>
      </c>
      <c r="B2228" s="3" t="s">
        <v>151</v>
      </c>
      <c r="C2228" s="65">
        <f>C2229+C2231+C2233</f>
        <v>640000</v>
      </c>
      <c r="D2228" s="65">
        <f t="shared" ref="D2228:J2228" si="1247">D2229+D2231+D2233</f>
        <v>0</v>
      </c>
      <c r="E2228" s="65">
        <f t="shared" si="1247"/>
        <v>0</v>
      </c>
      <c r="F2228" s="100">
        <f t="shared" si="1247"/>
        <v>0</v>
      </c>
      <c r="G2228" s="764">
        <f t="shared" si="1247"/>
        <v>0</v>
      </c>
      <c r="H2228" s="511">
        <f t="shared" si="1247"/>
        <v>0</v>
      </c>
      <c r="I2228" s="801">
        <f t="shared" si="1247"/>
        <v>0</v>
      </c>
      <c r="J2228" s="512">
        <f t="shared" si="1247"/>
        <v>640000</v>
      </c>
      <c r="K2228" s="544">
        <f t="shared" si="1240"/>
        <v>0</v>
      </c>
    </row>
    <row r="2229" spans="1:11" x14ac:dyDescent="0.25">
      <c r="A2229" s="78" t="s">
        <v>460</v>
      </c>
      <c r="B2229" s="63" t="s">
        <v>154</v>
      </c>
      <c r="C2229" s="64">
        <f>C2230</f>
        <v>205000</v>
      </c>
      <c r="D2229" s="64">
        <f t="shared" ref="D2229:J2229" si="1248">D2230</f>
        <v>0</v>
      </c>
      <c r="E2229" s="64">
        <f t="shared" si="1248"/>
        <v>0</v>
      </c>
      <c r="F2229" s="101">
        <f t="shared" si="1248"/>
        <v>0</v>
      </c>
      <c r="G2229" s="540">
        <f t="shared" si="1248"/>
        <v>0</v>
      </c>
      <c r="H2229" s="369">
        <f t="shared" si="1248"/>
        <v>0</v>
      </c>
      <c r="I2229" s="580">
        <f t="shared" si="1248"/>
        <v>0</v>
      </c>
      <c r="J2229" s="513">
        <f t="shared" si="1248"/>
        <v>205000</v>
      </c>
      <c r="K2229" s="535">
        <f t="shared" si="1240"/>
        <v>0</v>
      </c>
    </row>
    <row r="2230" spans="1:11" x14ac:dyDescent="0.25">
      <c r="A2230" s="27" t="s">
        <v>461</v>
      </c>
      <c r="B2230" s="4" t="s">
        <v>155</v>
      </c>
      <c r="C2230" s="21">
        <v>205000</v>
      </c>
      <c r="D2230" s="16"/>
      <c r="E2230" s="16"/>
      <c r="F2230" s="102"/>
      <c r="G2230" s="754"/>
      <c r="H2230" s="716"/>
      <c r="I2230" s="791">
        <f>H2230+G2230</f>
        <v>0</v>
      </c>
      <c r="J2230" s="561">
        <f>C2230-I2230</f>
        <v>205000</v>
      </c>
      <c r="K2230" s="536">
        <f t="shared" si="1240"/>
        <v>0</v>
      </c>
    </row>
    <row r="2231" spans="1:11" x14ac:dyDescent="0.25">
      <c r="A2231" s="27" t="s">
        <v>462</v>
      </c>
      <c r="B2231" s="4" t="s">
        <v>156</v>
      </c>
      <c r="C2231" s="21">
        <f>C2232</f>
        <v>60000</v>
      </c>
      <c r="D2231" s="21">
        <f t="shared" ref="D2231:J2231" si="1249">D2232</f>
        <v>0</v>
      </c>
      <c r="E2231" s="21">
        <f t="shared" si="1249"/>
        <v>0</v>
      </c>
      <c r="F2231" s="103">
        <f t="shared" si="1249"/>
        <v>0</v>
      </c>
      <c r="G2231" s="547">
        <f t="shared" si="1249"/>
        <v>0</v>
      </c>
      <c r="H2231" s="499">
        <f t="shared" si="1249"/>
        <v>0</v>
      </c>
      <c r="I2231" s="581">
        <f t="shared" si="1249"/>
        <v>0</v>
      </c>
      <c r="J2231" s="514">
        <f t="shared" si="1249"/>
        <v>60000</v>
      </c>
      <c r="K2231" s="536">
        <f t="shared" si="1240"/>
        <v>0</v>
      </c>
    </row>
    <row r="2232" spans="1:11" x14ac:dyDescent="0.25">
      <c r="A2232" s="27" t="s">
        <v>463</v>
      </c>
      <c r="B2232" s="4" t="s">
        <v>157</v>
      </c>
      <c r="C2232" s="21">
        <v>60000</v>
      </c>
      <c r="D2232" s="16"/>
      <c r="E2232" s="16"/>
      <c r="F2232" s="102"/>
      <c r="G2232" s="754"/>
      <c r="H2232" s="716"/>
      <c r="I2232" s="791">
        <f>H2232+G2232</f>
        <v>0</v>
      </c>
      <c r="J2232" s="561">
        <f>C2232-I2232</f>
        <v>60000</v>
      </c>
      <c r="K2232" s="536">
        <f t="shared" si="1240"/>
        <v>0</v>
      </c>
    </row>
    <row r="2233" spans="1:11" x14ac:dyDescent="0.25">
      <c r="A2233" s="27" t="s">
        <v>464</v>
      </c>
      <c r="B2233" s="4" t="s">
        <v>158</v>
      </c>
      <c r="C2233" s="21">
        <f>C2234</f>
        <v>375000</v>
      </c>
      <c r="D2233" s="21">
        <f t="shared" ref="D2233:J2233" si="1250">D2234</f>
        <v>0</v>
      </c>
      <c r="E2233" s="21">
        <f t="shared" si="1250"/>
        <v>0</v>
      </c>
      <c r="F2233" s="103">
        <f t="shared" si="1250"/>
        <v>0</v>
      </c>
      <c r="G2233" s="547">
        <f t="shared" si="1250"/>
        <v>0</v>
      </c>
      <c r="H2233" s="499">
        <f t="shared" si="1250"/>
        <v>0</v>
      </c>
      <c r="I2233" s="581">
        <f t="shared" si="1250"/>
        <v>0</v>
      </c>
      <c r="J2233" s="514">
        <f t="shared" si="1250"/>
        <v>375000</v>
      </c>
      <c r="K2233" s="536">
        <f t="shared" si="1240"/>
        <v>0</v>
      </c>
    </row>
    <row r="2234" spans="1:11" x14ac:dyDescent="0.25">
      <c r="A2234" s="27" t="s">
        <v>465</v>
      </c>
      <c r="B2234" s="4" t="s">
        <v>175</v>
      </c>
      <c r="C2234" s="21">
        <v>375000</v>
      </c>
      <c r="D2234" s="16"/>
      <c r="E2234" s="16"/>
      <c r="F2234" s="102"/>
      <c r="G2234" s="754"/>
      <c r="H2234" s="716"/>
      <c r="I2234" s="791">
        <f>H2234+G2234</f>
        <v>0</v>
      </c>
      <c r="J2234" s="561">
        <f>C2234-I2234</f>
        <v>375000</v>
      </c>
      <c r="K2234" s="536">
        <f t="shared" si="1240"/>
        <v>0</v>
      </c>
    </row>
    <row r="2235" spans="1:11" ht="15.75" thickBot="1" x14ac:dyDescent="0.3">
      <c r="A2235" s="70" t="s">
        <v>81</v>
      </c>
      <c r="B2235" s="70" t="s">
        <v>82</v>
      </c>
      <c r="C2235" s="71">
        <f>C2236+C2239</f>
        <v>3700000</v>
      </c>
      <c r="D2235" s="71">
        <f t="shared" ref="D2235:J2235" si="1251">D2236+D2239</f>
        <v>0</v>
      </c>
      <c r="E2235" s="71">
        <f t="shared" si="1251"/>
        <v>0</v>
      </c>
      <c r="F2235" s="111">
        <f t="shared" si="1251"/>
        <v>0</v>
      </c>
      <c r="G2235" s="765">
        <f t="shared" si="1251"/>
        <v>0</v>
      </c>
      <c r="H2235" s="1100">
        <f t="shared" si="1251"/>
        <v>0</v>
      </c>
      <c r="I2235" s="802">
        <f t="shared" si="1251"/>
        <v>0</v>
      </c>
      <c r="J2235" s="558">
        <f t="shared" si="1251"/>
        <v>3700000</v>
      </c>
      <c r="K2235" s="538">
        <f t="shared" si="1240"/>
        <v>0</v>
      </c>
    </row>
    <row r="2236" spans="1:11" ht="15.75" thickBot="1" x14ac:dyDescent="0.3">
      <c r="A2236" s="3" t="s">
        <v>473</v>
      </c>
      <c r="B2236" s="3" t="s">
        <v>92</v>
      </c>
      <c r="C2236" s="65">
        <f>C2237</f>
        <v>780000</v>
      </c>
      <c r="D2236" s="65">
        <f t="shared" ref="D2236:J2237" si="1252">D2237</f>
        <v>0</v>
      </c>
      <c r="E2236" s="65">
        <f t="shared" si="1252"/>
        <v>0</v>
      </c>
      <c r="F2236" s="100">
        <f t="shared" si="1252"/>
        <v>0</v>
      </c>
      <c r="G2236" s="764">
        <f t="shared" si="1252"/>
        <v>0</v>
      </c>
      <c r="H2236" s="511">
        <f t="shared" si="1252"/>
        <v>0</v>
      </c>
      <c r="I2236" s="801">
        <f t="shared" si="1252"/>
        <v>0</v>
      </c>
      <c r="J2236" s="512">
        <f t="shared" si="1252"/>
        <v>780000</v>
      </c>
      <c r="K2236" s="544">
        <f t="shared" si="1240"/>
        <v>0</v>
      </c>
    </row>
    <row r="2237" spans="1:11" x14ac:dyDescent="0.25">
      <c r="A2237" s="63" t="s">
        <v>474</v>
      </c>
      <c r="B2237" s="63" t="s">
        <v>152</v>
      </c>
      <c r="C2237" s="64">
        <f>C2238</f>
        <v>780000</v>
      </c>
      <c r="D2237" s="64">
        <f t="shared" si="1252"/>
        <v>0</v>
      </c>
      <c r="E2237" s="64">
        <f t="shared" si="1252"/>
        <v>0</v>
      </c>
      <c r="F2237" s="101">
        <f t="shared" si="1252"/>
        <v>0</v>
      </c>
      <c r="G2237" s="540">
        <f t="shared" si="1252"/>
        <v>0</v>
      </c>
      <c r="H2237" s="369">
        <f t="shared" si="1252"/>
        <v>0</v>
      </c>
      <c r="I2237" s="580">
        <f t="shared" si="1252"/>
        <v>0</v>
      </c>
      <c r="J2237" s="513">
        <f t="shared" si="1252"/>
        <v>780000</v>
      </c>
      <c r="K2237" s="535">
        <f t="shared" si="1240"/>
        <v>0</v>
      </c>
    </row>
    <row r="2238" spans="1:11" ht="15.75" thickBot="1" x14ac:dyDescent="0.3">
      <c r="A2238" s="48" t="s">
        <v>475</v>
      </c>
      <c r="B2238" s="48" t="s">
        <v>153</v>
      </c>
      <c r="C2238" s="49">
        <v>780000</v>
      </c>
      <c r="D2238" s="147"/>
      <c r="E2238" s="147"/>
      <c r="F2238" s="148"/>
      <c r="G2238" s="755"/>
      <c r="H2238" s="1088"/>
      <c r="I2238" s="792">
        <f>H2238+G2238</f>
        <v>0</v>
      </c>
      <c r="J2238" s="618">
        <f>C2238-I2238</f>
        <v>780000</v>
      </c>
      <c r="K2238" s="538">
        <f t="shared" si="1240"/>
        <v>0</v>
      </c>
    </row>
    <row r="2239" spans="1:11" ht="15.75" thickBot="1" x14ac:dyDescent="0.3">
      <c r="A2239" s="79" t="s">
        <v>466</v>
      </c>
      <c r="B2239" s="3" t="s">
        <v>151</v>
      </c>
      <c r="C2239" s="65">
        <f>C2240+C2242+C2244</f>
        <v>2920000</v>
      </c>
      <c r="D2239" s="65">
        <f t="shared" ref="D2239:J2239" si="1253">D2240+D2242+D2244</f>
        <v>0</v>
      </c>
      <c r="E2239" s="65">
        <f t="shared" si="1253"/>
        <v>0</v>
      </c>
      <c r="F2239" s="100">
        <f t="shared" si="1253"/>
        <v>0</v>
      </c>
      <c r="G2239" s="764">
        <f t="shared" si="1253"/>
        <v>0</v>
      </c>
      <c r="H2239" s="511">
        <f t="shared" si="1253"/>
        <v>0</v>
      </c>
      <c r="I2239" s="801">
        <f t="shared" si="1253"/>
        <v>0</v>
      </c>
      <c r="J2239" s="512">
        <f t="shared" si="1253"/>
        <v>2920000</v>
      </c>
      <c r="K2239" s="544">
        <f t="shared" si="1240"/>
        <v>0</v>
      </c>
    </row>
    <row r="2240" spans="1:11" x14ac:dyDescent="0.25">
      <c r="A2240" s="78" t="s">
        <v>467</v>
      </c>
      <c r="B2240" s="63" t="s">
        <v>154</v>
      </c>
      <c r="C2240" s="64">
        <f>C2241</f>
        <v>235000</v>
      </c>
      <c r="D2240" s="64">
        <f t="shared" ref="D2240:J2240" si="1254">D2241</f>
        <v>0</v>
      </c>
      <c r="E2240" s="64">
        <f t="shared" si="1254"/>
        <v>0</v>
      </c>
      <c r="F2240" s="101">
        <f t="shared" si="1254"/>
        <v>0</v>
      </c>
      <c r="G2240" s="540">
        <f t="shared" si="1254"/>
        <v>0</v>
      </c>
      <c r="H2240" s="369">
        <f t="shared" si="1254"/>
        <v>0</v>
      </c>
      <c r="I2240" s="580">
        <f t="shared" si="1254"/>
        <v>0</v>
      </c>
      <c r="J2240" s="513">
        <f t="shared" si="1254"/>
        <v>235000</v>
      </c>
      <c r="K2240" s="535">
        <f t="shared" si="1240"/>
        <v>0</v>
      </c>
    </row>
    <row r="2241" spans="1:11" x14ac:dyDescent="0.25">
      <c r="A2241" s="27" t="s">
        <v>468</v>
      </c>
      <c r="B2241" s="4" t="s">
        <v>155</v>
      </c>
      <c r="C2241" s="21">
        <v>235000</v>
      </c>
      <c r="D2241" s="16"/>
      <c r="E2241" s="16"/>
      <c r="F2241" s="102"/>
      <c r="G2241" s="754"/>
      <c r="H2241" s="716"/>
      <c r="I2241" s="791">
        <f>H2241+G2241</f>
        <v>0</v>
      </c>
      <c r="J2241" s="561">
        <f>C2241-I2241</f>
        <v>235000</v>
      </c>
      <c r="K2241" s="536">
        <f t="shared" si="1240"/>
        <v>0</v>
      </c>
    </row>
    <row r="2242" spans="1:11" x14ac:dyDescent="0.25">
      <c r="A2242" s="27" t="s">
        <v>469</v>
      </c>
      <c r="B2242" s="4" t="s">
        <v>156</v>
      </c>
      <c r="C2242" s="21">
        <f>C2243</f>
        <v>45000</v>
      </c>
      <c r="D2242" s="21">
        <f t="shared" ref="D2242:J2242" si="1255">D2243</f>
        <v>0</v>
      </c>
      <c r="E2242" s="21">
        <f t="shared" si="1255"/>
        <v>0</v>
      </c>
      <c r="F2242" s="103">
        <f t="shared" si="1255"/>
        <v>0</v>
      </c>
      <c r="G2242" s="547">
        <f t="shared" si="1255"/>
        <v>0</v>
      </c>
      <c r="H2242" s="499">
        <f t="shared" si="1255"/>
        <v>0</v>
      </c>
      <c r="I2242" s="581">
        <f t="shared" si="1255"/>
        <v>0</v>
      </c>
      <c r="J2242" s="514">
        <f t="shared" si="1255"/>
        <v>45000</v>
      </c>
      <c r="K2242" s="536">
        <f t="shared" si="1240"/>
        <v>0</v>
      </c>
    </row>
    <row r="2243" spans="1:11" x14ac:dyDescent="0.25">
      <c r="A2243" s="27" t="s">
        <v>470</v>
      </c>
      <c r="B2243" s="4" t="s">
        <v>157</v>
      </c>
      <c r="C2243" s="21">
        <v>45000</v>
      </c>
      <c r="D2243" s="16"/>
      <c r="E2243" s="16"/>
      <c r="F2243" s="102"/>
      <c r="G2243" s="754"/>
      <c r="H2243" s="716"/>
      <c r="I2243" s="791">
        <f>H2243+G2243</f>
        <v>0</v>
      </c>
      <c r="J2243" s="561">
        <f>C2243-I2243</f>
        <v>45000</v>
      </c>
      <c r="K2243" s="536">
        <f t="shared" si="1240"/>
        <v>0</v>
      </c>
    </row>
    <row r="2244" spans="1:11" x14ac:dyDescent="0.25">
      <c r="A2244" s="27" t="s">
        <v>471</v>
      </c>
      <c r="B2244" s="4" t="s">
        <v>158</v>
      </c>
      <c r="C2244" s="21">
        <f>C2245</f>
        <v>2640000</v>
      </c>
      <c r="D2244" s="21">
        <f t="shared" ref="D2244:J2244" si="1256">D2245</f>
        <v>0</v>
      </c>
      <c r="E2244" s="21">
        <f t="shared" si="1256"/>
        <v>0</v>
      </c>
      <c r="F2244" s="103">
        <f t="shared" si="1256"/>
        <v>0</v>
      </c>
      <c r="G2244" s="547">
        <f t="shared" si="1256"/>
        <v>0</v>
      </c>
      <c r="H2244" s="499">
        <f t="shared" si="1256"/>
        <v>0</v>
      </c>
      <c r="I2244" s="581">
        <f t="shared" si="1256"/>
        <v>0</v>
      </c>
      <c r="J2244" s="514">
        <f t="shared" si="1256"/>
        <v>2640000</v>
      </c>
      <c r="K2244" s="536">
        <f t="shared" si="1240"/>
        <v>0</v>
      </c>
    </row>
    <row r="2245" spans="1:11" x14ac:dyDescent="0.25">
      <c r="A2245" s="27" t="s">
        <v>472</v>
      </c>
      <c r="B2245" s="4" t="s">
        <v>175</v>
      </c>
      <c r="C2245" s="21">
        <v>2640000</v>
      </c>
      <c r="D2245" s="16"/>
      <c r="E2245" s="16"/>
      <c r="F2245" s="102"/>
      <c r="G2245" s="754"/>
      <c r="H2245" s="716"/>
      <c r="I2245" s="791">
        <f>H2245+G2245</f>
        <v>0</v>
      </c>
      <c r="J2245" s="561">
        <f>C2245-I2245</f>
        <v>2640000</v>
      </c>
      <c r="K2245" s="536">
        <f t="shared" si="1240"/>
        <v>0</v>
      </c>
    </row>
    <row r="2246" spans="1:11" x14ac:dyDescent="0.25">
      <c r="A2246" s="54" t="s">
        <v>113</v>
      </c>
      <c r="B2246" s="54" t="s">
        <v>547</v>
      </c>
      <c r="C2246" s="55">
        <f t="shared" ref="C2246:J2246" si="1257">C2247+C2259</f>
        <v>5580000</v>
      </c>
      <c r="D2246" s="55">
        <f t="shared" si="1257"/>
        <v>0</v>
      </c>
      <c r="E2246" s="55">
        <f t="shared" si="1257"/>
        <v>0</v>
      </c>
      <c r="F2246" s="104">
        <f t="shared" si="1257"/>
        <v>0</v>
      </c>
      <c r="G2246" s="547">
        <f t="shared" si="1257"/>
        <v>5355000</v>
      </c>
      <c r="H2246" s="499">
        <f t="shared" si="1257"/>
        <v>0</v>
      </c>
      <c r="I2246" s="581">
        <f t="shared" si="1257"/>
        <v>5355000</v>
      </c>
      <c r="J2246" s="549">
        <f t="shared" si="1257"/>
        <v>225000</v>
      </c>
      <c r="K2246" s="536">
        <f t="shared" si="1240"/>
        <v>95.967741935483872</v>
      </c>
    </row>
    <row r="2247" spans="1:11" ht="15.75" thickBot="1" x14ac:dyDescent="0.3">
      <c r="A2247" s="70" t="s">
        <v>83</v>
      </c>
      <c r="B2247" s="70" t="s">
        <v>84</v>
      </c>
      <c r="C2247" s="71">
        <f>C2248</f>
        <v>850000</v>
      </c>
      <c r="D2247" s="71">
        <f t="shared" ref="D2247:J2247" si="1258">D2248</f>
        <v>0</v>
      </c>
      <c r="E2247" s="71">
        <f t="shared" si="1258"/>
        <v>0</v>
      </c>
      <c r="F2247" s="111">
        <f t="shared" si="1258"/>
        <v>0</v>
      </c>
      <c r="G2247" s="765">
        <f t="shared" si="1258"/>
        <v>850000</v>
      </c>
      <c r="H2247" s="1100">
        <f t="shared" si="1258"/>
        <v>0</v>
      </c>
      <c r="I2247" s="802">
        <f t="shared" si="1258"/>
        <v>850000</v>
      </c>
      <c r="J2247" s="558">
        <f t="shared" si="1258"/>
        <v>0</v>
      </c>
      <c r="K2247" s="538">
        <f t="shared" si="1240"/>
        <v>100</v>
      </c>
    </row>
    <row r="2248" spans="1:11" ht="15.75" thickBot="1" x14ac:dyDescent="0.3">
      <c r="A2248" s="79" t="s">
        <v>476</v>
      </c>
      <c r="B2248" s="3" t="s">
        <v>151</v>
      </c>
      <c r="C2248" s="65">
        <f>C2249+C2251+C2253</f>
        <v>850000</v>
      </c>
      <c r="D2248" s="65">
        <f t="shared" ref="D2248:J2248" si="1259">D2249+D2251+D2253</f>
        <v>0</v>
      </c>
      <c r="E2248" s="65">
        <f t="shared" si="1259"/>
        <v>0</v>
      </c>
      <c r="F2248" s="100">
        <f t="shared" si="1259"/>
        <v>0</v>
      </c>
      <c r="G2248" s="764">
        <f t="shared" si="1259"/>
        <v>850000</v>
      </c>
      <c r="H2248" s="511">
        <f t="shared" si="1259"/>
        <v>0</v>
      </c>
      <c r="I2248" s="801">
        <f t="shared" si="1259"/>
        <v>850000</v>
      </c>
      <c r="J2248" s="512">
        <f t="shared" si="1259"/>
        <v>0</v>
      </c>
      <c r="K2248" s="544">
        <f t="shared" si="1240"/>
        <v>100</v>
      </c>
    </row>
    <row r="2249" spans="1:11" x14ac:dyDescent="0.25">
      <c r="A2249" s="78" t="s">
        <v>477</v>
      </c>
      <c r="B2249" s="63" t="s">
        <v>154</v>
      </c>
      <c r="C2249" s="64">
        <f>C2250</f>
        <v>75000</v>
      </c>
      <c r="D2249" s="64">
        <f t="shared" ref="D2249:J2249" si="1260">D2250</f>
        <v>0</v>
      </c>
      <c r="E2249" s="64">
        <f t="shared" si="1260"/>
        <v>0</v>
      </c>
      <c r="F2249" s="101">
        <f t="shared" si="1260"/>
        <v>0</v>
      </c>
      <c r="G2249" s="540">
        <f t="shared" si="1260"/>
        <v>75000</v>
      </c>
      <c r="H2249" s="369">
        <f t="shared" si="1260"/>
        <v>0</v>
      </c>
      <c r="I2249" s="580">
        <f t="shared" si="1260"/>
        <v>75000</v>
      </c>
      <c r="J2249" s="513">
        <f t="shared" si="1260"/>
        <v>0</v>
      </c>
      <c r="K2249" s="535">
        <f t="shared" si="1240"/>
        <v>100</v>
      </c>
    </row>
    <row r="2250" spans="1:11" x14ac:dyDescent="0.25">
      <c r="A2250" s="27" t="s">
        <v>478</v>
      </c>
      <c r="B2250" s="4" t="s">
        <v>155</v>
      </c>
      <c r="C2250" s="21">
        <v>75000</v>
      </c>
      <c r="D2250" s="57"/>
      <c r="E2250" s="57"/>
      <c r="F2250" s="106"/>
      <c r="G2250" s="759">
        <v>75000</v>
      </c>
      <c r="H2250" s="691"/>
      <c r="I2250" s="796">
        <f>H2250+G2250</f>
        <v>75000</v>
      </c>
      <c r="J2250" s="561">
        <f>C2250-I2250</f>
        <v>0</v>
      </c>
      <c r="K2250" s="536">
        <f t="shared" si="1240"/>
        <v>100</v>
      </c>
    </row>
    <row r="2251" spans="1:11" x14ac:dyDescent="0.25">
      <c r="A2251" s="27" t="s">
        <v>479</v>
      </c>
      <c r="B2251" s="4" t="s">
        <v>156</v>
      </c>
      <c r="C2251" s="21">
        <f>C2252</f>
        <v>15000</v>
      </c>
      <c r="D2251" s="21">
        <f t="shared" ref="D2251:J2251" si="1261">D2252</f>
        <v>0</v>
      </c>
      <c r="E2251" s="21">
        <f t="shared" si="1261"/>
        <v>0</v>
      </c>
      <c r="F2251" s="103">
        <f t="shared" si="1261"/>
        <v>0</v>
      </c>
      <c r="G2251" s="547">
        <f t="shared" si="1261"/>
        <v>15000</v>
      </c>
      <c r="H2251" s="499">
        <f t="shared" si="1261"/>
        <v>0</v>
      </c>
      <c r="I2251" s="581">
        <f t="shared" si="1261"/>
        <v>15000</v>
      </c>
      <c r="J2251" s="514">
        <f t="shared" si="1261"/>
        <v>0</v>
      </c>
      <c r="K2251" s="536">
        <f t="shared" si="1240"/>
        <v>100</v>
      </c>
    </row>
    <row r="2252" spans="1:11" x14ac:dyDescent="0.25">
      <c r="A2252" s="27" t="s">
        <v>480</v>
      </c>
      <c r="B2252" s="4" t="s">
        <v>157</v>
      </c>
      <c r="C2252" s="21">
        <v>15000</v>
      </c>
      <c r="D2252" s="16"/>
      <c r="E2252" s="16"/>
      <c r="F2252" s="102"/>
      <c r="G2252" s="759">
        <v>15000</v>
      </c>
      <c r="H2252" s="691"/>
      <c r="I2252" s="796">
        <f>H2252+G2252</f>
        <v>15000</v>
      </c>
      <c r="J2252" s="561">
        <f>C2252-I2252</f>
        <v>0</v>
      </c>
      <c r="K2252" s="536">
        <f t="shared" si="1240"/>
        <v>100</v>
      </c>
    </row>
    <row r="2253" spans="1:11" x14ac:dyDescent="0.25">
      <c r="A2253" s="27" t="s">
        <v>481</v>
      </c>
      <c r="B2253" s="4" t="s">
        <v>158</v>
      </c>
      <c r="C2253" s="21">
        <f>C2254</f>
        <v>760000</v>
      </c>
      <c r="D2253" s="21">
        <f t="shared" ref="D2253:J2253" si="1262">D2254</f>
        <v>0</v>
      </c>
      <c r="E2253" s="21">
        <f t="shared" si="1262"/>
        <v>0</v>
      </c>
      <c r="F2253" s="103">
        <f t="shared" si="1262"/>
        <v>0</v>
      </c>
      <c r="G2253" s="547">
        <f t="shared" si="1262"/>
        <v>760000</v>
      </c>
      <c r="H2253" s="499">
        <f t="shared" si="1262"/>
        <v>0</v>
      </c>
      <c r="I2253" s="581">
        <f t="shared" si="1262"/>
        <v>760000</v>
      </c>
      <c r="J2253" s="514">
        <f t="shared" si="1262"/>
        <v>0</v>
      </c>
      <c r="K2253" s="536">
        <f t="shared" si="1240"/>
        <v>100</v>
      </c>
    </row>
    <row r="2254" spans="1:11" x14ac:dyDescent="0.25">
      <c r="A2254" s="27" t="s">
        <v>482</v>
      </c>
      <c r="B2254" s="4" t="s">
        <v>175</v>
      </c>
      <c r="C2254" s="21">
        <v>760000</v>
      </c>
      <c r="D2254" s="16"/>
      <c r="E2254" s="16"/>
      <c r="F2254" s="102"/>
      <c r="G2254" s="759">
        <v>760000</v>
      </c>
      <c r="H2254" s="691"/>
      <c r="I2254" s="796">
        <f>H2254+G2254</f>
        <v>760000</v>
      </c>
      <c r="J2254" s="561">
        <f>C2254-I2254</f>
        <v>0</v>
      </c>
      <c r="K2254" s="536">
        <f t="shared" si="1240"/>
        <v>100</v>
      </c>
    </row>
    <row r="2255" spans="1:11" x14ac:dyDescent="0.25">
      <c r="A2255" s="135"/>
      <c r="B2255" s="48"/>
      <c r="C2255" s="49"/>
      <c r="D2255" s="29"/>
      <c r="E2255" s="29"/>
      <c r="F2255" s="89"/>
      <c r="G2255" s="755"/>
      <c r="H2255" s="1088"/>
      <c r="I2255" s="792"/>
      <c r="J2255" s="508"/>
      <c r="K2255" s="538"/>
    </row>
    <row r="2256" spans="1:11" x14ac:dyDescent="0.25">
      <c r="A2256" s="139"/>
      <c r="B2256" s="124"/>
      <c r="C2256" s="125"/>
      <c r="D2256" s="126"/>
      <c r="E2256" s="126"/>
      <c r="F2256" s="126"/>
      <c r="G2256" s="610"/>
      <c r="H2256" s="516"/>
      <c r="I2256" s="610"/>
      <c r="J2256" s="515"/>
      <c r="K2256" s="545"/>
    </row>
    <row r="2257" spans="1:11" x14ac:dyDescent="0.25">
      <c r="A2257" s="140"/>
      <c r="B2257" s="7"/>
      <c r="C2257" s="8"/>
      <c r="D2257" s="130"/>
      <c r="E2257" s="130"/>
      <c r="F2257" s="130"/>
      <c r="G2257" s="613"/>
      <c r="H2257" s="520"/>
      <c r="I2257" s="613"/>
      <c r="J2257" s="519"/>
      <c r="K2257" s="550">
        <v>10</v>
      </c>
    </row>
    <row r="2258" spans="1:11" x14ac:dyDescent="0.25">
      <c r="A2258" s="144" t="s">
        <v>533</v>
      </c>
      <c r="B2258" s="141">
        <v>2</v>
      </c>
      <c r="C2258" s="142" t="s">
        <v>534</v>
      </c>
      <c r="D2258" s="142" t="s">
        <v>535</v>
      </c>
      <c r="E2258" s="142" t="s">
        <v>536</v>
      </c>
      <c r="F2258" s="143" t="s">
        <v>537</v>
      </c>
      <c r="G2258" s="776">
        <v>7</v>
      </c>
      <c r="H2258" s="1108">
        <v>8</v>
      </c>
      <c r="I2258" s="813">
        <v>9</v>
      </c>
      <c r="J2258" s="525">
        <v>10</v>
      </c>
      <c r="K2258" s="503">
        <v>11</v>
      </c>
    </row>
    <row r="2259" spans="1:11" ht="15.75" thickBot="1" x14ac:dyDescent="0.3">
      <c r="A2259" s="70" t="s">
        <v>85</v>
      </c>
      <c r="B2259" s="70" t="s">
        <v>548</v>
      </c>
      <c r="C2259" s="71">
        <f>C2260+C2263</f>
        <v>4730000</v>
      </c>
      <c r="D2259" s="71">
        <f t="shared" ref="D2259:J2259" si="1263">D2260+D2263</f>
        <v>0</v>
      </c>
      <c r="E2259" s="71">
        <f t="shared" si="1263"/>
        <v>0</v>
      </c>
      <c r="F2259" s="111">
        <f t="shared" si="1263"/>
        <v>0</v>
      </c>
      <c r="G2259" s="765">
        <f t="shared" si="1263"/>
        <v>4505000</v>
      </c>
      <c r="H2259" s="1100">
        <f t="shared" si="1263"/>
        <v>0</v>
      </c>
      <c r="I2259" s="802">
        <f t="shared" si="1263"/>
        <v>4505000</v>
      </c>
      <c r="J2259" s="558">
        <f t="shared" si="1263"/>
        <v>225000</v>
      </c>
      <c r="K2259" s="538">
        <f t="shared" ref="K2259:K2292" si="1264">I2259/C2259*100</f>
        <v>95.243128964059196</v>
      </c>
    </row>
    <row r="2260" spans="1:11" ht="15.75" thickBot="1" x14ac:dyDescent="0.3">
      <c r="A2260" s="3" t="s">
        <v>489</v>
      </c>
      <c r="B2260" s="3" t="s">
        <v>92</v>
      </c>
      <c r="C2260" s="65">
        <f>C2261</f>
        <v>675000</v>
      </c>
      <c r="D2260" s="65">
        <f t="shared" ref="D2260:J2261" si="1265">D2261</f>
        <v>0</v>
      </c>
      <c r="E2260" s="65">
        <f t="shared" si="1265"/>
        <v>0</v>
      </c>
      <c r="F2260" s="100">
        <f t="shared" si="1265"/>
        <v>0</v>
      </c>
      <c r="G2260" s="764">
        <f t="shared" si="1265"/>
        <v>600000</v>
      </c>
      <c r="H2260" s="511">
        <f t="shared" si="1265"/>
        <v>0</v>
      </c>
      <c r="I2260" s="801">
        <f t="shared" si="1265"/>
        <v>600000</v>
      </c>
      <c r="J2260" s="512">
        <f t="shared" si="1265"/>
        <v>75000</v>
      </c>
      <c r="K2260" s="544">
        <f t="shared" si="1264"/>
        <v>88.888888888888886</v>
      </c>
    </row>
    <row r="2261" spans="1:11" x14ac:dyDescent="0.25">
      <c r="A2261" s="63" t="s">
        <v>490</v>
      </c>
      <c r="B2261" s="63" t="s">
        <v>152</v>
      </c>
      <c r="C2261" s="64">
        <f>C2262</f>
        <v>675000</v>
      </c>
      <c r="D2261" s="64">
        <f t="shared" si="1265"/>
        <v>0</v>
      </c>
      <c r="E2261" s="64">
        <f t="shared" si="1265"/>
        <v>0</v>
      </c>
      <c r="F2261" s="101">
        <f t="shared" si="1265"/>
        <v>0</v>
      </c>
      <c r="G2261" s="540">
        <f t="shared" si="1265"/>
        <v>600000</v>
      </c>
      <c r="H2261" s="369">
        <f t="shared" si="1265"/>
        <v>0</v>
      </c>
      <c r="I2261" s="580">
        <f t="shared" si="1265"/>
        <v>600000</v>
      </c>
      <c r="J2261" s="513">
        <f t="shared" si="1265"/>
        <v>75000</v>
      </c>
      <c r="K2261" s="535">
        <f t="shared" si="1264"/>
        <v>88.888888888888886</v>
      </c>
    </row>
    <row r="2262" spans="1:11" ht="15.75" thickBot="1" x14ac:dyDescent="0.3">
      <c r="A2262" s="48" t="s">
        <v>491</v>
      </c>
      <c r="B2262" s="48" t="s">
        <v>153</v>
      </c>
      <c r="C2262" s="49">
        <v>675000</v>
      </c>
      <c r="D2262" s="147"/>
      <c r="E2262" s="147"/>
      <c r="F2262" s="148"/>
      <c r="G2262" s="766">
        <v>600000</v>
      </c>
      <c r="H2262" s="1098"/>
      <c r="I2262" s="804">
        <f>H2262+G2262</f>
        <v>600000</v>
      </c>
      <c r="J2262" s="618">
        <f>C2262-I2262</f>
        <v>75000</v>
      </c>
      <c r="K2262" s="538">
        <f t="shared" si="1264"/>
        <v>88.888888888888886</v>
      </c>
    </row>
    <row r="2263" spans="1:11" ht="15.75" thickBot="1" x14ac:dyDescent="0.3">
      <c r="A2263" s="3" t="s">
        <v>492</v>
      </c>
      <c r="B2263" s="3" t="s">
        <v>151</v>
      </c>
      <c r="C2263" s="65">
        <f>C2264+C2266+C2268+C2271+C2274</f>
        <v>4055000</v>
      </c>
      <c r="D2263" s="65">
        <f t="shared" ref="D2263:J2263" si="1266">D2264+D2266+D2268+D2271+D2274</f>
        <v>0</v>
      </c>
      <c r="E2263" s="65">
        <f t="shared" si="1266"/>
        <v>0</v>
      </c>
      <c r="F2263" s="100">
        <f t="shared" si="1266"/>
        <v>0</v>
      </c>
      <c r="G2263" s="764">
        <f t="shared" si="1266"/>
        <v>3905000</v>
      </c>
      <c r="H2263" s="511">
        <f t="shared" si="1266"/>
        <v>0</v>
      </c>
      <c r="I2263" s="801">
        <f t="shared" si="1266"/>
        <v>3905000</v>
      </c>
      <c r="J2263" s="512">
        <f t="shared" si="1266"/>
        <v>150000</v>
      </c>
      <c r="K2263" s="544">
        <f t="shared" si="1264"/>
        <v>96.30086313193587</v>
      </c>
    </row>
    <row r="2264" spans="1:11" x14ac:dyDescent="0.25">
      <c r="A2264" s="63" t="s">
        <v>493</v>
      </c>
      <c r="B2264" s="63" t="s">
        <v>154</v>
      </c>
      <c r="C2264" s="64">
        <f>C2265</f>
        <v>335000</v>
      </c>
      <c r="D2264" s="64">
        <f t="shared" ref="D2264:J2264" si="1267">D2265</f>
        <v>0</v>
      </c>
      <c r="E2264" s="64">
        <f t="shared" si="1267"/>
        <v>0</v>
      </c>
      <c r="F2264" s="101">
        <f t="shared" si="1267"/>
        <v>0</v>
      </c>
      <c r="G2264" s="540">
        <f t="shared" si="1267"/>
        <v>335000</v>
      </c>
      <c r="H2264" s="369">
        <f t="shared" si="1267"/>
        <v>0</v>
      </c>
      <c r="I2264" s="580">
        <f t="shared" si="1267"/>
        <v>335000</v>
      </c>
      <c r="J2264" s="513">
        <f t="shared" si="1267"/>
        <v>0</v>
      </c>
      <c r="K2264" s="535">
        <f t="shared" si="1264"/>
        <v>100</v>
      </c>
    </row>
    <row r="2265" spans="1:11" x14ac:dyDescent="0.25">
      <c r="A2265" s="4" t="s">
        <v>494</v>
      </c>
      <c r="B2265" s="4" t="s">
        <v>155</v>
      </c>
      <c r="C2265" s="21">
        <v>335000</v>
      </c>
      <c r="D2265" s="57"/>
      <c r="E2265" s="57"/>
      <c r="F2265" s="106"/>
      <c r="G2265" s="759">
        <v>335000</v>
      </c>
      <c r="H2265" s="691"/>
      <c r="I2265" s="803">
        <f>H2265+G2265</f>
        <v>335000</v>
      </c>
      <c r="J2265" s="619">
        <f>C2265-I2265</f>
        <v>0</v>
      </c>
      <c r="K2265" s="536">
        <f t="shared" si="1264"/>
        <v>100</v>
      </c>
    </row>
    <row r="2266" spans="1:11" x14ac:dyDescent="0.25">
      <c r="A2266" s="4" t="s">
        <v>495</v>
      </c>
      <c r="B2266" s="4" t="s">
        <v>483</v>
      </c>
      <c r="C2266" s="21">
        <f>C2267</f>
        <v>250000</v>
      </c>
      <c r="D2266" s="21">
        <f t="shared" ref="D2266:J2266" si="1268">D2267</f>
        <v>0</v>
      </c>
      <c r="E2266" s="21">
        <f t="shared" si="1268"/>
        <v>0</v>
      </c>
      <c r="F2266" s="103">
        <f t="shared" si="1268"/>
        <v>0</v>
      </c>
      <c r="G2266" s="547">
        <f t="shared" si="1268"/>
        <v>250000</v>
      </c>
      <c r="H2266" s="499">
        <f t="shared" si="1268"/>
        <v>0</v>
      </c>
      <c r="I2266" s="581">
        <f t="shared" si="1268"/>
        <v>250000</v>
      </c>
      <c r="J2266" s="514">
        <f t="shared" si="1268"/>
        <v>0</v>
      </c>
      <c r="K2266" s="536">
        <f t="shared" si="1264"/>
        <v>100</v>
      </c>
    </row>
    <row r="2267" spans="1:11" x14ac:dyDescent="0.25">
      <c r="A2267" s="4" t="s">
        <v>496</v>
      </c>
      <c r="B2267" s="4" t="s">
        <v>484</v>
      </c>
      <c r="C2267" s="21">
        <v>250000</v>
      </c>
      <c r="D2267" s="57"/>
      <c r="E2267" s="57"/>
      <c r="F2267" s="106"/>
      <c r="G2267" s="759">
        <v>250000</v>
      </c>
      <c r="H2267" s="691"/>
      <c r="I2267" s="803">
        <f>H2267+G2267</f>
        <v>250000</v>
      </c>
      <c r="J2267" s="619">
        <f>C2267-I2267</f>
        <v>0</v>
      </c>
      <c r="K2267" s="536">
        <f t="shared" si="1264"/>
        <v>100</v>
      </c>
    </row>
    <row r="2268" spans="1:11" x14ac:dyDescent="0.25">
      <c r="A2268" s="4" t="s">
        <v>497</v>
      </c>
      <c r="B2268" s="4" t="s">
        <v>156</v>
      </c>
      <c r="C2268" s="21">
        <f>C2269+C2270</f>
        <v>600000</v>
      </c>
      <c r="D2268" s="21">
        <f t="shared" ref="D2268:J2268" si="1269">D2269+D2270</f>
        <v>0</v>
      </c>
      <c r="E2268" s="21">
        <f t="shared" si="1269"/>
        <v>0</v>
      </c>
      <c r="F2268" s="103">
        <f t="shared" si="1269"/>
        <v>0</v>
      </c>
      <c r="G2268" s="547">
        <f t="shared" si="1269"/>
        <v>450000</v>
      </c>
      <c r="H2268" s="499">
        <f t="shared" si="1269"/>
        <v>0</v>
      </c>
      <c r="I2268" s="581">
        <f t="shared" si="1269"/>
        <v>450000</v>
      </c>
      <c r="J2268" s="514">
        <f t="shared" si="1269"/>
        <v>150000</v>
      </c>
      <c r="K2268" s="536">
        <f t="shared" si="1264"/>
        <v>75</v>
      </c>
    </row>
    <row r="2269" spans="1:11" x14ac:dyDescent="0.25">
      <c r="A2269" s="4" t="s">
        <v>499</v>
      </c>
      <c r="B2269" s="4" t="s">
        <v>157</v>
      </c>
      <c r="C2269" s="21">
        <v>300000</v>
      </c>
      <c r="D2269" s="57"/>
      <c r="E2269" s="57"/>
      <c r="F2269" s="106"/>
      <c r="G2269" s="759">
        <v>300000</v>
      </c>
      <c r="H2269" s="691"/>
      <c r="I2269" s="803">
        <f>H2269+G2269</f>
        <v>300000</v>
      </c>
      <c r="J2269" s="619">
        <f>C2269-I2269</f>
        <v>0</v>
      </c>
      <c r="K2269" s="536">
        <f t="shared" si="1264"/>
        <v>100</v>
      </c>
    </row>
    <row r="2270" spans="1:11" x14ac:dyDescent="0.25">
      <c r="A2270" s="4" t="s">
        <v>498</v>
      </c>
      <c r="B2270" s="4" t="s">
        <v>485</v>
      </c>
      <c r="C2270" s="21">
        <v>300000</v>
      </c>
      <c r="D2270" s="57"/>
      <c r="E2270" s="57"/>
      <c r="F2270" s="106"/>
      <c r="G2270" s="759">
        <v>150000</v>
      </c>
      <c r="H2270" s="691"/>
      <c r="I2270" s="803">
        <f>H2270+G2270</f>
        <v>150000</v>
      </c>
      <c r="J2270" s="619">
        <f>C2270-I2270</f>
        <v>150000</v>
      </c>
      <c r="K2270" s="536">
        <f t="shared" si="1264"/>
        <v>50</v>
      </c>
    </row>
    <row r="2271" spans="1:11" x14ac:dyDescent="0.25">
      <c r="A2271" s="4" t="s">
        <v>500</v>
      </c>
      <c r="B2271" s="4" t="s">
        <v>486</v>
      </c>
      <c r="C2271" s="21">
        <f>C2272+C2273</f>
        <v>800000</v>
      </c>
      <c r="D2271" s="21">
        <f t="shared" ref="D2271:J2271" si="1270">D2272+D2273</f>
        <v>0</v>
      </c>
      <c r="E2271" s="21">
        <f t="shared" si="1270"/>
        <v>0</v>
      </c>
      <c r="F2271" s="103">
        <f t="shared" si="1270"/>
        <v>0</v>
      </c>
      <c r="G2271" s="547">
        <f t="shared" si="1270"/>
        <v>800000</v>
      </c>
      <c r="H2271" s="499">
        <f t="shared" si="1270"/>
        <v>0</v>
      </c>
      <c r="I2271" s="581">
        <f t="shared" si="1270"/>
        <v>800000</v>
      </c>
      <c r="J2271" s="514">
        <f t="shared" si="1270"/>
        <v>0</v>
      </c>
      <c r="K2271" s="536">
        <f t="shared" si="1264"/>
        <v>100</v>
      </c>
    </row>
    <row r="2272" spans="1:11" x14ac:dyDescent="0.25">
      <c r="A2272" s="4" t="s">
        <v>502</v>
      </c>
      <c r="B2272" s="4" t="s">
        <v>487</v>
      </c>
      <c r="C2272" s="21">
        <v>500000</v>
      </c>
      <c r="D2272" s="57"/>
      <c r="E2272" s="57"/>
      <c r="F2272" s="106"/>
      <c r="G2272" s="759">
        <v>500000</v>
      </c>
      <c r="H2272" s="691"/>
      <c r="I2272" s="803">
        <f>H2272+G2272</f>
        <v>500000</v>
      </c>
      <c r="J2272" s="619">
        <f>C2272-I2272</f>
        <v>0</v>
      </c>
      <c r="K2272" s="536">
        <f t="shared" si="1264"/>
        <v>100</v>
      </c>
    </row>
    <row r="2273" spans="1:11" x14ac:dyDescent="0.25">
      <c r="A2273" s="4" t="s">
        <v>501</v>
      </c>
      <c r="B2273" s="4" t="s">
        <v>488</v>
      </c>
      <c r="C2273" s="21">
        <v>300000</v>
      </c>
      <c r="D2273" s="57"/>
      <c r="E2273" s="57"/>
      <c r="F2273" s="106"/>
      <c r="G2273" s="759">
        <v>300000</v>
      </c>
      <c r="H2273" s="691"/>
      <c r="I2273" s="803">
        <f>H2273+G2273</f>
        <v>300000</v>
      </c>
      <c r="J2273" s="619">
        <f>C2273-I2273</f>
        <v>0</v>
      </c>
      <c r="K2273" s="536">
        <f t="shared" si="1264"/>
        <v>100</v>
      </c>
    </row>
    <row r="2274" spans="1:11" x14ac:dyDescent="0.25">
      <c r="A2274" s="4" t="s">
        <v>503</v>
      </c>
      <c r="B2274" s="4" t="s">
        <v>158</v>
      </c>
      <c r="C2274" s="21">
        <f>C2275</f>
        <v>2070000</v>
      </c>
      <c r="D2274" s="21">
        <f t="shared" ref="D2274:J2274" si="1271">D2275</f>
        <v>0</v>
      </c>
      <c r="E2274" s="21">
        <f t="shared" si="1271"/>
        <v>0</v>
      </c>
      <c r="F2274" s="103">
        <f t="shared" si="1271"/>
        <v>0</v>
      </c>
      <c r="G2274" s="547">
        <f t="shared" si="1271"/>
        <v>2070000</v>
      </c>
      <c r="H2274" s="499">
        <f t="shared" si="1271"/>
        <v>0</v>
      </c>
      <c r="I2274" s="581">
        <f t="shared" si="1271"/>
        <v>2070000</v>
      </c>
      <c r="J2274" s="514">
        <f t="shared" si="1271"/>
        <v>0</v>
      </c>
      <c r="K2274" s="536">
        <f t="shared" si="1264"/>
        <v>100</v>
      </c>
    </row>
    <row r="2275" spans="1:11" x14ac:dyDescent="0.25">
      <c r="A2275" s="4" t="s">
        <v>504</v>
      </c>
      <c r="B2275" s="4" t="s">
        <v>175</v>
      </c>
      <c r="C2275" s="21">
        <v>2070000</v>
      </c>
      <c r="D2275" s="16"/>
      <c r="E2275" s="16"/>
      <c r="F2275" s="102"/>
      <c r="G2275" s="759">
        <v>2070000</v>
      </c>
      <c r="H2275" s="691"/>
      <c r="I2275" s="803">
        <f>H2275+G2275</f>
        <v>2070000</v>
      </c>
      <c r="J2275" s="561">
        <f>C2275-I2275</f>
        <v>0</v>
      </c>
      <c r="K2275" s="536">
        <f t="shared" si="1264"/>
        <v>100</v>
      </c>
    </row>
    <row r="2276" spans="1:11" x14ac:dyDescent="0.25">
      <c r="A2276" s="54" t="s">
        <v>112</v>
      </c>
      <c r="B2276" s="54" t="s">
        <v>111</v>
      </c>
      <c r="C2276" s="55">
        <f t="shared" ref="C2276:J2276" si="1272">C2277+C2285</f>
        <v>2050000</v>
      </c>
      <c r="D2276" s="55">
        <f t="shared" si="1272"/>
        <v>0</v>
      </c>
      <c r="E2276" s="55">
        <f t="shared" si="1272"/>
        <v>0</v>
      </c>
      <c r="F2276" s="104">
        <f t="shared" si="1272"/>
        <v>0</v>
      </c>
      <c r="G2276" s="547">
        <f t="shared" si="1272"/>
        <v>0</v>
      </c>
      <c r="H2276" s="499">
        <f t="shared" si="1272"/>
        <v>0</v>
      </c>
      <c r="I2276" s="581">
        <f t="shared" si="1272"/>
        <v>0</v>
      </c>
      <c r="J2276" s="549">
        <f t="shared" si="1272"/>
        <v>2050000</v>
      </c>
      <c r="K2276" s="536">
        <f t="shared" si="1264"/>
        <v>0</v>
      </c>
    </row>
    <row r="2277" spans="1:11" ht="15.75" thickBot="1" x14ac:dyDescent="0.3">
      <c r="A2277" s="70" t="s">
        <v>86</v>
      </c>
      <c r="B2277" s="70" t="s">
        <v>87</v>
      </c>
      <c r="C2277" s="71">
        <f>C2278</f>
        <v>1190000</v>
      </c>
      <c r="D2277" s="71">
        <f t="shared" ref="D2277:J2277" si="1273">D2278</f>
        <v>0</v>
      </c>
      <c r="E2277" s="71">
        <f t="shared" si="1273"/>
        <v>0</v>
      </c>
      <c r="F2277" s="111">
        <f t="shared" si="1273"/>
        <v>0</v>
      </c>
      <c r="G2277" s="765">
        <f t="shared" si="1273"/>
        <v>0</v>
      </c>
      <c r="H2277" s="1100">
        <f t="shared" si="1273"/>
        <v>0</v>
      </c>
      <c r="I2277" s="802">
        <f t="shared" si="1273"/>
        <v>0</v>
      </c>
      <c r="J2277" s="558">
        <f t="shared" si="1273"/>
        <v>1190000</v>
      </c>
      <c r="K2277" s="538">
        <f t="shared" si="1264"/>
        <v>0</v>
      </c>
    </row>
    <row r="2278" spans="1:11" ht="15.75" thickBot="1" x14ac:dyDescent="0.3">
      <c r="A2278" s="79" t="s">
        <v>505</v>
      </c>
      <c r="B2278" s="3" t="s">
        <v>151</v>
      </c>
      <c r="C2278" s="65">
        <f>C2279+C2281+C2283</f>
        <v>1190000</v>
      </c>
      <c r="D2278" s="65">
        <f t="shared" ref="D2278:J2278" si="1274">D2279+D2281+D2283</f>
        <v>0</v>
      </c>
      <c r="E2278" s="65">
        <f t="shared" si="1274"/>
        <v>0</v>
      </c>
      <c r="F2278" s="100">
        <f t="shared" si="1274"/>
        <v>0</v>
      </c>
      <c r="G2278" s="764">
        <f t="shared" si="1274"/>
        <v>0</v>
      </c>
      <c r="H2278" s="511">
        <f t="shared" si="1274"/>
        <v>0</v>
      </c>
      <c r="I2278" s="801">
        <f t="shared" si="1274"/>
        <v>0</v>
      </c>
      <c r="J2278" s="512">
        <f t="shared" si="1274"/>
        <v>1190000</v>
      </c>
      <c r="K2278" s="544">
        <f t="shared" si="1264"/>
        <v>0</v>
      </c>
    </row>
    <row r="2279" spans="1:11" x14ac:dyDescent="0.25">
      <c r="A2279" s="78" t="s">
        <v>506</v>
      </c>
      <c r="B2279" s="63" t="s">
        <v>154</v>
      </c>
      <c r="C2279" s="64">
        <f>C2280</f>
        <v>180000</v>
      </c>
      <c r="D2279" s="64">
        <f t="shared" ref="D2279:J2279" si="1275">D2280</f>
        <v>0</v>
      </c>
      <c r="E2279" s="64">
        <f t="shared" si="1275"/>
        <v>0</v>
      </c>
      <c r="F2279" s="101">
        <f t="shared" si="1275"/>
        <v>0</v>
      </c>
      <c r="G2279" s="540">
        <f t="shared" si="1275"/>
        <v>0</v>
      </c>
      <c r="H2279" s="369">
        <f t="shared" si="1275"/>
        <v>0</v>
      </c>
      <c r="I2279" s="580">
        <f t="shared" si="1275"/>
        <v>0</v>
      </c>
      <c r="J2279" s="513">
        <f t="shared" si="1275"/>
        <v>180000</v>
      </c>
      <c r="K2279" s="535">
        <f t="shared" si="1264"/>
        <v>0</v>
      </c>
    </row>
    <row r="2280" spans="1:11" x14ac:dyDescent="0.25">
      <c r="A2280" s="27" t="s">
        <v>507</v>
      </c>
      <c r="B2280" s="4" t="s">
        <v>155</v>
      </c>
      <c r="C2280" s="21">
        <v>180000</v>
      </c>
      <c r="D2280" s="57"/>
      <c r="E2280" s="57"/>
      <c r="F2280" s="106"/>
      <c r="G2280" s="754"/>
      <c r="H2280" s="716"/>
      <c r="I2280" s="791">
        <f>H2280+G2280</f>
        <v>0</v>
      </c>
      <c r="J2280" s="561">
        <f>C2280-I2280</f>
        <v>180000</v>
      </c>
      <c r="K2280" s="536">
        <f t="shared" si="1264"/>
        <v>0</v>
      </c>
    </row>
    <row r="2281" spans="1:11" x14ac:dyDescent="0.25">
      <c r="A2281" s="27" t="s">
        <v>508</v>
      </c>
      <c r="B2281" s="4" t="s">
        <v>156</v>
      </c>
      <c r="C2281" s="21">
        <f>C2282</f>
        <v>210000</v>
      </c>
      <c r="D2281" s="21">
        <f t="shared" ref="D2281:J2281" si="1276">D2282</f>
        <v>0</v>
      </c>
      <c r="E2281" s="21">
        <f t="shared" si="1276"/>
        <v>0</v>
      </c>
      <c r="F2281" s="103">
        <f t="shared" si="1276"/>
        <v>0</v>
      </c>
      <c r="G2281" s="547">
        <f t="shared" si="1276"/>
        <v>0</v>
      </c>
      <c r="H2281" s="499">
        <f t="shared" si="1276"/>
        <v>0</v>
      </c>
      <c r="I2281" s="581">
        <f t="shared" si="1276"/>
        <v>0</v>
      </c>
      <c r="J2281" s="514">
        <f t="shared" si="1276"/>
        <v>210000</v>
      </c>
      <c r="K2281" s="536">
        <f t="shared" si="1264"/>
        <v>0</v>
      </c>
    </row>
    <row r="2282" spans="1:11" x14ac:dyDescent="0.25">
      <c r="A2282" s="27" t="s">
        <v>509</v>
      </c>
      <c r="B2282" s="4" t="s">
        <v>157</v>
      </c>
      <c r="C2282" s="21">
        <v>210000</v>
      </c>
      <c r="D2282" s="57"/>
      <c r="E2282" s="57"/>
      <c r="F2282" s="106"/>
      <c r="G2282" s="754"/>
      <c r="H2282" s="716"/>
      <c r="I2282" s="791">
        <f>H2282+G2282</f>
        <v>0</v>
      </c>
      <c r="J2282" s="561">
        <f>C2282-I2282</f>
        <v>210000</v>
      </c>
      <c r="K2282" s="536">
        <f t="shared" si="1264"/>
        <v>0</v>
      </c>
    </row>
    <row r="2283" spans="1:11" x14ac:dyDescent="0.25">
      <c r="A2283" s="27" t="s">
        <v>510</v>
      </c>
      <c r="B2283" s="4" t="s">
        <v>158</v>
      </c>
      <c r="C2283" s="21">
        <f>C2284</f>
        <v>800000</v>
      </c>
      <c r="D2283" s="21">
        <f t="shared" ref="D2283:J2283" si="1277">D2284</f>
        <v>0</v>
      </c>
      <c r="E2283" s="21">
        <f t="shared" si="1277"/>
        <v>0</v>
      </c>
      <c r="F2283" s="103">
        <f t="shared" si="1277"/>
        <v>0</v>
      </c>
      <c r="G2283" s="547">
        <f t="shared" si="1277"/>
        <v>0</v>
      </c>
      <c r="H2283" s="499">
        <f t="shared" si="1277"/>
        <v>0</v>
      </c>
      <c r="I2283" s="581">
        <f t="shared" si="1277"/>
        <v>0</v>
      </c>
      <c r="J2283" s="514">
        <f t="shared" si="1277"/>
        <v>800000</v>
      </c>
      <c r="K2283" s="536">
        <f t="shared" si="1264"/>
        <v>0</v>
      </c>
    </row>
    <row r="2284" spans="1:11" x14ac:dyDescent="0.25">
      <c r="A2284" s="27" t="s">
        <v>511</v>
      </c>
      <c r="B2284" s="4" t="s">
        <v>175</v>
      </c>
      <c r="C2284" s="21">
        <v>800000</v>
      </c>
      <c r="D2284" s="16"/>
      <c r="E2284" s="16"/>
      <c r="F2284" s="102"/>
      <c r="G2284" s="754"/>
      <c r="H2284" s="716"/>
      <c r="I2284" s="791">
        <f>H2284+G2284</f>
        <v>0</v>
      </c>
      <c r="J2284" s="561">
        <f>C2284-I2284</f>
        <v>800000</v>
      </c>
      <c r="K2284" s="536">
        <f t="shared" si="1264"/>
        <v>0</v>
      </c>
    </row>
    <row r="2285" spans="1:11" ht="15.75" thickBot="1" x14ac:dyDescent="0.3">
      <c r="A2285" s="70" t="s">
        <v>88</v>
      </c>
      <c r="B2285" s="70" t="s">
        <v>89</v>
      </c>
      <c r="C2285" s="71">
        <f>C2286</f>
        <v>860000</v>
      </c>
      <c r="D2285" s="71">
        <f t="shared" ref="D2285:J2285" si="1278">D2286</f>
        <v>0</v>
      </c>
      <c r="E2285" s="71">
        <f t="shared" si="1278"/>
        <v>0</v>
      </c>
      <c r="F2285" s="111">
        <f t="shared" si="1278"/>
        <v>0</v>
      </c>
      <c r="G2285" s="765">
        <f t="shared" si="1278"/>
        <v>0</v>
      </c>
      <c r="H2285" s="1100">
        <f t="shared" si="1278"/>
        <v>0</v>
      </c>
      <c r="I2285" s="802">
        <f t="shared" si="1278"/>
        <v>0</v>
      </c>
      <c r="J2285" s="558">
        <f t="shared" si="1278"/>
        <v>860000</v>
      </c>
      <c r="K2285" s="538">
        <f t="shared" si="1264"/>
        <v>0</v>
      </c>
    </row>
    <row r="2286" spans="1:11" ht="15.75" thickBot="1" x14ac:dyDescent="0.3">
      <c r="A2286" s="79" t="s">
        <v>512</v>
      </c>
      <c r="B2286" s="3" t="s">
        <v>151</v>
      </c>
      <c r="C2286" s="65">
        <f>C2287+C2289+C2291</f>
        <v>860000</v>
      </c>
      <c r="D2286" s="65">
        <f t="shared" ref="D2286:J2286" si="1279">D2287+D2289+D2291</f>
        <v>0</v>
      </c>
      <c r="E2286" s="65">
        <f t="shared" si="1279"/>
        <v>0</v>
      </c>
      <c r="F2286" s="100">
        <f t="shared" si="1279"/>
        <v>0</v>
      </c>
      <c r="G2286" s="764">
        <f t="shared" si="1279"/>
        <v>0</v>
      </c>
      <c r="H2286" s="511">
        <f t="shared" si="1279"/>
        <v>0</v>
      </c>
      <c r="I2286" s="801">
        <f t="shared" si="1279"/>
        <v>0</v>
      </c>
      <c r="J2286" s="512">
        <f t="shared" si="1279"/>
        <v>860000</v>
      </c>
      <c r="K2286" s="544">
        <f t="shared" si="1264"/>
        <v>0</v>
      </c>
    </row>
    <row r="2287" spans="1:11" x14ac:dyDescent="0.25">
      <c r="A2287" s="78" t="s">
        <v>513</v>
      </c>
      <c r="B2287" s="63" t="s">
        <v>154</v>
      </c>
      <c r="C2287" s="64">
        <f>C2288</f>
        <v>45000</v>
      </c>
      <c r="D2287" s="64">
        <f t="shared" ref="D2287:J2287" si="1280">D2288</f>
        <v>0</v>
      </c>
      <c r="E2287" s="64">
        <f t="shared" si="1280"/>
        <v>0</v>
      </c>
      <c r="F2287" s="101">
        <f t="shared" si="1280"/>
        <v>0</v>
      </c>
      <c r="G2287" s="540">
        <f t="shared" si="1280"/>
        <v>0</v>
      </c>
      <c r="H2287" s="369">
        <f t="shared" si="1280"/>
        <v>0</v>
      </c>
      <c r="I2287" s="580">
        <f t="shared" si="1280"/>
        <v>0</v>
      </c>
      <c r="J2287" s="513">
        <f t="shared" si="1280"/>
        <v>45000</v>
      </c>
      <c r="K2287" s="535">
        <f t="shared" si="1264"/>
        <v>0</v>
      </c>
    </row>
    <row r="2288" spans="1:11" x14ac:dyDescent="0.25">
      <c r="A2288" s="27" t="s">
        <v>514</v>
      </c>
      <c r="B2288" s="4" t="s">
        <v>155</v>
      </c>
      <c r="C2288" s="21">
        <v>45000</v>
      </c>
      <c r="D2288" s="57"/>
      <c r="E2288" s="57"/>
      <c r="F2288" s="106"/>
      <c r="G2288" s="754"/>
      <c r="H2288" s="716"/>
      <c r="I2288" s="791">
        <f>H2288+G2288</f>
        <v>0</v>
      </c>
      <c r="J2288" s="561">
        <f>C2288-I2288</f>
        <v>45000</v>
      </c>
      <c r="K2288" s="536">
        <f t="shared" si="1264"/>
        <v>0</v>
      </c>
    </row>
    <row r="2289" spans="1:11" x14ac:dyDescent="0.25">
      <c r="A2289" s="27" t="s">
        <v>515</v>
      </c>
      <c r="B2289" s="4" t="s">
        <v>156</v>
      </c>
      <c r="C2289" s="21">
        <f>C2290</f>
        <v>15000</v>
      </c>
      <c r="D2289" s="21">
        <f t="shared" ref="D2289:J2289" si="1281">D2290</f>
        <v>0</v>
      </c>
      <c r="E2289" s="21">
        <f t="shared" si="1281"/>
        <v>0</v>
      </c>
      <c r="F2289" s="103">
        <f t="shared" si="1281"/>
        <v>0</v>
      </c>
      <c r="G2289" s="547">
        <f t="shared" si="1281"/>
        <v>0</v>
      </c>
      <c r="H2289" s="499">
        <f t="shared" si="1281"/>
        <v>0</v>
      </c>
      <c r="I2289" s="581">
        <f t="shared" si="1281"/>
        <v>0</v>
      </c>
      <c r="J2289" s="514">
        <f t="shared" si="1281"/>
        <v>15000</v>
      </c>
      <c r="K2289" s="536">
        <f t="shared" si="1264"/>
        <v>0</v>
      </c>
    </row>
    <row r="2290" spans="1:11" x14ac:dyDescent="0.25">
      <c r="A2290" s="27" t="s">
        <v>516</v>
      </c>
      <c r="B2290" s="4" t="s">
        <v>157</v>
      </c>
      <c r="C2290" s="21">
        <v>15000</v>
      </c>
      <c r="D2290" s="16"/>
      <c r="E2290" s="16"/>
      <c r="F2290" s="102"/>
      <c r="G2290" s="754"/>
      <c r="H2290" s="716"/>
      <c r="I2290" s="791">
        <f>H2290+G2290</f>
        <v>0</v>
      </c>
      <c r="J2290" s="561">
        <f>C2290-I2290</f>
        <v>15000</v>
      </c>
      <c r="K2290" s="536">
        <f t="shared" si="1264"/>
        <v>0</v>
      </c>
    </row>
    <row r="2291" spans="1:11" x14ac:dyDescent="0.25">
      <c r="A2291" s="27" t="s">
        <v>517</v>
      </c>
      <c r="B2291" s="4" t="s">
        <v>158</v>
      </c>
      <c r="C2291" s="21">
        <f>C2292</f>
        <v>800000</v>
      </c>
      <c r="D2291" s="21">
        <f t="shared" ref="D2291:J2291" si="1282">D2292</f>
        <v>0</v>
      </c>
      <c r="E2291" s="21">
        <f t="shared" si="1282"/>
        <v>0</v>
      </c>
      <c r="F2291" s="103">
        <f t="shared" si="1282"/>
        <v>0</v>
      </c>
      <c r="G2291" s="547">
        <f t="shared" si="1282"/>
        <v>0</v>
      </c>
      <c r="H2291" s="499">
        <f t="shared" si="1282"/>
        <v>0</v>
      </c>
      <c r="I2291" s="581">
        <f t="shared" si="1282"/>
        <v>0</v>
      </c>
      <c r="J2291" s="514">
        <f t="shared" si="1282"/>
        <v>800000</v>
      </c>
      <c r="K2291" s="536">
        <f t="shared" si="1264"/>
        <v>0</v>
      </c>
    </row>
    <row r="2292" spans="1:11" ht="15.75" thickBot="1" x14ac:dyDescent="0.3">
      <c r="A2292" s="27" t="s">
        <v>518</v>
      </c>
      <c r="B2292" s="4" t="s">
        <v>175</v>
      </c>
      <c r="C2292" s="21">
        <v>800000</v>
      </c>
      <c r="D2292" s="16"/>
      <c r="E2292" s="16"/>
      <c r="F2292" s="102"/>
      <c r="G2292" s="754"/>
      <c r="H2292" s="716"/>
      <c r="I2292" s="791">
        <f>H2292+G2292</f>
        <v>0</v>
      </c>
      <c r="J2292" s="561">
        <f>C2292-I2292</f>
        <v>800000</v>
      </c>
      <c r="K2292" s="538">
        <f t="shared" si="1264"/>
        <v>0</v>
      </c>
    </row>
    <row r="2293" spans="1:11" ht="15.75" thickBot="1" x14ac:dyDescent="0.3">
      <c r="A2293" s="1311" t="s">
        <v>127</v>
      </c>
      <c r="B2293" s="1312"/>
      <c r="C2293" s="80">
        <f>C1877</f>
        <v>1846041154</v>
      </c>
      <c r="D2293" s="80">
        <f>D1873</f>
        <v>472175292</v>
      </c>
      <c r="E2293" s="80">
        <f>E1873</f>
        <v>113940481</v>
      </c>
      <c r="F2293" s="80">
        <f>F1873</f>
        <v>586115773</v>
      </c>
      <c r="G2293" s="779">
        <f>G1877</f>
        <v>379428103</v>
      </c>
      <c r="H2293" s="717">
        <f>H1877</f>
        <v>113712194</v>
      </c>
      <c r="I2293" s="818">
        <f>I1877</f>
        <v>493140297</v>
      </c>
      <c r="J2293" s="526">
        <f>J1877</f>
        <v>1352900857</v>
      </c>
      <c r="K2293" s="527">
        <f>K1877</f>
        <v>26.713396715531729</v>
      </c>
    </row>
    <row r="2294" spans="1:11" ht="16.5" thickTop="1" thickBot="1" x14ac:dyDescent="0.3">
      <c r="A2294" s="1313" t="s">
        <v>810</v>
      </c>
      <c r="B2294" s="1314"/>
      <c r="C2294" s="563"/>
      <c r="D2294" s="563"/>
      <c r="E2294" s="563"/>
      <c r="F2294" s="636"/>
      <c r="G2294" s="780"/>
      <c r="H2294" s="1111"/>
      <c r="I2294" s="819"/>
      <c r="J2294" s="638">
        <f>F2293-I2293</f>
        <v>92975476</v>
      </c>
      <c r="K2294" s="637"/>
    </row>
    <row r="2295" spans="1:11" x14ac:dyDescent="0.25">
      <c r="D2295" t="s">
        <v>555</v>
      </c>
      <c r="E2295" s="599">
        <f>J2294</f>
        <v>92975476</v>
      </c>
      <c r="G2295" s="1315" t="s">
        <v>869</v>
      </c>
      <c r="H2295" s="1315"/>
      <c r="I2295" s="1315"/>
      <c r="J2295" s="1315"/>
      <c r="K2295" s="1315"/>
    </row>
    <row r="2296" spans="1:11" x14ac:dyDescent="0.25">
      <c r="D2296" s="189" t="s">
        <v>868</v>
      </c>
      <c r="E2296" s="599">
        <v>92974481</v>
      </c>
      <c r="G2296" s="1316" t="s">
        <v>870</v>
      </c>
      <c r="H2296" s="1316"/>
      <c r="I2296" s="1316"/>
      <c r="J2296" s="1316"/>
      <c r="K2296" s="1316"/>
    </row>
    <row r="2297" spans="1:11" x14ac:dyDescent="0.25">
      <c r="D2297" s="400" t="s">
        <v>681</v>
      </c>
      <c r="E2297" s="600">
        <f>E2295-E2296</f>
        <v>995</v>
      </c>
    </row>
    <row r="2298" spans="1:11" x14ac:dyDescent="0.25">
      <c r="E2298" s="601">
        <f>E2297+E2296</f>
        <v>92975476</v>
      </c>
      <c r="I2298" s="820"/>
    </row>
    <row r="2299" spans="1:11" x14ac:dyDescent="0.25">
      <c r="G2299" s="1345" t="s">
        <v>679</v>
      </c>
      <c r="H2299" s="1345"/>
      <c r="I2299" s="1345"/>
      <c r="J2299" s="1345"/>
      <c r="K2299" s="1345"/>
    </row>
    <row r="2300" spans="1:11" x14ac:dyDescent="0.25">
      <c r="G2300" s="1345" t="s">
        <v>726</v>
      </c>
      <c r="H2300" s="1345"/>
      <c r="I2300" s="1345"/>
      <c r="J2300" s="1345"/>
      <c r="K2300" s="1345"/>
    </row>
    <row r="2301" spans="1:11" x14ac:dyDescent="0.25">
      <c r="G2301" s="1345" t="s">
        <v>871</v>
      </c>
      <c r="H2301" s="1345"/>
      <c r="I2301" s="1345"/>
      <c r="J2301" s="1345"/>
      <c r="K2301" s="1345"/>
    </row>
    <row r="2302" spans="1:11" x14ac:dyDescent="0.25">
      <c r="I2302" s="820"/>
    </row>
    <row r="2303" spans="1:11" x14ac:dyDescent="0.25">
      <c r="I2303" s="820"/>
    </row>
    <row r="2304" spans="1:11" x14ac:dyDescent="0.25">
      <c r="B2304" s="1317" t="s">
        <v>540</v>
      </c>
      <c r="C2304" s="1317" t="s">
        <v>829</v>
      </c>
      <c r="D2304" s="145" t="s">
        <v>541</v>
      </c>
      <c r="E2304" s="146" t="s">
        <v>554</v>
      </c>
      <c r="F2304" s="1346"/>
      <c r="G2304" s="1346"/>
      <c r="I2304" s="820" t="s">
        <v>871</v>
      </c>
    </row>
    <row r="2305" spans="1:11" x14ac:dyDescent="0.25">
      <c r="B2305" s="1317"/>
      <c r="C2305" s="1317"/>
      <c r="D2305" s="145" t="s">
        <v>541</v>
      </c>
      <c r="E2305" s="146" t="s">
        <v>554</v>
      </c>
      <c r="F2305" s="18" t="s">
        <v>555</v>
      </c>
      <c r="G2305" s="781"/>
    </row>
    <row r="2306" spans="1:11" x14ac:dyDescent="0.25">
      <c r="B2306" s="81" t="s">
        <v>90</v>
      </c>
      <c r="C2306" s="81"/>
      <c r="D2306" s="82">
        <f>D2308+D2311</f>
        <v>586115773</v>
      </c>
      <c r="E2306" s="82">
        <f>E2308+E2311</f>
        <v>493140297</v>
      </c>
      <c r="F2306" s="82"/>
      <c r="G2306" s="548"/>
      <c r="J2306" s="718"/>
    </row>
    <row r="2307" spans="1:11" x14ac:dyDescent="0.25">
      <c r="B2307" s="83"/>
      <c r="C2307" s="83"/>
      <c r="D2307" s="13"/>
      <c r="E2307" s="13"/>
      <c r="F2307" s="13"/>
      <c r="G2307" s="548"/>
    </row>
    <row r="2308" spans="1:11" x14ac:dyDescent="0.25">
      <c r="B2308" s="81" t="s">
        <v>542</v>
      </c>
      <c r="C2308" s="84">
        <f>C2309+C2310</f>
        <v>1536537654</v>
      </c>
      <c r="D2308" s="84">
        <f t="shared" ref="D2308:F2308" si="1283">D2309+D2310</f>
        <v>524215773</v>
      </c>
      <c r="E2308" s="84">
        <f t="shared" si="1283"/>
        <v>431241292</v>
      </c>
      <c r="F2308" s="84">
        <f t="shared" si="1283"/>
        <v>154398481</v>
      </c>
      <c r="G2308" s="548"/>
      <c r="I2308" s="821">
        <f>C1892-C2311</f>
        <v>0</v>
      </c>
    </row>
    <row r="2309" spans="1:11" x14ac:dyDescent="0.25">
      <c r="B2309" s="85" t="s">
        <v>831</v>
      </c>
      <c r="C2309" s="86">
        <f>C1881</f>
        <v>1270137654</v>
      </c>
      <c r="D2309" s="13">
        <f>F1874</f>
        <v>524215773</v>
      </c>
      <c r="E2309" s="13">
        <f>I1881</f>
        <v>369817292</v>
      </c>
      <c r="F2309" s="87">
        <f>D2309-E2309</f>
        <v>154398481</v>
      </c>
      <c r="G2309" s="782"/>
    </row>
    <row r="2310" spans="1:11" x14ac:dyDescent="0.25">
      <c r="B2310" s="85" t="s">
        <v>832</v>
      </c>
      <c r="C2310" s="86">
        <f>C1890</f>
        <v>266400000</v>
      </c>
      <c r="D2310" s="13"/>
      <c r="E2310" s="13">
        <f>I1890</f>
        <v>61424000</v>
      </c>
      <c r="F2310" s="87"/>
      <c r="G2310" s="782"/>
    </row>
    <row r="2311" spans="1:11" x14ac:dyDescent="0.25">
      <c r="B2311" s="81" t="s">
        <v>94</v>
      </c>
      <c r="C2311" s="84">
        <f>C2312+C2313+C2314</f>
        <v>309503500</v>
      </c>
      <c r="D2311" s="82">
        <f>F1875</f>
        <v>61900000</v>
      </c>
      <c r="E2311" s="82">
        <f>E2312+E2313+E2314</f>
        <v>61899005</v>
      </c>
      <c r="F2311" s="82">
        <f>D2311-E2311</f>
        <v>995</v>
      </c>
      <c r="G2311" s="548"/>
    </row>
    <row r="2312" spans="1:11" x14ac:dyDescent="0.25">
      <c r="B2312" s="85" t="s">
        <v>543</v>
      </c>
      <c r="C2312" s="86">
        <f>C2260+C2236+C2217+C2137+C2115+C2092+C2085+C2049+C2004+C1979+C1970+C1895</f>
        <v>84190000</v>
      </c>
      <c r="D2312" s="13"/>
      <c r="E2312" s="13">
        <f>I2260+I2236+I2217+I2137+I2115+I2092+I2085+I2049+I2004+I1979+I1970+I1895</f>
        <v>5330000</v>
      </c>
      <c r="F2312" s="87"/>
      <c r="G2312" s="782"/>
    </row>
    <row r="2313" spans="1:11" x14ac:dyDescent="0.25">
      <c r="B2313" s="85" t="s">
        <v>544</v>
      </c>
      <c r="C2313" s="86">
        <f>C2286+C2278+C2263+C2248+C2239+C2228+C2220+C2206+C2197+C2188+C2172+C2161+C2152+C2144+C2140+C2129+C2110+C2106+C2099+C2095+C2088+C2045+C2041+C2031+C2027+C2023+C2018+C2011+C1999+C1982+C1975+C1961+C1953+C1938+C1929+C1922+C1917+C1910+C1898+C2007+C2180</f>
        <v>159813500</v>
      </c>
      <c r="D2313" s="13"/>
      <c r="E2313" s="13">
        <f>I2286+I2278+I2263+I2248+I2239+I2228+I2220+I2206+I2197+I2188+I2180+I2172+I2161+I2152+I2144+I2140+I2129+I2110+I2106+I2099+I2095+I2088+I2045+I2041+I2031+I2027+I2023+I2018+I2011+I2007+I1999+I1982+I1975+I1961+I1953+I1938+I1929+I1922+I1917+I1910+I1898</f>
        <v>41846005</v>
      </c>
      <c r="F2313" s="87"/>
      <c r="G2313" s="782"/>
    </row>
    <row r="2314" spans="1:11" x14ac:dyDescent="0.25">
      <c r="B2314" s="85" t="s">
        <v>545</v>
      </c>
      <c r="C2314" s="86">
        <f>C2076+C2070+C2054</f>
        <v>65500000</v>
      </c>
      <c r="D2314" s="13"/>
      <c r="E2314" s="13">
        <f>I2076+I2070+I2054</f>
        <v>14723000</v>
      </c>
      <c r="F2314" s="87"/>
      <c r="G2314" s="782"/>
    </row>
    <row r="2315" spans="1:11" x14ac:dyDescent="0.25">
      <c r="B2315" s="83"/>
      <c r="C2315" s="88"/>
      <c r="D2315" s="13"/>
      <c r="E2315" s="13"/>
      <c r="F2315" s="87"/>
      <c r="G2315" s="782"/>
    </row>
    <row r="2316" spans="1:11" x14ac:dyDescent="0.25">
      <c r="B2316" s="11"/>
      <c r="C2316" s="11"/>
      <c r="D2316" s="11"/>
      <c r="E2316" s="11"/>
      <c r="F2316" s="11"/>
      <c r="G2316" s="781"/>
    </row>
    <row r="2317" spans="1:11" ht="13.5" customHeight="1" x14ac:dyDescent="0.25">
      <c r="A2317" s="1319" t="s">
        <v>519</v>
      </c>
      <c r="B2317" s="1319"/>
      <c r="C2317" s="1319"/>
      <c r="D2317" s="1319"/>
      <c r="E2317" s="1319"/>
      <c r="F2317" s="1319"/>
      <c r="G2317" s="1319"/>
      <c r="H2317" s="1319"/>
      <c r="I2317" s="1319"/>
      <c r="J2317" s="1319"/>
      <c r="K2317" s="1319"/>
    </row>
    <row r="2318" spans="1:11" ht="13.5" customHeight="1" x14ac:dyDescent="0.25">
      <c r="A2318" s="1320" t="s">
        <v>520</v>
      </c>
      <c r="B2318" s="1320"/>
      <c r="C2318" s="1320"/>
      <c r="D2318" s="1320"/>
      <c r="E2318" s="1320"/>
      <c r="F2318" s="1320"/>
      <c r="G2318" s="1320"/>
      <c r="H2318" s="1320"/>
      <c r="I2318" s="1320"/>
      <c r="J2318" s="1320"/>
      <c r="K2318" s="1320"/>
    </row>
    <row r="2319" spans="1:11" ht="13.5" customHeight="1" x14ac:dyDescent="0.25">
      <c r="A2319" s="1319" t="s">
        <v>539</v>
      </c>
      <c r="B2319" s="1319"/>
      <c r="C2319" s="1319"/>
      <c r="D2319" s="1319"/>
      <c r="E2319" s="1319"/>
      <c r="F2319" s="1319"/>
      <c r="G2319" s="1319"/>
      <c r="H2319" s="1319"/>
      <c r="I2319" s="1319"/>
      <c r="J2319" s="1319"/>
      <c r="K2319" s="1319"/>
    </row>
    <row r="2320" spans="1:11" ht="13.5" customHeight="1" x14ac:dyDescent="0.25">
      <c r="A2320" s="28" t="s">
        <v>873</v>
      </c>
      <c r="B2320" s="113"/>
      <c r="C2320" s="9"/>
      <c r="D2320" s="10"/>
      <c r="E2320" s="1321"/>
      <c r="F2320" s="1321"/>
      <c r="G2320" s="1322"/>
      <c r="H2320" s="1322"/>
      <c r="I2320" s="839"/>
      <c r="J2320" s="530"/>
      <c r="K2320" s="531">
        <v>1</v>
      </c>
    </row>
    <row r="2321" spans="1:18" ht="13.5" customHeight="1" x14ac:dyDescent="0.25">
      <c r="A2321" s="1323" t="s">
        <v>521</v>
      </c>
      <c r="B2321" s="1326" t="s">
        <v>522</v>
      </c>
      <c r="C2321" s="1329" t="s">
        <v>546</v>
      </c>
      <c r="D2321" s="1332" t="s">
        <v>523</v>
      </c>
      <c r="E2321" s="1332"/>
      <c r="F2321" s="1333"/>
      <c r="G2321" s="1334" t="s">
        <v>524</v>
      </c>
      <c r="H2321" s="1335"/>
      <c r="I2321" s="1336"/>
      <c r="J2321" s="500"/>
      <c r="K2321" s="1337" t="s">
        <v>525</v>
      </c>
    </row>
    <row r="2322" spans="1:18" ht="13.5" customHeight="1" x14ac:dyDescent="0.25">
      <c r="A2322" s="1324"/>
      <c r="B2322" s="1327"/>
      <c r="C2322" s="1330"/>
      <c r="D2322" s="978" t="s">
        <v>526</v>
      </c>
      <c r="E2322" s="978" t="s">
        <v>526</v>
      </c>
      <c r="F2322" s="115" t="s">
        <v>526</v>
      </c>
      <c r="G2322" s="829" t="s">
        <v>526</v>
      </c>
      <c r="H2322" s="712" t="s">
        <v>526</v>
      </c>
      <c r="I2322" s="840" t="s">
        <v>526</v>
      </c>
      <c r="J2322" s="1338" t="s">
        <v>527</v>
      </c>
      <c r="K2322" s="1337"/>
    </row>
    <row r="2323" spans="1:18" ht="13.5" customHeight="1" x14ac:dyDescent="0.25">
      <c r="A2323" s="1324"/>
      <c r="B2323" s="1327"/>
      <c r="C2323" s="1330"/>
      <c r="D2323" s="979" t="s">
        <v>528</v>
      </c>
      <c r="E2323" s="979" t="s">
        <v>528</v>
      </c>
      <c r="F2323" s="117" t="s">
        <v>529</v>
      </c>
      <c r="G2323" s="830" t="s">
        <v>528</v>
      </c>
      <c r="H2323" s="713" t="s">
        <v>528</v>
      </c>
      <c r="I2323" s="841" t="s">
        <v>529</v>
      </c>
      <c r="J2323" s="1339"/>
      <c r="K2323" s="1337"/>
    </row>
    <row r="2324" spans="1:18" ht="13.5" customHeight="1" x14ac:dyDescent="0.25">
      <c r="A2324" s="1325"/>
      <c r="B2324" s="1328"/>
      <c r="C2324" s="1331"/>
      <c r="D2324" s="980" t="s">
        <v>530</v>
      </c>
      <c r="E2324" s="980" t="s">
        <v>531</v>
      </c>
      <c r="F2324" s="119" t="s">
        <v>531</v>
      </c>
      <c r="G2324" s="831" t="s">
        <v>530</v>
      </c>
      <c r="H2324" s="714" t="s">
        <v>531</v>
      </c>
      <c r="I2324" s="842" t="s">
        <v>531</v>
      </c>
      <c r="J2324" s="501" t="s">
        <v>532</v>
      </c>
      <c r="K2324" s="1337"/>
    </row>
    <row r="2325" spans="1:18" ht="13.5" customHeight="1" thickBot="1" x14ac:dyDescent="0.3">
      <c r="A2325" s="120" t="s">
        <v>533</v>
      </c>
      <c r="B2325" s="121">
        <v>2</v>
      </c>
      <c r="C2325" s="122" t="s">
        <v>534</v>
      </c>
      <c r="D2325" s="122" t="s">
        <v>535</v>
      </c>
      <c r="E2325" s="122" t="s">
        <v>536</v>
      </c>
      <c r="F2325" s="123" t="s">
        <v>537</v>
      </c>
      <c r="G2325" s="832">
        <v>7</v>
      </c>
      <c r="H2325" s="715">
        <v>8</v>
      </c>
      <c r="I2325" s="843">
        <v>9</v>
      </c>
      <c r="J2325" s="502">
        <v>10</v>
      </c>
      <c r="K2325" s="503">
        <v>11</v>
      </c>
      <c r="R2325">
        <v>61900000</v>
      </c>
    </row>
    <row r="2326" spans="1:18" ht="13.5" customHeight="1" thickBot="1" x14ac:dyDescent="0.3">
      <c r="A2326" s="34"/>
      <c r="B2326" s="35" t="s">
        <v>538</v>
      </c>
      <c r="C2326" s="36"/>
      <c r="D2326" s="37">
        <f>D2327+D2328</f>
        <v>586115773</v>
      </c>
      <c r="E2326" s="37">
        <f>E2327+E2328</f>
        <v>176089486</v>
      </c>
      <c r="F2326" s="90">
        <f>E2326+D2326</f>
        <v>762205259</v>
      </c>
      <c r="G2326" s="833"/>
      <c r="H2326" s="1086"/>
      <c r="I2326" s="844"/>
      <c r="J2326" s="504"/>
      <c r="K2326" s="505"/>
      <c r="R2326" s="168">
        <v>61899005</v>
      </c>
    </row>
    <row r="2327" spans="1:18" ht="13.5" customHeight="1" x14ac:dyDescent="0.25">
      <c r="A2327" s="30"/>
      <c r="B2327" s="31" t="s">
        <v>553</v>
      </c>
      <c r="C2327" s="32"/>
      <c r="D2327" s="33">
        <v>524215773</v>
      </c>
      <c r="E2327" s="33">
        <v>114190481</v>
      </c>
      <c r="F2327" s="91">
        <f>E2327+D2327</f>
        <v>638406254</v>
      </c>
      <c r="G2327" s="834"/>
      <c r="H2327" s="1087"/>
      <c r="I2327" s="845"/>
      <c r="J2327" s="506"/>
      <c r="K2327" s="505"/>
      <c r="R2327" s="419">
        <f>R2326-R2325</f>
        <v>-995</v>
      </c>
    </row>
    <row r="2328" spans="1:18" ht="13.5" customHeight="1" x14ac:dyDescent="0.25">
      <c r="A2328" s="16"/>
      <c r="B2328" s="11" t="s">
        <v>552</v>
      </c>
      <c r="C2328" s="12"/>
      <c r="D2328" s="17">
        <v>61900000</v>
      </c>
      <c r="E2328" s="17">
        <v>61899005</v>
      </c>
      <c r="F2328" s="14">
        <f>E2328+D2328</f>
        <v>123799005</v>
      </c>
      <c r="G2328" s="835"/>
      <c r="H2328" s="716"/>
      <c r="I2328" s="846"/>
      <c r="J2328" s="507"/>
      <c r="K2328" s="505"/>
    </row>
    <row r="2329" spans="1:18" ht="13.5" customHeight="1" thickBot="1" x14ac:dyDescent="0.3">
      <c r="A2329" s="38"/>
      <c r="B2329" s="38"/>
      <c r="C2329" s="38"/>
      <c r="D2329" s="29"/>
      <c r="E2329" s="29"/>
      <c r="F2329" s="89"/>
      <c r="G2329" s="836"/>
      <c r="H2329" s="1088"/>
      <c r="I2329" s="847"/>
      <c r="J2329" s="508"/>
      <c r="K2329" s="509"/>
    </row>
    <row r="2330" spans="1:18" ht="13.5" customHeight="1" thickTop="1" thickBot="1" x14ac:dyDescent="0.3">
      <c r="A2330" s="42" t="s">
        <v>93</v>
      </c>
      <c r="B2330" s="43" t="s">
        <v>90</v>
      </c>
      <c r="C2330" s="44">
        <f>C2332+C2345</f>
        <v>1845993154</v>
      </c>
      <c r="D2330" s="44">
        <f t="shared" ref="D2330:J2330" si="1284">D2332+D2345</f>
        <v>0</v>
      </c>
      <c r="E2330" s="44">
        <f t="shared" si="1284"/>
        <v>0</v>
      </c>
      <c r="F2330" s="92">
        <f t="shared" si="1284"/>
        <v>0</v>
      </c>
      <c r="G2330" s="837">
        <f t="shared" si="1284"/>
        <v>493140297</v>
      </c>
      <c r="H2330" s="1089">
        <f t="shared" si="1284"/>
        <v>168731925</v>
      </c>
      <c r="I2330" s="848">
        <f t="shared" si="1284"/>
        <v>661872222</v>
      </c>
      <c r="J2330" s="532">
        <f t="shared" si="1284"/>
        <v>1184120932</v>
      </c>
      <c r="K2330" s="533">
        <f>I2330/C2330*100</f>
        <v>35.854532860309838</v>
      </c>
    </row>
    <row r="2331" spans="1:18" ht="13.5" customHeight="1" thickTop="1" thickBot="1" x14ac:dyDescent="0.3">
      <c r="A2331" s="45"/>
      <c r="B2331" s="46"/>
      <c r="C2331" s="47"/>
      <c r="D2331" s="47"/>
      <c r="E2331" s="47"/>
      <c r="F2331" s="93"/>
      <c r="G2331" s="838"/>
      <c r="H2331" s="1090"/>
      <c r="I2331" s="849"/>
      <c r="J2331" s="534"/>
      <c r="K2331" s="533"/>
    </row>
    <row r="2332" spans="1:18" ht="13.5" customHeight="1" thickTop="1" thickBot="1" x14ac:dyDescent="0.3">
      <c r="A2332" s="42" t="s">
        <v>131</v>
      </c>
      <c r="B2332" s="43" t="s">
        <v>91</v>
      </c>
      <c r="C2332" s="44">
        <f>C2333</f>
        <v>1536537654</v>
      </c>
      <c r="D2332" s="44">
        <f t="shared" ref="D2332:J2332" si="1285">D2333</f>
        <v>0</v>
      </c>
      <c r="E2332" s="44">
        <f t="shared" si="1285"/>
        <v>0</v>
      </c>
      <c r="F2332" s="92">
        <f t="shared" si="1285"/>
        <v>0</v>
      </c>
      <c r="G2332" s="837">
        <f t="shared" si="1285"/>
        <v>431241292</v>
      </c>
      <c r="H2332" s="1089">
        <f t="shared" si="1285"/>
        <v>114190481</v>
      </c>
      <c r="I2332" s="848">
        <f t="shared" si="1285"/>
        <v>545431773</v>
      </c>
      <c r="J2332" s="532">
        <f t="shared" si="1285"/>
        <v>991105881</v>
      </c>
      <c r="K2332" s="533">
        <f t="shared" ref="K2332:K2357" si="1286">I2332/C2332*100</f>
        <v>35.497455697236042</v>
      </c>
    </row>
    <row r="2333" spans="1:18" ht="13.5" customHeight="1" thickTop="1" x14ac:dyDescent="0.25">
      <c r="A2333" s="52" t="s">
        <v>130</v>
      </c>
      <c r="B2333" s="574" t="s">
        <v>92</v>
      </c>
      <c r="C2333" s="623">
        <f>C2334+C2343</f>
        <v>1536537654</v>
      </c>
      <c r="D2333" s="623">
        <f t="shared" ref="D2333:J2333" si="1287">D2334+D2343</f>
        <v>0</v>
      </c>
      <c r="E2333" s="623">
        <f t="shared" si="1287"/>
        <v>0</v>
      </c>
      <c r="F2333" s="625">
        <f t="shared" si="1287"/>
        <v>0</v>
      </c>
      <c r="G2333" s="627">
        <f t="shared" si="1287"/>
        <v>431241292</v>
      </c>
      <c r="H2333" s="1091">
        <f t="shared" si="1287"/>
        <v>114190481</v>
      </c>
      <c r="I2333" s="630">
        <f t="shared" si="1287"/>
        <v>545431773</v>
      </c>
      <c r="J2333" s="631">
        <f t="shared" si="1287"/>
        <v>991105881</v>
      </c>
      <c r="K2333" s="915">
        <f t="shared" si="1286"/>
        <v>35.497455697236042</v>
      </c>
      <c r="O2333" s="168">
        <v>92974481</v>
      </c>
    </row>
    <row r="2334" spans="1:18" ht="13.5" customHeight="1" x14ac:dyDescent="0.25">
      <c r="A2334" s="570" t="s">
        <v>128</v>
      </c>
      <c r="B2334" s="570" t="s">
        <v>0</v>
      </c>
      <c r="C2334" s="624">
        <f>SUM(C2335:C2342)</f>
        <v>1270137654</v>
      </c>
      <c r="D2334" s="624">
        <f t="shared" ref="D2334:J2334" si="1288">SUM(D2335:D2342)</f>
        <v>0</v>
      </c>
      <c r="E2334" s="624">
        <f t="shared" si="1288"/>
        <v>0</v>
      </c>
      <c r="F2334" s="626">
        <f t="shared" si="1288"/>
        <v>0</v>
      </c>
      <c r="G2334" s="913">
        <f t="shared" si="1288"/>
        <v>369817292</v>
      </c>
      <c r="H2334" s="82">
        <f t="shared" si="1288"/>
        <v>92974481</v>
      </c>
      <c r="I2334" s="626">
        <f t="shared" si="1288"/>
        <v>462791773</v>
      </c>
      <c r="J2334" s="632">
        <f t="shared" si="1288"/>
        <v>807345881</v>
      </c>
      <c r="K2334" s="914">
        <f t="shared" si="1286"/>
        <v>36.436347788174459</v>
      </c>
      <c r="O2334" s="706">
        <f>O2333-H2334</f>
        <v>0</v>
      </c>
    </row>
    <row r="2335" spans="1:18" ht="13.5" customHeight="1" x14ac:dyDescent="0.25">
      <c r="A2335" s="4" t="s">
        <v>129</v>
      </c>
      <c r="B2335" s="4" t="s">
        <v>141</v>
      </c>
      <c r="C2335" s="21">
        <v>926780179</v>
      </c>
      <c r="D2335" s="22"/>
      <c r="E2335" s="22"/>
      <c r="F2335" s="94"/>
      <c r="G2335" s="850">
        <v>268336600</v>
      </c>
      <c r="H2335" s="691">
        <v>67289000</v>
      </c>
      <c r="I2335" s="851">
        <f>H2335+G2335</f>
        <v>335625600</v>
      </c>
      <c r="J2335" s="561">
        <f>C2335-I2335</f>
        <v>591154579</v>
      </c>
      <c r="K2335" s="536">
        <f t="shared" si="1286"/>
        <v>36.214153863556028</v>
      </c>
      <c r="O2335" s="706">
        <f>G2332+E2296</f>
        <v>524215773</v>
      </c>
    </row>
    <row r="2336" spans="1:18" ht="13.5" customHeight="1" x14ac:dyDescent="0.25">
      <c r="A2336" s="4" t="s">
        <v>132</v>
      </c>
      <c r="B2336" s="4" t="s">
        <v>142</v>
      </c>
      <c r="C2336" s="21">
        <v>115833884</v>
      </c>
      <c r="D2336" s="22"/>
      <c r="E2336" s="22"/>
      <c r="F2336" s="94"/>
      <c r="G2336" s="850">
        <v>32575184</v>
      </c>
      <c r="H2336" s="691">
        <f>6109660+2082118</f>
        <v>8191778</v>
      </c>
      <c r="I2336" s="851">
        <f t="shared" ref="I2336:I2342" si="1289">H2336+G2336</f>
        <v>40766962</v>
      </c>
      <c r="J2336" s="561">
        <f t="shared" ref="J2336:J2342" si="1290">C2336-I2336</f>
        <v>75066922</v>
      </c>
      <c r="K2336" s="536">
        <f t="shared" si="1286"/>
        <v>35.194332256008956</v>
      </c>
    </row>
    <row r="2337" spans="1:18" ht="13.5" customHeight="1" x14ac:dyDescent="0.25">
      <c r="A2337" s="4" t="s">
        <v>133</v>
      </c>
      <c r="B2337" s="4" t="s">
        <v>143</v>
      </c>
      <c r="C2337" s="21">
        <v>76310000</v>
      </c>
      <c r="D2337" s="22"/>
      <c r="E2337" s="22"/>
      <c r="F2337" s="94"/>
      <c r="G2337" s="850">
        <v>23480000</v>
      </c>
      <c r="H2337" s="691">
        <v>5870000</v>
      </c>
      <c r="I2337" s="851">
        <f t="shared" si="1289"/>
        <v>29350000</v>
      </c>
      <c r="J2337" s="561">
        <f t="shared" si="1290"/>
        <v>46960000</v>
      </c>
      <c r="K2337" s="536">
        <f t="shared" si="1286"/>
        <v>38.461538461538467</v>
      </c>
    </row>
    <row r="2338" spans="1:18" ht="13.5" customHeight="1" x14ac:dyDescent="0.25">
      <c r="A2338" s="4" t="s">
        <v>134</v>
      </c>
      <c r="B2338" s="4" t="s">
        <v>144</v>
      </c>
      <c r="C2338" s="21">
        <v>30615000</v>
      </c>
      <c r="D2338" s="22"/>
      <c r="E2338" s="22"/>
      <c r="F2338" s="94"/>
      <c r="G2338" s="850">
        <v>9420000</v>
      </c>
      <c r="H2338" s="691">
        <v>2355000</v>
      </c>
      <c r="I2338" s="851">
        <f t="shared" si="1289"/>
        <v>11775000</v>
      </c>
      <c r="J2338" s="561">
        <f t="shared" si="1290"/>
        <v>18840000</v>
      </c>
      <c r="K2338" s="536">
        <f t="shared" si="1286"/>
        <v>38.461538461538467</v>
      </c>
    </row>
    <row r="2339" spans="1:18" ht="13.5" customHeight="1" x14ac:dyDescent="0.25">
      <c r="A2339" s="4" t="s">
        <v>135</v>
      </c>
      <c r="B2339" s="4" t="s">
        <v>145</v>
      </c>
      <c r="C2339" s="21">
        <v>68922880</v>
      </c>
      <c r="D2339" s="22"/>
      <c r="E2339" s="22"/>
      <c r="F2339" s="94"/>
      <c r="G2339" s="850">
        <v>21067520</v>
      </c>
      <c r="H2339" s="691">
        <v>5503920</v>
      </c>
      <c r="I2339" s="851">
        <f t="shared" si="1289"/>
        <v>26571440</v>
      </c>
      <c r="J2339" s="561">
        <f t="shared" si="1290"/>
        <v>42351440</v>
      </c>
      <c r="K2339" s="536">
        <f t="shared" si="1286"/>
        <v>38.552422649778997</v>
      </c>
    </row>
    <row r="2340" spans="1:18" ht="13.5" customHeight="1" x14ac:dyDescent="0.25">
      <c r="A2340" s="4" t="s">
        <v>136</v>
      </c>
      <c r="B2340" s="4" t="s">
        <v>146</v>
      </c>
      <c r="C2340" s="21">
        <v>20383394</v>
      </c>
      <c r="D2340" s="22"/>
      <c r="E2340" s="22"/>
      <c r="F2340" s="94"/>
      <c r="G2340" s="850">
        <v>5905827</v>
      </c>
      <c r="H2340" s="691">
        <v>1499497</v>
      </c>
      <c r="I2340" s="851">
        <f t="shared" si="1289"/>
        <v>7405324</v>
      </c>
      <c r="J2340" s="561">
        <f t="shared" si="1290"/>
        <v>12978070</v>
      </c>
      <c r="K2340" s="536">
        <f t="shared" si="1286"/>
        <v>36.330181323090748</v>
      </c>
    </row>
    <row r="2341" spans="1:18" ht="13.5" customHeight="1" x14ac:dyDescent="0.25">
      <c r="A2341" s="4" t="s">
        <v>137</v>
      </c>
      <c r="B2341" s="4" t="s">
        <v>147</v>
      </c>
      <c r="C2341" s="21">
        <v>14027</v>
      </c>
      <c r="D2341" s="22"/>
      <c r="E2341" s="22"/>
      <c r="F2341" s="94"/>
      <c r="G2341" s="850">
        <v>4841</v>
      </c>
      <c r="H2341" s="691">
        <v>871</v>
      </c>
      <c r="I2341" s="851">
        <f t="shared" si="1289"/>
        <v>5712</v>
      </c>
      <c r="J2341" s="561">
        <f t="shared" si="1290"/>
        <v>8315</v>
      </c>
      <c r="K2341" s="536">
        <f t="shared" si="1286"/>
        <v>40.721465744635346</v>
      </c>
    </row>
    <row r="2342" spans="1:18" ht="13.5" customHeight="1" x14ac:dyDescent="0.25">
      <c r="A2342" s="4" t="s">
        <v>138</v>
      </c>
      <c r="B2342" s="4" t="s">
        <v>148</v>
      </c>
      <c r="C2342" s="21">
        <v>31278290</v>
      </c>
      <c r="D2342" s="22"/>
      <c r="E2342" s="22"/>
      <c r="F2342" s="94"/>
      <c r="G2342" s="850">
        <v>9027320</v>
      </c>
      <c r="H2342" s="691">
        <v>2264415</v>
      </c>
      <c r="I2342" s="851">
        <f t="shared" si="1289"/>
        <v>11291735</v>
      </c>
      <c r="J2342" s="561">
        <f t="shared" si="1290"/>
        <v>19986555</v>
      </c>
      <c r="K2342" s="536">
        <f t="shared" si="1286"/>
        <v>36.100870603859732</v>
      </c>
    </row>
    <row r="2343" spans="1:18" ht="13.5" customHeight="1" x14ac:dyDescent="0.25">
      <c r="A2343" s="23" t="s">
        <v>139</v>
      </c>
      <c r="B2343" s="23" t="s">
        <v>149</v>
      </c>
      <c r="C2343" s="24">
        <f>C2344</f>
        <v>266400000</v>
      </c>
      <c r="D2343" s="24">
        <f t="shared" ref="D2343:J2343" si="1291">D2344</f>
        <v>0</v>
      </c>
      <c r="E2343" s="24">
        <f t="shared" si="1291"/>
        <v>0</v>
      </c>
      <c r="F2343" s="95">
        <f t="shared" si="1291"/>
        <v>0</v>
      </c>
      <c r="G2343" s="852">
        <f t="shared" si="1291"/>
        <v>61424000</v>
      </c>
      <c r="H2343" s="1113">
        <f>H2344</f>
        <v>21216000</v>
      </c>
      <c r="I2343" s="853">
        <f t="shared" si="1291"/>
        <v>82640000</v>
      </c>
      <c r="J2343" s="537">
        <f t="shared" si="1291"/>
        <v>183760000</v>
      </c>
      <c r="K2343" s="536">
        <f t="shared" si="1286"/>
        <v>31.021021021021021</v>
      </c>
    </row>
    <row r="2344" spans="1:18" ht="13.5" customHeight="1" thickBot="1" x14ac:dyDescent="0.3">
      <c r="A2344" s="48" t="s">
        <v>140</v>
      </c>
      <c r="B2344" s="48" t="s">
        <v>150</v>
      </c>
      <c r="C2344" s="49">
        <v>266400000</v>
      </c>
      <c r="D2344" s="50"/>
      <c r="E2344" s="50"/>
      <c r="F2344" s="96"/>
      <c r="G2344" s="854">
        <v>61424000</v>
      </c>
      <c r="H2344" s="1095">
        <v>21216000</v>
      </c>
      <c r="I2344" s="855">
        <f>H2344+G2344</f>
        <v>82640000</v>
      </c>
      <c r="J2344" s="736">
        <f>C2344-I2344</f>
        <v>183760000</v>
      </c>
      <c r="K2344" s="538">
        <f t="shared" si="1286"/>
        <v>31.021021021021021</v>
      </c>
    </row>
    <row r="2345" spans="1:18" ht="13.5" customHeight="1" thickTop="1" thickBot="1" x14ac:dyDescent="0.3">
      <c r="A2345" s="42" t="s">
        <v>95</v>
      </c>
      <c r="B2345" s="42" t="s">
        <v>94</v>
      </c>
      <c r="C2345" s="51">
        <f t="shared" ref="C2345:J2345" si="1292">C2346+C2363+C2370+C2375+C2382+C2391+C2407+C2424+C2451+C2507+C2568+C2583+C2615+C2651+C2660+C2703+C2734</f>
        <v>309455500</v>
      </c>
      <c r="D2345" s="51">
        <f t="shared" si="1292"/>
        <v>0</v>
      </c>
      <c r="E2345" s="51">
        <f t="shared" si="1292"/>
        <v>0</v>
      </c>
      <c r="F2345" s="97">
        <f t="shared" si="1292"/>
        <v>0</v>
      </c>
      <c r="G2345" s="856">
        <f t="shared" si="1292"/>
        <v>61899005</v>
      </c>
      <c r="H2345" s="1114">
        <f t="shared" si="1292"/>
        <v>54541444</v>
      </c>
      <c r="I2345" s="857">
        <f t="shared" si="1292"/>
        <v>116440449</v>
      </c>
      <c r="J2345" s="539">
        <f t="shared" si="1292"/>
        <v>193015051</v>
      </c>
      <c r="K2345" s="533">
        <f t="shared" si="1286"/>
        <v>37.627526090180979</v>
      </c>
      <c r="R2345" s="168">
        <v>54541444</v>
      </c>
    </row>
    <row r="2346" spans="1:18" ht="13.5" customHeight="1" thickTop="1" x14ac:dyDescent="0.25">
      <c r="A2346" s="52" t="s">
        <v>97</v>
      </c>
      <c r="B2346" s="52" t="s">
        <v>96</v>
      </c>
      <c r="C2346" s="53">
        <f>C2347</f>
        <v>1900000</v>
      </c>
      <c r="D2346" s="53">
        <f t="shared" ref="D2346:J2346" si="1293">D2347</f>
        <v>0</v>
      </c>
      <c r="E2346" s="53">
        <f t="shared" si="1293"/>
        <v>0</v>
      </c>
      <c r="F2346" s="98">
        <f t="shared" si="1293"/>
        <v>0</v>
      </c>
      <c r="G2346" s="540">
        <f t="shared" si="1293"/>
        <v>0</v>
      </c>
      <c r="H2346" s="369">
        <f t="shared" si="1293"/>
        <v>0</v>
      </c>
      <c r="I2346" s="580">
        <f t="shared" si="1293"/>
        <v>0</v>
      </c>
      <c r="J2346" s="542">
        <f t="shared" si="1293"/>
        <v>1900000</v>
      </c>
      <c r="K2346" s="915">
        <f t="shared" si="1286"/>
        <v>0</v>
      </c>
      <c r="R2346" s="419">
        <f>H2345-R2345</f>
        <v>0</v>
      </c>
    </row>
    <row r="2347" spans="1:18" ht="13.5" customHeight="1" thickBot="1" x14ac:dyDescent="0.3">
      <c r="A2347" s="70" t="s">
        <v>1</v>
      </c>
      <c r="B2347" s="70" t="s">
        <v>2</v>
      </c>
      <c r="C2347" s="71">
        <f>C2348+C2351</f>
        <v>1900000</v>
      </c>
      <c r="D2347" s="71">
        <f t="shared" ref="D2347:J2347" si="1294">D2348+D2351</f>
        <v>0</v>
      </c>
      <c r="E2347" s="71">
        <f t="shared" si="1294"/>
        <v>0</v>
      </c>
      <c r="F2347" s="111">
        <f t="shared" si="1294"/>
        <v>0</v>
      </c>
      <c r="G2347" s="912">
        <f t="shared" si="1294"/>
        <v>0</v>
      </c>
      <c r="H2347" s="61">
        <f t="shared" si="1294"/>
        <v>0</v>
      </c>
      <c r="I2347" s="111">
        <f t="shared" si="1294"/>
        <v>0</v>
      </c>
      <c r="J2347" s="731">
        <f t="shared" si="1294"/>
        <v>1900000</v>
      </c>
      <c r="K2347" s="904">
        <f t="shared" si="1286"/>
        <v>0</v>
      </c>
    </row>
    <row r="2348" spans="1:18" ht="13.5" customHeight="1" thickBot="1" x14ac:dyDescent="0.3">
      <c r="A2348" s="3" t="s">
        <v>160</v>
      </c>
      <c r="B2348" s="3" t="s">
        <v>92</v>
      </c>
      <c r="C2348" s="65">
        <f>C2349</f>
        <v>1170000</v>
      </c>
      <c r="D2348" s="65">
        <f t="shared" ref="D2348:J2349" si="1295">D2349</f>
        <v>0</v>
      </c>
      <c r="E2348" s="65">
        <f t="shared" si="1295"/>
        <v>0</v>
      </c>
      <c r="F2348" s="100">
        <f t="shared" si="1295"/>
        <v>0</v>
      </c>
      <c r="G2348" s="858">
        <f t="shared" si="1295"/>
        <v>0</v>
      </c>
      <c r="H2348" s="511">
        <f t="shared" si="1295"/>
        <v>0</v>
      </c>
      <c r="I2348" s="859">
        <f t="shared" si="1295"/>
        <v>0</v>
      </c>
      <c r="J2348" s="512">
        <f t="shared" si="1295"/>
        <v>1170000</v>
      </c>
      <c r="K2348" s="544">
        <f t="shared" si="1286"/>
        <v>0</v>
      </c>
    </row>
    <row r="2349" spans="1:18" ht="13.5" customHeight="1" x14ac:dyDescent="0.25">
      <c r="A2349" s="63" t="s">
        <v>161</v>
      </c>
      <c r="B2349" s="63" t="s">
        <v>152</v>
      </c>
      <c r="C2349" s="64">
        <f>C2350</f>
        <v>1170000</v>
      </c>
      <c r="D2349" s="64">
        <f t="shared" si="1295"/>
        <v>0</v>
      </c>
      <c r="E2349" s="64">
        <f t="shared" si="1295"/>
        <v>0</v>
      </c>
      <c r="F2349" s="101">
        <f t="shared" si="1295"/>
        <v>0</v>
      </c>
      <c r="G2349" s="860">
        <f t="shared" si="1295"/>
        <v>0</v>
      </c>
      <c r="H2349" s="369">
        <f t="shared" si="1295"/>
        <v>0</v>
      </c>
      <c r="I2349" s="861">
        <f t="shared" si="1295"/>
        <v>0</v>
      </c>
      <c r="J2349" s="513">
        <f t="shared" si="1295"/>
        <v>1170000</v>
      </c>
      <c r="K2349" s="535">
        <f t="shared" si="1286"/>
        <v>0</v>
      </c>
    </row>
    <row r="2350" spans="1:18" ht="13.5" customHeight="1" thickBot="1" x14ac:dyDescent="0.3">
      <c r="A2350" s="48" t="s">
        <v>165</v>
      </c>
      <c r="B2350" s="48" t="s">
        <v>153</v>
      </c>
      <c r="C2350" s="49">
        <v>1170000</v>
      </c>
      <c r="D2350" s="147"/>
      <c r="E2350" s="147"/>
      <c r="F2350" s="148"/>
      <c r="G2350" s="836"/>
      <c r="H2350" s="1088"/>
      <c r="I2350" s="847">
        <f>G2350</f>
        <v>0</v>
      </c>
      <c r="J2350" s="618">
        <f>C2350-I2350</f>
        <v>1170000</v>
      </c>
      <c r="K2350" s="538">
        <f t="shared" si="1286"/>
        <v>0</v>
      </c>
    </row>
    <row r="2351" spans="1:18" ht="13.5" customHeight="1" thickBot="1" x14ac:dyDescent="0.3">
      <c r="A2351" s="3" t="s">
        <v>162</v>
      </c>
      <c r="B2351" s="3" t="s">
        <v>151</v>
      </c>
      <c r="C2351" s="65">
        <f>C2352+C2354+C2356</f>
        <v>730000</v>
      </c>
      <c r="D2351" s="65">
        <f t="shared" ref="D2351:J2351" si="1296">D2352+D2354+D2356</f>
        <v>0</v>
      </c>
      <c r="E2351" s="65">
        <f t="shared" si="1296"/>
        <v>0</v>
      </c>
      <c r="F2351" s="100">
        <f t="shared" si="1296"/>
        <v>0</v>
      </c>
      <c r="G2351" s="858">
        <f t="shared" si="1296"/>
        <v>0</v>
      </c>
      <c r="H2351" s="511">
        <f t="shared" si="1296"/>
        <v>0</v>
      </c>
      <c r="I2351" s="859">
        <f t="shared" si="1296"/>
        <v>0</v>
      </c>
      <c r="J2351" s="512">
        <f t="shared" si="1296"/>
        <v>730000</v>
      </c>
      <c r="K2351" s="544">
        <f t="shared" si="1286"/>
        <v>0</v>
      </c>
    </row>
    <row r="2352" spans="1:18" ht="13.5" customHeight="1" x14ac:dyDescent="0.25">
      <c r="A2352" s="63" t="s">
        <v>164</v>
      </c>
      <c r="B2352" s="63" t="s">
        <v>154</v>
      </c>
      <c r="C2352" s="64">
        <f>C2353</f>
        <v>103000</v>
      </c>
      <c r="D2352" s="64">
        <f t="shared" ref="D2352:J2352" si="1297">D2353</f>
        <v>0</v>
      </c>
      <c r="E2352" s="64">
        <f t="shared" si="1297"/>
        <v>0</v>
      </c>
      <c r="F2352" s="101">
        <f t="shared" si="1297"/>
        <v>0</v>
      </c>
      <c r="G2352" s="860">
        <f t="shared" si="1297"/>
        <v>0</v>
      </c>
      <c r="H2352" s="369">
        <f t="shared" si="1297"/>
        <v>0</v>
      </c>
      <c r="I2352" s="861">
        <f t="shared" si="1297"/>
        <v>0</v>
      </c>
      <c r="J2352" s="513">
        <f t="shared" si="1297"/>
        <v>103000</v>
      </c>
      <c r="K2352" s="535">
        <f t="shared" si="1286"/>
        <v>0</v>
      </c>
    </row>
    <row r="2353" spans="1:11" ht="13.5" customHeight="1" x14ac:dyDescent="0.25">
      <c r="A2353" s="4" t="s">
        <v>163</v>
      </c>
      <c r="B2353" s="4" t="s">
        <v>155</v>
      </c>
      <c r="C2353" s="21">
        <v>103000</v>
      </c>
      <c r="D2353" s="16"/>
      <c r="E2353" s="16"/>
      <c r="F2353" s="102"/>
      <c r="G2353" s="835"/>
      <c r="H2353" s="716"/>
      <c r="I2353" s="846">
        <f>H2353+G2353</f>
        <v>0</v>
      </c>
      <c r="J2353" s="561">
        <f>C2353-I2353</f>
        <v>103000</v>
      </c>
      <c r="K2353" s="536">
        <f t="shared" si="1286"/>
        <v>0</v>
      </c>
    </row>
    <row r="2354" spans="1:11" ht="13.5" customHeight="1" x14ac:dyDescent="0.25">
      <c r="A2354" s="4" t="s">
        <v>166</v>
      </c>
      <c r="B2354" s="4" t="s">
        <v>156</v>
      </c>
      <c r="C2354" s="21">
        <f>C2355</f>
        <v>27000</v>
      </c>
      <c r="D2354" s="21">
        <f t="shared" ref="D2354:J2354" si="1298">D2355</f>
        <v>0</v>
      </c>
      <c r="E2354" s="21">
        <f t="shared" si="1298"/>
        <v>0</v>
      </c>
      <c r="F2354" s="103">
        <f t="shared" si="1298"/>
        <v>0</v>
      </c>
      <c r="G2354" s="862">
        <f t="shared" si="1298"/>
        <v>0</v>
      </c>
      <c r="H2354" s="499">
        <f t="shared" si="1298"/>
        <v>0</v>
      </c>
      <c r="I2354" s="863">
        <f t="shared" si="1298"/>
        <v>0</v>
      </c>
      <c r="J2354" s="514">
        <f t="shared" si="1298"/>
        <v>27000</v>
      </c>
      <c r="K2354" s="536">
        <f t="shared" si="1286"/>
        <v>0</v>
      </c>
    </row>
    <row r="2355" spans="1:11" ht="13.5" customHeight="1" x14ac:dyDescent="0.25">
      <c r="A2355" s="4" t="s">
        <v>167</v>
      </c>
      <c r="B2355" s="4" t="s">
        <v>157</v>
      </c>
      <c r="C2355" s="21">
        <v>27000</v>
      </c>
      <c r="D2355" s="16"/>
      <c r="E2355" s="16"/>
      <c r="F2355" s="102"/>
      <c r="G2355" s="835"/>
      <c r="H2355" s="716"/>
      <c r="I2355" s="846">
        <f>H2355+G2355</f>
        <v>0</v>
      </c>
      <c r="J2355" s="561">
        <f>C2355-I2355</f>
        <v>27000</v>
      </c>
      <c r="K2355" s="536">
        <f t="shared" si="1286"/>
        <v>0</v>
      </c>
    </row>
    <row r="2356" spans="1:11" ht="13.5" customHeight="1" x14ac:dyDescent="0.25">
      <c r="A2356" s="4" t="s">
        <v>168</v>
      </c>
      <c r="B2356" s="4" t="s">
        <v>158</v>
      </c>
      <c r="C2356" s="21">
        <f>C2357</f>
        <v>600000</v>
      </c>
      <c r="D2356" s="21">
        <f t="shared" ref="D2356:J2356" si="1299">D2357</f>
        <v>0</v>
      </c>
      <c r="E2356" s="21">
        <f t="shared" si="1299"/>
        <v>0</v>
      </c>
      <c r="F2356" s="103">
        <f t="shared" si="1299"/>
        <v>0</v>
      </c>
      <c r="G2356" s="862">
        <f t="shared" si="1299"/>
        <v>0</v>
      </c>
      <c r="H2356" s="499">
        <f t="shared" si="1299"/>
        <v>0</v>
      </c>
      <c r="I2356" s="863">
        <f t="shared" si="1299"/>
        <v>0</v>
      </c>
      <c r="J2356" s="514">
        <f t="shared" si="1299"/>
        <v>600000</v>
      </c>
      <c r="K2356" s="536">
        <f t="shared" si="1286"/>
        <v>0</v>
      </c>
    </row>
    <row r="2357" spans="1:11" ht="13.5" customHeight="1" x14ac:dyDescent="0.25">
      <c r="A2357" s="4" t="s">
        <v>169</v>
      </c>
      <c r="B2357" s="4" t="s">
        <v>159</v>
      </c>
      <c r="C2357" s="21">
        <v>600000</v>
      </c>
      <c r="D2357" s="16"/>
      <c r="E2357" s="16"/>
      <c r="F2357" s="102"/>
      <c r="G2357" s="835"/>
      <c r="H2357" s="716"/>
      <c r="I2357" s="846">
        <f>H2357+G2357</f>
        <v>0</v>
      </c>
      <c r="J2357" s="561">
        <f>C2357-I2357</f>
        <v>600000</v>
      </c>
      <c r="K2357" s="536">
        <f t="shared" si="1286"/>
        <v>0</v>
      </c>
    </row>
    <row r="2358" spans="1:11" ht="13.5" customHeight="1" x14ac:dyDescent="0.25">
      <c r="A2358" s="124"/>
      <c r="B2358" s="124"/>
      <c r="C2358" s="125"/>
      <c r="D2358" s="126"/>
      <c r="E2358" s="126"/>
      <c r="F2358" s="126"/>
      <c r="G2358" s="516"/>
      <c r="H2358" s="516"/>
      <c r="I2358" s="516"/>
      <c r="J2358" s="515"/>
      <c r="K2358" s="545"/>
    </row>
    <row r="2359" spans="1:11" ht="13.5" customHeight="1" x14ac:dyDescent="0.25">
      <c r="A2359" s="7"/>
      <c r="B2359" s="7"/>
      <c r="C2359" s="8"/>
      <c r="D2359" s="130"/>
      <c r="E2359" s="130"/>
      <c r="F2359" s="130"/>
      <c r="G2359" s="520"/>
      <c r="H2359" s="520"/>
      <c r="I2359" s="520"/>
      <c r="J2359" s="519"/>
      <c r="K2359" s="550"/>
    </row>
    <row r="2360" spans="1:11" ht="13.5" customHeight="1" x14ac:dyDescent="0.25">
      <c r="A2360" s="7"/>
      <c r="B2360" s="7"/>
      <c r="C2360" s="8"/>
      <c r="D2360" s="130"/>
      <c r="E2360" s="130"/>
      <c r="F2360" s="130"/>
      <c r="G2360" s="520"/>
      <c r="H2360" s="520"/>
      <c r="I2360" s="520"/>
      <c r="J2360" s="519"/>
      <c r="K2360" s="550"/>
    </row>
    <row r="2361" spans="1:11" ht="13.5" customHeight="1" x14ac:dyDescent="0.25">
      <c r="A2361" s="127"/>
      <c r="B2361" s="127"/>
      <c r="C2361" s="128"/>
      <c r="D2361" s="129"/>
      <c r="E2361" s="129"/>
      <c r="F2361" s="129"/>
      <c r="G2361" s="518"/>
      <c r="H2361" s="518"/>
      <c r="I2361" s="518"/>
      <c r="J2361" s="517"/>
      <c r="K2361" s="546">
        <v>2</v>
      </c>
    </row>
    <row r="2362" spans="1:11" ht="13.5" customHeight="1" x14ac:dyDescent="0.25">
      <c r="A2362" s="120" t="s">
        <v>533</v>
      </c>
      <c r="B2362" s="121">
        <v>2</v>
      </c>
      <c r="C2362" s="122" t="s">
        <v>534</v>
      </c>
      <c r="D2362" s="122" t="s">
        <v>535</v>
      </c>
      <c r="E2362" s="122" t="s">
        <v>536</v>
      </c>
      <c r="F2362" s="123" t="s">
        <v>537</v>
      </c>
      <c r="G2362" s="832">
        <v>7</v>
      </c>
      <c r="H2362" s="715">
        <v>8</v>
      </c>
      <c r="I2362" s="843">
        <v>9</v>
      </c>
      <c r="J2362" s="502">
        <v>10</v>
      </c>
      <c r="K2362" s="503">
        <v>11</v>
      </c>
    </row>
    <row r="2363" spans="1:11" ht="13.5" customHeight="1" x14ac:dyDescent="0.25">
      <c r="A2363" s="54" t="s">
        <v>99</v>
      </c>
      <c r="B2363" s="54" t="s">
        <v>98</v>
      </c>
      <c r="C2363" s="55">
        <f>C2364</f>
        <v>750000</v>
      </c>
      <c r="D2363" s="55">
        <f t="shared" ref="D2363:J2364" si="1300">D2364</f>
        <v>0</v>
      </c>
      <c r="E2363" s="55">
        <f t="shared" si="1300"/>
        <v>0</v>
      </c>
      <c r="F2363" s="104">
        <f t="shared" si="1300"/>
        <v>0</v>
      </c>
      <c r="G2363" s="547">
        <f t="shared" si="1300"/>
        <v>247000</v>
      </c>
      <c r="H2363" s="499">
        <f t="shared" si="1300"/>
        <v>0</v>
      </c>
      <c r="I2363" s="581">
        <f t="shared" si="1300"/>
        <v>247000</v>
      </c>
      <c r="J2363" s="549">
        <f t="shared" si="1300"/>
        <v>503000</v>
      </c>
      <c r="K2363" s="916">
        <f t="shared" ref="K2363:K2399" si="1301">I2363/C2363*100</f>
        <v>32.93333333333333</v>
      </c>
    </row>
    <row r="2364" spans="1:11" ht="13.5" customHeight="1" thickBot="1" x14ac:dyDescent="0.3">
      <c r="A2364" s="70" t="s">
        <v>3</v>
      </c>
      <c r="B2364" s="70" t="s">
        <v>4</v>
      </c>
      <c r="C2364" s="71">
        <f>C2365</f>
        <v>750000</v>
      </c>
      <c r="D2364" s="71">
        <f t="shared" si="1300"/>
        <v>0</v>
      </c>
      <c r="E2364" s="71">
        <f t="shared" si="1300"/>
        <v>0</v>
      </c>
      <c r="F2364" s="111">
        <f t="shared" si="1300"/>
        <v>0</v>
      </c>
      <c r="G2364" s="902">
        <f t="shared" si="1300"/>
        <v>247000</v>
      </c>
      <c r="H2364" s="1100">
        <f t="shared" si="1300"/>
        <v>0</v>
      </c>
      <c r="I2364" s="903">
        <f t="shared" si="1300"/>
        <v>247000</v>
      </c>
      <c r="J2364" s="558">
        <f t="shared" si="1300"/>
        <v>503000</v>
      </c>
      <c r="K2364" s="904">
        <f t="shared" si="1301"/>
        <v>32.93333333333333</v>
      </c>
    </row>
    <row r="2365" spans="1:11" ht="13.5" customHeight="1" thickBot="1" x14ac:dyDescent="0.3">
      <c r="A2365" s="3" t="s">
        <v>170</v>
      </c>
      <c r="B2365" s="3" t="s">
        <v>151</v>
      </c>
      <c r="C2365" s="65">
        <f>C2366+C2368</f>
        <v>750000</v>
      </c>
      <c r="D2365" s="65">
        <f t="shared" ref="D2365:J2365" si="1302">D2366+D2368</f>
        <v>0</v>
      </c>
      <c r="E2365" s="65">
        <f t="shared" si="1302"/>
        <v>0</v>
      </c>
      <c r="F2365" s="100">
        <f t="shared" si="1302"/>
        <v>0</v>
      </c>
      <c r="G2365" s="858">
        <f t="shared" si="1302"/>
        <v>247000</v>
      </c>
      <c r="H2365" s="511">
        <f t="shared" si="1302"/>
        <v>0</v>
      </c>
      <c r="I2365" s="859">
        <f t="shared" si="1302"/>
        <v>247000</v>
      </c>
      <c r="J2365" s="512">
        <f t="shared" si="1302"/>
        <v>503000</v>
      </c>
      <c r="K2365" s="544">
        <f t="shared" si="1301"/>
        <v>32.93333333333333</v>
      </c>
    </row>
    <row r="2366" spans="1:11" ht="13.5" customHeight="1" x14ac:dyDescent="0.25">
      <c r="A2366" s="63" t="s">
        <v>171</v>
      </c>
      <c r="B2366" s="63" t="s">
        <v>154</v>
      </c>
      <c r="C2366" s="64">
        <f>C2367</f>
        <v>450000</v>
      </c>
      <c r="D2366" s="64">
        <f t="shared" ref="D2366:J2366" si="1303">D2367</f>
        <v>0</v>
      </c>
      <c r="E2366" s="64">
        <f t="shared" si="1303"/>
        <v>0</v>
      </c>
      <c r="F2366" s="101">
        <f t="shared" si="1303"/>
        <v>0</v>
      </c>
      <c r="G2366" s="860">
        <f t="shared" si="1303"/>
        <v>168250</v>
      </c>
      <c r="H2366" s="369">
        <f t="shared" si="1303"/>
        <v>0</v>
      </c>
      <c r="I2366" s="861">
        <f t="shared" si="1303"/>
        <v>168250</v>
      </c>
      <c r="J2366" s="513">
        <f t="shared" si="1303"/>
        <v>281750</v>
      </c>
      <c r="K2366" s="535">
        <f t="shared" si="1301"/>
        <v>37.388888888888886</v>
      </c>
    </row>
    <row r="2367" spans="1:11" ht="13.5" customHeight="1" x14ac:dyDescent="0.25">
      <c r="A2367" s="4" t="s">
        <v>172</v>
      </c>
      <c r="B2367" s="4" t="s">
        <v>155</v>
      </c>
      <c r="C2367" s="21">
        <v>450000</v>
      </c>
      <c r="D2367" s="16"/>
      <c r="E2367" s="16"/>
      <c r="F2367" s="102"/>
      <c r="G2367" s="850">
        <v>168250</v>
      </c>
      <c r="H2367" s="691"/>
      <c r="I2367" s="803">
        <f>H2367+G2367</f>
        <v>168250</v>
      </c>
      <c r="J2367" s="561">
        <f>C2367-I2367</f>
        <v>281750</v>
      </c>
      <c r="K2367" s="536">
        <f t="shared" si="1301"/>
        <v>37.388888888888886</v>
      </c>
    </row>
    <row r="2368" spans="1:11" ht="13.5" customHeight="1" x14ac:dyDescent="0.25">
      <c r="A2368" s="4" t="s">
        <v>173</v>
      </c>
      <c r="B2368" s="4" t="s">
        <v>156</v>
      </c>
      <c r="C2368" s="21">
        <f>C2369</f>
        <v>300000</v>
      </c>
      <c r="D2368" s="21">
        <f t="shared" ref="D2368:J2368" si="1304">D2369</f>
        <v>0</v>
      </c>
      <c r="E2368" s="21">
        <f t="shared" si="1304"/>
        <v>0</v>
      </c>
      <c r="F2368" s="103">
        <f t="shared" si="1304"/>
        <v>0</v>
      </c>
      <c r="G2368" s="862">
        <f t="shared" si="1304"/>
        <v>78750</v>
      </c>
      <c r="H2368" s="499">
        <f t="shared" si="1304"/>
        <v>0</v>
      </c>
      <c r="I2368" s="863">
        <f t="shared" si="1304"/>
        <v>78750</v>
      </c>
      <c r="J2368" s="514">
        <f t="shared" si="1304"/>
        <v>221250</v>
      </c>
      <c r="K2368" s="536">
        <f t="shared" si="1301"/>
        <v>26.25</v>
      </c>
    </row>
    <row r="2369" spans="1:11" ht="13.5" customHeight="1" x14ac:dyDescent="0.25">
      <c r="A2369" s="4" t="s">
        <v>174</v>
      </c>
      <c r="B2369" s="4" t="s">
        <v>157</v>
      </c>
      <c r="C2369" s="21">
        <v>300000</v>
      </c>
      <c r="D2369" s="16"/>
      <c r="E2369" s="16"/>
      <c r="F2369" s="102"/>
      <c r="G2369" s="850">
        <v>78750</v>
      </c>
      <c r="H2369" s="691"/>
      <c r="I2369" s="803">
        <f>H2369+G2369</f>
        <v>78750</v>
      </c>
      <c r="J2369" s="561">
        <f>C2369-I2369</f>
        <v>221250</v>
      </c>
      <c r="K2369" s="536">
        <f t="shared" si="1301"/>
        <v>26.25</v>
      </c>
    </row>
    <row r="2370" spans="1:11" ht="13.5" customHeight="1" x14ac:dyDescent="0.25">
      <c r="A2370" s="54" t="s">
        <v>126</v>
      </c>
      <c r="B2370" s="54" t="s">
        <v>551</v>
      </c>
      <c r="C2370" s="55">
        <f>C2371</f>
        <v>2000000</v>
      </c>
      <c r="D2370" s="55">
        <f t="shared" ref="D2370:J2373" si="1305">D2371</f>
        <v>0</v>
      </c>
      <c r="E2370" s="55">
        <f t="shared" si="1305"/>
        <v>0</v>
      </c>
      <c r="F2370" s="104">
        <f t="shared" si="1305"/>
        <v>0</v>
      </c>
      <c r="G2370" s="547">
        <f t="shared" si="1305"/>
        <v>375000</v>
      </c>
      <c r="H2370" s="499">
        <f t="shared" si="1305"/>
        <v>0</v>
      </c>
      <c r="I2370" s="581">
        <f t="shared" si="1305"/>
        <v>375000</v>
      </c>
      <c r="J2370" s="549">
        <f t="shared" si="1305"/>
        <v>1625000</v>
      </c>
      <c r="K2370" s="916">
        <f t="shared" si="1301"/>
        <v>18.75</v>
      </c>
    </row>
    <row r="2371" spans="1:11" ht="13.5" customHeight="1" thickBot="1" x14ac:dyDescent="0.3">
      <c r="A2371" s="70" t="s">
        <v>5</v>
      </c>
      <c r="B2371" s="70" t="s">
        <v>6</v>
      </c>
      <c r="C2371" s="71">
        <f>C2372</f>
        <v>2000000</v>
      </c>
      <c r="D2371" s="71">
        <f t="shared" si="1305"/>
        <v>0</v>
      </c>
      <c r="E2371" s="71">
        <f t="shared" si="1305"/>
        <v>0</v>
      </c>
      <c r="F2371" s="111">
        <f t="shared" si="1305"/>
        <v>0</v>
      </c>
      <c r="G2371" s="902">
        <f t="shared" si="1305"/>
        <v>375000</v>
      </c>
      <c r="H2371" s="1100">
        <f t="shared" si="1305"/>
        <v>0</v>
      </c>
      <c r="I2371" s="903">
        <f t="shared" si="1305"/>
        <v>375000</v>
      </c>
      <c r="J2371" s="558">
        <f t="shared" si="1305"/>
        <v>1625000</v>
      </c>
      <c r="K2371" s="904">
        <f t="shared" si="1301"/>
        <v>18.75</v>
      </c>
    </row>
    <row r="2372" spans="1:11" ht="13.5" customHeight="1" thickBot="1" x14ac:dyDescent="0.3">
      <c r="A2372" s="692" t="s">
        <v>181</v>
      </c>
      <c r="B2372" s="692" t="s">
        <v>151</v>
      </c>
      <c r="C2372" s="65">
        <f>C2373</f>
        <v>2000000</v>
      </c>
      <c r="D2372" s="65">
        <f t="shared" si="1305"/>
        <v>0</v>
      </c>
      <c r="E2372" s="65">
        <f t="shared" si="1305"/>
        <v>0</v>
      </c>
      <c r="F2372" s="100">
        <f t="shared" si="1305"/>
        <v>0</v>
      </c>
      <c r="G2372" s="858">
        <f t="shared" si="1305"/>
        <v>375000</v>
      </c>
      <c r="H2372" s="511">
        <f t="shared" si="1305"/>
        <v>0</v>
      </c>
      <c r="I2372" s="859">
        <f t="shared" si="1305"/>
        <v>375000</v>
      </c>
      <c r="J2372" s="512">
        <f t="shared" si="1305"/>
        <v>1625000</v>
      </c>
      <c r="K2372" s="693">
        <f t="shared" si="1301"/>
        <v>18.75</v>
      </c>
    </row>
    <row r="2373" spans="1:11" ht="13.5" customHeight="1" x14ac:dyDescent="0.25">
      <c r="A2373" s="63" t="s">
        <v>186</v>
      </c>
      <c r="B2373" s="63" t="s">
        <v>158</v>
      </c>
      <c r="C2373" s="64">
        <f>C2374</f>
        <v>2000000</v>
      </c>
      <c r="D2373" s="64">
        <f t="shared" si="1305"/>
        <v>0</v>
      </c>
      <c r="E2373" s="64">
        <f t="shared" si="1305"/>
        <v>0</v>
      </c>
      <c r="F2373" s="101">
        <f t="shared" si="1305"/>
        <v>0</v>
      </c>
      <c r="G2373" s="860">
        <f t="shared" si="1305"/>
        <v>375000</v>
      </c>
      <c r="H2373" s="369">
        <f t="shared" si="1305"/>
        <v>0</v>
      </c>
      <c r="I2373" s="861">
        <f t="shared" si="1305"/>
        <v>375000</v>
      </c>
      <c r="J2373" s="513">
        <f t="shared" si="1305"/>
        <v>1625000</v>
      </c>
      <c r="K2373" s="535">
        <f t="shared" si="1301"/>
        <v>18.75</v>
      </c>
    </row>
    <row r="2374" spans="1:11" ht="13.5" customHeight="1" x14ac:dyDescent="0.25">
      <c r="A2374" s="4" t="s">
        <v>187</v>
      </c>
      <c r="B2374" s="4" t="s">
        <v>175</v>
      </c>
      <c r="C2374" s="21">
        <v>2000000</v>
      </c>
      <c r="D2374" s="16"/>
      <c r="E2374" s="16"/>
      <c r="F2374" s="102"/>
      <c r="G2374" s="850">
        <v>375000</v>
      </c>
      <c r="H2374" s="691"/>
      <c r="I2374" s="796">
        <f>H2374+G2374</f>
        <v>375000</v>
      </c>
      <c r="J2374" s="561">
        <f>C2374-I2374</f>
        <v>1625000</v>
      </c>
      <c r="K2374" s="536">
        <f t="shared" si="1301"/>
        <v>18.75</v>
      </c>
    </row>
    <row r="2375" spans="1:11" ht="13.5" customHeight="1" x14ac:dyDescent="0.25">
      <c r="A2375" s="54" t="s">
        <v>125</v>
      </c>
      <c r="B2375" s="54" t="s">
        <v>100</v>
      </c>
      <c r="C2375" s="55">
        <f>C2376</f>
        <v>2000000</v>
      </c>
      <c r="D2375" s="55">
        <f t="shared" ref="D2375:J2376" si="1306">D2376</f>
        <v>0</v>
      </c>
      <c r="E2375" s="55">
        <f t="shared" si="1306"/>
        <v>0</v>
      </c>
      <c r="F2375" s="104">
        <f t="shared" si="1306"/>
        <v>0</v>
      </c>
      <c r="G2375" s="547">
        <f t="shared" si="1306"/>
        <v>531375</v>
      </c>
      <c r="H2375" s="499">
        <f t="shared" si="1306"/>
        <v>0</v>
      </c>
      <c r="I2375" s="581">
        <f t="shared" si="1306"/>
        <v>531375</v>
      </c>
      <c r="J2375" s="549">
        <f t="shared" si="1306"/>
        <v>1468625</v>
      </c>
      <c r="K2375" s="916">
        <f t="shared" si="1301"/>
        <v>26.568750000000001</v>
      </c>
    </row>
    <row r="2376" spans="1:11" ht="13.5" customHeight="1" thickBot="1" x14ac:dyDescent="0.3">
      <c r="A2376" s="70" t="s">
        <v>7</v>
      </c>
      <c r="B2376" s="70" t="s">
        <v>8</v>
      </c>
      <c r="C2376" s="71">
        <f>C2377</f>
        <v>2000000</v>
      </c>
      <c r="D2376" s="71">
        <f t="shared" si="1306"/>
        <v>0</v>
      </c>
      <c r="E2376" s="71">
        <f t="shared" si="1306"/>
        <v>0</v>
      </c>
      <c r="F2376" s="111">
        <f t="shared" si="1306"/>
        <v>0</v>
      </c>
      <c r="G2376" s="902">
        <f t="shared" si="1306"/>
        <v>531375</v>
      </c>
      <c r="H2376" s="1100">
        <f t="shared" si="1306"/>
        <v>0</v>
      </c>
      <c r="I2376" s="903">
        <f t="shared" si="1306"/>
        <v>531375</v>
      </c>
      <c r="J2376" s="558">
        <f t="shared" si="1306"/>
        <v>1468625</v>
      </c>
      <c r="K2376" s="904">
        <f t="shared" si="1301"/>
        <v>26.568750000000001</v>
      </c>
    </row>
    <row r="2377" spans="1:11" ht="13.5" customHeight="1" thickBot="1" x14ac:dyDescent="0.3">
      <c r="A2377" s="692" t="s">
        <v>176</v>
      </c>
      <c r="B2377" s="692" t="s">
        <v>151</v>
      </c>
      <c r="C2377" s="65">
        <f>C2378+C2380</f>
        <v>2000000</v>
      </c>
      <c r="D2377" s="65">
        <f t="shared" ref="D2377:J2377" si="1307">D2378+D2380</f>
        <v>0</v>
      </c>
      <c r="E2377" s="65">
        <f t="shared" si="1307"/>
        <v>0</v>
      </c>
      <c r="F2377" s="100">
        <f t="shared" si="1307"/>
        <v>0</v>
      </c>
      <c r="G2377" s="858">
        <f t="shared" si="1307"/>
        <v>531375</v>
      </c>
      <c r="H2377" s="511">
        <f t="shared" si="1307"/>
        <v>0</v>
      </c>
      <c r="I2377" s="859">
        <f t="shared" si="1307"/>
        <v>531375</v>
      </c>
      <c r="J2377" s="512">
        <f t="shared" si="1307"/>
        <v>1468625</v>
      </c>
      <c r="K2377" s="693">
        <f t="shared" si="1301"/>
        <v>26.568750000000001</v>
      </c>
    </row>
    <row r="2378" spans="1:11" ht="13.5" customHeight="1" x14ac:dyDescent="0.25">
      <c r="A2378" s="63" t="s">
        <v>177</v>
      </c>
      <c r="B2378" s="63" t="s">
        <v>154</v>
      </c>
      <c r="C2378" s="64">
        <f>C2379</f>
        <v>1550000</v>
      </c>
      <c r="D2378" s="64">
        <f t="shared" ref="D2378:J2378" si="1308">D2379</f>
        <v>0</v>
      </c>
      <c r="E2378" s="64">
        <f t="shared" si="1308"/>
        <v>0</v>
      </c>
      <c r="F2378" s="101">
        <f t="shared" si="1308"/>
        <v>0</v>
      </c>
      <c r="G2378" s="860">
        <f t="shared" si="1308"/>
        <v>436500</v>
      </c>
      <c r="H2378" s="369">
        <f t="shared" si="1308"/>
        <v>0</v>
      </c>
      <c r="I2378" s="861">
        <f t="shared" si="1308"/>
        <v>436500</v>
      </c>
      <c r="J2378" s="513">
        <f t="shared" si="1308"/>
        <v>1113500</v>
      </c>
      <c r="K2378" s="535">
        <f t="shared" si="1301"/>
        <v>28.161290322580644</v>
      </c>
    </row>
    <row r="2379" spans="1:11" ht="13.5" customHeight="1" x14ac:dyDescent="0.25">
      <c r="A2379" s="4" t="s">
        <v>178</v>
      </c>
      <c r="B2379" s="4" t="s">
        <v>155</v>
      </c>
      <c r="C2379" s="21">
        <v>1550000</v>
      </c>
      <c r="D2379" s="57"/>
      <c r="E2379" s="57"/>
      <c r="F2379" s="106"/>
      <c r="G2379" s="850">
        <v>436500</v>
      </c>
      <c r="H2379" s="691"/>
      <c r="I2379" s="796">
        <f>H2379+G2379</f>
        <v>436500</v>
      </c>
      <c r="J2379" s="561">
        <f>C2379-I2379</f>
        <v>1113500</v>
      </c>
      <c r="K2379" s="536">
        <f t="shared" si="1301"/>
        <v>28.161290322580644</v>
      </c>
    </row>
    <row r="2380" spans="1:11" ht="13.5" customHeight="1" x14ac:dyDescent="0.25">
      <c r="A2380" s="4" t="s">
        <v>179</v>
      </c>
      <c r="B2380" s="4" t="s">
        <v>156</v>
      </c>
      <c r="C2380" s="21">
        <f>C2381</f>
        <v>450000</v>
      </c>
      <c r="D2380" s="21">
        <f t="shared" ref="D2380:J2380" si="1309">D2381</f>
        <v>0</v>
      </c>
      <c r="E2380" s="21">
        <f t="shared" si="1309"/>
        <v>0</v>
      </c>
      <c r="F2380" s="103">
        <f t="shared" si="1309"/>
        <v>0</v>
      </c>
      <c r="G2380" s="862">
        <f t="shared" si="1309"/>
        <v>94875</v>
      </c>
      <c r="H2380" s="499">
        <f t="shared" si="1309"/>
        <v>0</v>
      </c>
      <c r="I2380" s="863">
        <f t="shared" si="1309"/>
        <v>94875</v>
      </c>
      <c r="J2380" s="514">
        <f t="shared" si="1309"/>
        <v>355125</v>
      </c>
      <c r="K2380" s="536">
        <f t="shared" si="1301"/>
        <v>21.083333333333336</v>
      </c>
    </row>
    <row r="2381" spans="1:11" ht="13.5" customHeight="1" x14ac:dyDescent="0.25">
      <c r="A2381" s="4" t="s">
        <v>180</v>
      </c>
      <c r="B2381" s="4" t="s">
        <v>157</v>
      </c>
      <c r="C2381" s="21">
        <v>450000</v>
      </c>
      <c r="D2381" s="16"/>
      <c r="E2381" s="16"/>
      <c r="F2381" s="102"/>
      <c r="G2381" s="850">
        <v>94875</v>
      </c>
      <c r="H2381" s="691"/>
      <c r="I2381" s="796">
        <f>H2381+G2381</f>
        <v>94875</v>
      </c>
      <c r="J2381" s="561">
        <f>C2381-I2381</f>
        <v>355125</v>
      </c>
      <c r="K2381" s="536">
        <f t="shared" si="1301"/>
        <v>21.083333333333336</v>
      </c>
    </row>
    <row r="2382" spans="1:11" ht="13.5" customHeight="1" x14ac:dyDescent="0.25">
      <c r="A2382" s="54" t="s">
        <v>124</v>
      </c>
      <c r="B2382" s="54" t="s">
        <v>101</v>
      </c>
      <c r="C2382" s="55">
        <f>C2383</f>
        <v>3500000</v>
      </c>
      <c r="D2382" s="55">
        <f t="shared" ref="D2382:J2383" si="1310">D2383</f>
        <v>0</v>
      </c>
      <c r="E2382" s="55">
        <f t="shared" si="1310"/>
        <v>0</v>
      </c>
      <c r="F2382" s="104">
        <f t="shared" si="1310"/>
        <v>0</v>
      </c>
      <c r="G2382" s="547">
        <f t="shared" si="1310"/>
        <v>120625</v>
      </c>
      <c r="H2382" s="499">
        <f t="shared" si="1310"/>
        <v>0</v>
      </c>
      <c r="I2382" s="581">
        <f t="shared" si="1310"/>
        <v>120625</v>
      </c>
      <c r="J2382" s="549">
        <f t="shared" si="1310"/>
        <v>3379375</v>
      </c>
      <c r="K2382" s="916">
        <f t="shared" si="1301"/>
        <v>3.4464285714285712</v>
      </c>
    </row>
    <row r="2383" spans="1:11" ht="13.5" customHeight="1" thickBot="1" x14ac:dyDescent="0.3">
      <c r="A2383" s="70" t="s">
        <v>9</v>
      </c>
      <c r="B2383" s="70" t="s">
        <v>10</v>
      </c>
      <c r="C2383" s="71">
        <f>C2384</f>
        <v>3500000</v>
      </c>
      <c r="D2383" s="71">
        <f t="shared" si="1310"/>
        <v>0</v>
      </c>
      <c r="E2383" s="71">
        <f t="shared" si="1310"/>
        <v>0</v>
      </c>
      <c r="F2383" s="111">
        <f t="shared" si="1310"/>
        <v>0</v>
      </c>
      <c r="G2383" s="902">
        <f t="shared" si="1310"/>
        <v>120625</v>
      </c>
      <c r="H2383" s="1100">
        <f t="shared" si="1310"/>
        <v>0</v>
      </c>
      <c r="I2383" s="903">
        <f t="shared" si="1310"/>
        <v>120625</v>
      </c>
      <c r="J2383" s="558">
        <f t="shared" si="1310"/>
        <v>3379375</v>
      </c>
      <c r="K2383" s="904">
        <f t="shared" si="1301"/>
        <v>3.4464285714285712</v>
      </c>
    </row>
    <row r="2384" spans="1:11" ht="13.5" customHeight="1" thickBot="1" x14ac:dyDescent="0.3">
      <c r="A2384" s="3" t="s">
        <v>182</v>
      </c>
      <c r="B2384" s="3" t="s">
        <v>151</v>
      </c>
      <c r="C2384" s="65">
        <f>C2385+C2387+C2389</f>
        <v>3500000</v>
      </c>
      <c r="D2384" s="65">
        <f t="shared" ref="D2384:J2384" si="1311">D2385+D2387+D2389</f>
        <v>0</v>
      </c>
      <c r="E2384" s="65">
        <f t="shared" si="1311"/>
        <v>0</v>
      </c>
      <c r="F2384" s="100">
        <f t="shared" si="1311"/>
        <v>0</v>
      </c>
      <c r="G2384" s="858">
        <f t="shared" si="1311"/>
        <v>120625</v>
      </c>
      <c r="H2384" s="511">
        <f t="shared" si="1311"/>
        <v>0</v>
      </c>
      <c r="I2384" s="859">
        <f t="shared" si="1311"/>
        <v>120625</v>
      </c>
      <c r="J2384" s="512">
        <f t="shared" si="1311"/>
        <v>3379375</v>
      </c>
      <c r="K2384" s="544">
        <f t="shared" si="1301"/>
        <v>3.4464285714285712</v>
      </c>
    </row>
    <row r="2385" spans="1:11" ht="13.5" customHeight="1" x14ac:dyDescent="0.25">
      <c r="A2385" s="63" t="s">
        <v>183</v>
      </c>
      <c r="B2385" s="63" t="s">
        <v>154</v>
      </c>
      <c r="C2385" s="64">
        <f>C2386</f>
        <v>305000</v>
      </c>
      <c r="D2385" s="64">
        <f t="shared" ref="D2385:J2385" si="1312">D2386</f>
        <v>0</v>
      </c>
      <c r="E2385" s="64">
        <f t="shared" si="1312"/>
        <v>0</v>
      </c>
      <c r="F2385" s="101">
        <f t="shared" si="1312"/>
        <v>0</v>
      </c>
      <c r="G2385" s="860">
        <f t="shared" si="1312"/>
        <v>98750</v>
      </c>
      <c r="H2385" s="369">
        <f t="shared" si="1312"/>
        <v>0</v>
      </c>
      <c r="I2385" s="861">
        <f t="shared" si="1312"/>
        <v>98750</v>
      </c>
      <c r="J2385" s="513">
        <f t="shared" si="1312"/>
        <v>206250</v>
      </c>
      <c r="K2385" s="535">
        <f t="shared" si="1301"/>
        <v>32.377049180327873</v>
      </c>
    </row>
    <row r="2386" spans="1:11" ht="13.5" customHeight="1" x14ac:dyDescent="0.25">
      <c r="A2386" s="4" t="s">
        <v>184</v>
      </c>
      <c r="B2386" s="4" t="s">
        <v>155</v>
      </c>
      <c r="C2386" s="21">
        <v>305000</v>
      </c>
      <c r="D2386" s="16"/>
      <c r="E2386" s="16"/>
      <c r="F2386" s="102"/>
      <c r="G2386" s="850">
        <v>98750</v>
      </c>
      <c r="H2386" s="691"/>
      <c r="I2386" s="796">
        <f>H2386+G2386</f>
        <v>98750</v>
      </c>
      <c r="J2386" s="561">
        <f>C2386-I2386</f>
        <v>206250</v>
      </c>
      <c r="K2386" s="536">
        <f t="shared" si="1301"/>
        <v>32.377049180327873</v>
      </c>
    </row>
    <row r="2387" spans="1:11" ht="13.5" customHeight="1" x14ac:dyDescent="0.25">
      <c r="A2387" s="4" t="s">
        <v>189</v>
      </c>
      <c r="B2387" s="4" t="s">
        <v>156</v>
      </c>
      <c r="C2387" s="21">
        <f>C2388</f>
        <v>195000</v>
      </c>
      <c r="D2387" s="21">
        <f t="shared" ref="D2387:J2387" si="1313">D2388</f>
        <v>0</v>
      </c>
      <c r="E2387" s="21">
        <f t="shared" si="1313"/>
        <v>0</v>
      </c>
      <c r="F2387" s="103">
        <f t="shared" si="1313"/>
        <v>0</v>
      </c>
      <c r="G2387" s="862">
        <f t="shared" si="1313"/>
        <v>21875</v>
      </c>
      <c r="H2387" s="499">
        <f t="shared" si="1313"/>
        <v>0</v>
      </c>
      <c r="I2387" s="863">
        <f t="shared" si="1313"/>
        <v>21875</v>
      </c>
      <c r="J2387" s="514">
        <f t="shared" si="1313"/>
        <v>173125</v>
      </c>
      <c r="K2387" s="536">
        <f t="shared" si="1301"/>
        <v>11.217948717948719</v>
      </c>
    </row>
    <row r="2388" spans="1:11" ht="13.5" customHeight="1" x14ac:dyDescent="0.25">
      <c r="A2388" s="4" t="s">
        <v>188</v>
      </c>
      <c r="B2388" s="4" t="s">
        <v>157</v>
      </c>
      <c r="C2388" s="21">
        <v>195000</v>
      </c>
      <c r="D2388" s="16"/>
      <c r="E2388" s="16"/>
      <c r="F2388" s="102"/>
      <c r="G2388" s="850">
        <v>21875</v>
      </c>
      <c r="H2388" s="691"/>
      <c r="I2388" s="796">
        <f>H2388+G2388</f>
        <v>21875</v>
      </c>
      <c r="J2388" s="561">
        <f>C2388-I2388</f>
        <v>173125</v>
      </c>
      <c r="K2388" s="536">
        <f t="shared" si="1301"/>
        <v>11.217948717948719</v>
      </c>
    </row>
    <row r="2389" spans="1:11" ht="13.5" customHeight="1" x14ac:dyDescent="0.25">
      <c r="A2389" s="4" t="s">
        <v>185</v>
      </c>
      <c r="B2389" s="4" t="s">
        <v>158</v>
      </c>
      <c r="C2389" s="21">
        <f>C2390</f>
        <v>3000000</v>
      </c>
      <c r="D2389" s="21">
        <f t="shared" ref="D2389:J2389" si="1314">D2390</f>
        <v>0</v>
      </c>
      <c r="E2389" s="21">
        <f t="shared" si="1314"/>
        <v>0</v>
      </c>
      <c r="F2389" s="103">
        <f t="shared" si="1314"/>
        <v>0</v>
      </c>
      <c r="G2389" s="862">
        <f t="shared" si="1314"/>
        <v>0</v>
      </c>
      <c r="H2389" s="499">
        <f t="shared" si="1314"/>
        <v>0</v>
      </c>
      <c r="I2389" s="863">
        <f t="shared" si="1314"/>
        <v>0</v>
      </c>
      <c r="J2389" s="514">
        <f t="shared" si="1314"/>
        <v>3000000</v>
      </c>
      <c r="K2389" s="536">
        <f t="shared" si="1301"/>
        <v>0</v>
      </c>
    </row>
    <row r="2390" spans="1:11" ht="13.5" customHeight="1" x14ac:dyDescent="0.25">
      <c r="A2390" s="4" t="s">
        <v>190</v>
      </c>
      <c r="B2390" s="4" t="s">
        <v>159</v>
      </c>
      <c r="C2390" s="21">
        <v>3000000</v>
      </c>
      <c r="D2390" s="16"/>
      <c r="E2390" s="16"/>
      <c r="F2390" s="102"/>
      <c r="G2390" s="850"/>
      <c r="H2390" s="691"/>
      <c r="I2390" s="851">
        <f>H2390+G2390</f>
        <v>0</v>
      </c>
      <c r="J2390" s="561">
        <f>C2390-I2390</f>
        <v>3000000</v>
      </c>
      <c r="K2390" s="536">
        <f t="shared" si="1301"/>
        <v>0</v>
      </c>
    </row>
    <row r="2391" spans="1:11" ht="13.5" customHeight="1" x14ac:dyDescent="0.25">
      <c r="A2391" s="54" t="s">
        <v>123</v>
      </c>
      <c r="B2391" s="54" t="s">
        <v>102</v>
      </c>
      <c r="C2391" s="55">
        <f>C2392</f>
        <v>1236000</v>
      </c>
      <c r="D2391" s="55">
        <f t="shared" ref="D2391:J2392" si="1315">D2392</f>
        <v>0</v>
      </c>
      <c r="E2391" s="55">
        <f t="shared" si="1315"/>
        <v>0</v>
      </c>
      <c r="F2391" s="104">
        <f t="shared" si="1315"/>
        <v>0</v>
      </c>
      <c r="G2391" s="547">
        <f t="shared" si="1315"/>
        <v>808375</v>
      </c>
      <c r="H2391" s="499">
        <f t="shared" si="1315"/>
        <v>300000</v>
      </c>
      <c r="I2391" s="581">
        <f t="shared" si="1315"/>
        <v>1108375</v>
      </c>
      <c r="J2391" s="549">
        <f t="shared" si="1315"/>
        <v>127625</v>
      </c>
      <c r="K2391" s="916">
        <f t="shared" si="1301"/>
        <v>89.674352750809064</v>
      </c>
    </row>
    <row r="2392" spans="1:11" ht="13.5" customHeight="1" thickBot="1" x14ac:dyDescent="0.3">
      <c r="A2392" s="70" t="s">
        <v>11</v>
      </c>
      <c r="B2392" s="70" t="s">
        <v>12</v>
      </c>
      <c r="C2392" s="71">
        <f>C2393</f>
        <v>1236000</v>
      </c>
      <c r="D2392" s="71">
        <f t="shared" si="1315"/>
        <v>0</v>
      </c>
      <c r="E2392" s="71">
        <f t="shared" si="1315"/>
        <v>0</v>
      </c>
      <c r="F2392" s="111">
        <f t="shared" si="1315"/>
        <v>0</v>
      </c>
      <c r="G2392" s="902">
        <f t="shared" si="1315"/>
        <v>808375</v>
      </c>
      <c r="H2392" s="1100">
        <f t="shared" si="1315"/>
        <v>300000</v>
      </c>
      <c r="I2392" s="903">
        <f t="shared" si="1315"/>
        <v>1108375</v>
      </c>
      <c r="J2392" s="558">
        <f t="shared" si="1315"/>
        <v>127625</v>
      </c>
      <c r="K2392" s="904">
        <f t="shared" si="1301"/>
        <v>89.674352750809064</v>
      </c>
    </row>
    <row r="2393" spans="1:11" ht="13.5" customHeight="1" thickBot="1" x14ac:dyDescent="0.3">
      <c r="A2393" s="3" t="s">
        <v>191</v>
      </c>
      <c r="B2393" s="3" t="s">
        <v>151</v>
      </c>
      <c r="C2393" s="65">
        <f>C2394+C2396+C2398</f>
        <v>1236000</v>
      </c>
      <c r="D2393" s="65">
        <f t="shared" ref="D2393:J2393" si="1316">D2394+D2396+D2398</f>
        <v>0</v>
      </c>
      <c r="E2393" s="65">
        <f t="shared" si="1316"/>
        <v>0</v>
      </c>
      <c r="F2393" s="100">
        <f t="shared" si="1316"/>
        <v>0</v>
      </c>
      <c r="G2393" s="858">
        <f t="shared" si="1316"/>
        <v>808375</v>
      </c>
      <c r="H2393" s="511">
        <f t="shared" si="1316"/>
        <v>300000</v>
      </c>
      <c r="I2393" s="859">
        <f t="shared" si="1316"/>
        <v>1108375</v>
      </c>
      <c r="J2393" s="512">
        <f t="shared" si="1316"/>
        <v>127625</v>
      </c>
      <c r="K2393" s="544">
        <f t="shared" si="1301"/>
        <v>89.674352750809064</v>
      </c>
    </row>
    <row r="2394" spans="1:11" ht="13.5" customHeight="1" x14ac:dyDescent="0.25">
      <c r="A2394" s="63" t="s">
        <v>192</v>
      </c>
      <c r="B2394" s="63" t="s">
        <v>154</v>
      </c>
      <c r="C2394" s="64">
        <f>C2395</f>
        <v>86000</v>
      </c>
      <c r="D2394" s="64">
        <f t="shared" ref="D2394:J2394" si="1317">D2395</f>
        <v>0</v>
      </c>
      <c r="E2394" s="64">
        <f t="shared" si="1317"/>
        <v>0</v>
      </c>
      <c r="F2394" s="101">
        <f t="shared" si="1317"/>
        <v>0</v>
      </c>
      <c r="G2394" s="860">
        <f t="shared" si="1317"/>
        <v>62000</v>
      </c>
      <c r="H2394" s="369">
        <f t="shared" si="1317"/>
        <v>0</v>
      </c>
      <c r="I2394" s="861">
        <f t="shared" si="1317"/>
        <v>62000</v>
      </c>
      <c r="J2394" s="513">
        <f t="shared" si="1317"/>
        <v>24000</v>
      </c>
      <c r="K2394" s="535">
        <f t="shared" si="1301"/>
        <v>72.093023255813947</v>
      </c>
    </row>
    <row r="2395" spans="1:11" ht="13.5" customHeight="1" x14ac:dyDescent="0.25">
      <c r="A2395" s="4" t="s">
        <v>193</v>
      </c>
      <c r="B2395" s="4" t="s">
        <v>155</v>
      </c>
      <c r="C2395" s="21">
        <v>86000</v>
      </c>
      <c r="D2395" s="16"/>
      <c r="E2395" s="16"/>
      <c r="F2395" s="102"/>
      <c r="G2395" s="850">
        <v>62000</v>
      </c>
      <c r="H2395" s="691"/>
      <c r="I2395" s="803">
        <f>H2395+G2395</f>
        <v>62000</v>
      </c>
      <c r="J2395" s="561">
        <f>C2395-I2395</f>
        <v>24000</v>
      </c>
      <c r="K2395" s="536">
        <f t="shared" si="1301"/>
        <v>72.093023255813947</v>
      </c>
    </row>
    <row r="2396" spans="1:11" ht="13.5" customHeight="1" x14ac:dyDescent="0.25">
      <c r="A2396" s="4" t="s">
        <v>194</v>
      </c>
      <c r="B2396" s="4" t="s">
        <v>156</v>
      </c>
      <c r="C2396" s="21">
        <f>C2397</f>
        <v>150000</v>
      </c>
      <c r="D2396" s="21">
        <f t="shared" ref="D2396:J2396" si="1318">D2397</f>
        <v>0</v>
      </c>
      <c r="E2396" s="21">
        <f t="shared" si="1318"/>
        <v>0</v>
      </c>
      <c r="F2396" s="103">
        <f t="shared" si="1318"/>
        <v>0</v>
      </c>
      <c r="G2396" s="862">
        <f t="shared" si="1318"/>
        <v>46375</v>
      </c>
      <c r="H2396" s="499">
        <f t="shared" si="1318"/>
        <v>0</v>
      </c>
      <c r="I2396" s="863">
        <f t="shared" si="1318"/>
        <v>46375</v>
      </c>
      <c r="J2396" s="514">
        <f t="shared" si="1318"/>
        <v>103625</v>
      </c>
      <c r="K2396" s="536">
        <f t="shared" si="1301"/>
        <v>30.916666666666664</v>
      </c>
    </row>
    <row r="2397" spans="1:11" ht="13.5" customHeight="1" x14ac:dyDescent="0.25">
      <c r="A2397" s="4" t="s">
        <v>195</v>
      </c>
      <c r="B2397" s="4" t="s">
        <v>157</v>
      </c>
      <c r="C2397" s="21">
        <v>150000</v>
      </c>
      <c r="D2397" s="16"/>
      <c r="E2397" s="16"/>
      <c r="F2397" s="102"/>
      <c r="G2397" s="850">
        <v>46375</v>
      </c>
      <c r="H2397" s="691"/>
      <c r="I2397" s="796">
        <f>H2397+G2397</f>
        <v>46375</v>
      </c>
      <c r="J2397" s="561">
        <f>C2397-I2397</f>
        <v>103625</v>
      </c>
      <c r="K2397" s="536">
        <f t="shared" si="1301"/>
        <v>30.916666666666664</v>
      </c>
    </row>
    <row r="2398" spans="1:11" ht="13.5" customHeight="1" x14ac:dyDescent="0.25">
      <c r="A2398" s="4" t="s">
        <v>196</v>
      </c>
      <c r="B2398" s="4" t="s">
        <v>158</v>
      </c>
      <c r="C2398" s="21">
        <f>C2399</f>
        <v>1000000</v>
      </c>
      <c r="D2398" s="21">
        <f t="shared" ref="D2398:J2398" si="1319">D2399</f>
        <v>0</v>
      </c>
      <c r="E2398" s="21">
        <f t="shared" si="1319"/>
        <v>0</v>
      </c>
      <c r="F2398" s="103">
        <f t="shared" si="1319"/>
        <v>0</v>
      </c>
      <c r="G2398" s="862">
        <f t="shared" si="1319"/>
        <v>700000</v>
      </c>
      <c r="H2398" s="499">
        <f t="shared" si="1319"/>
        <v>300000</v>
      </c>
      <c r="I2398" s="863">
        <f t="shared" si="1319"/>
        <v>1000000</v>
      </c>
      <c r="J2398" s="514">
        <f t="shared" si="1319"/>
        <v>0</v>
      </c>
      <c r="K2398" s="536">
        <f t="shared" si="1301"/>
        <v>100</v>
      </c>
    </row>
    <row r="2399" spans="1:11" ht="13.5" customHeight="1" x14ac:dyDescent="0.25">
      <c r="A2399" s="4" t="s">
        <v>197</v>
      </c>
      <c r="B2399" s="4" t="s">
        <v>159</v>
      </c>
      <c r="C2399" s="21">
        <v>1000000</v>
      </c>
      <c r="D2399" s="16"/>
      <c r="E2399" s="16"/>
      <c r="F2399" s="102"/>
      <c r="G2399" s="850">
        <v>700000</v>
      </c>
      <c r="H2399" s="691">
        <v>300000</v>
      </c>
      <c r="I2399" s="803">
        <f>H2399+G2399</f>
        <v>1000000</v>
      </c>
      <c r="J2399" s="561">
        <f>C2399-I2399</f>
        <v>0</v>
      </c>
      <c r="K2399" s="536">
        <f t="shared" si="1301"/>
        <v>100</v>
      </c>
    </row>
    <row r="2400" spans="1:11" ht="13.5" customHeight="1" x14ac:dyDescent="0.25">
      <c r="A2400" s="4"/>
      <c r="B2400" s="4"/>
      <c r="C2400" s="21"/>
      <c r="D2400" s="16"/>
      <c r="E2400" s="16"/>
      <c r="F2400" s="102"/>
      <c r="G2400" s="835"/>
      <c r="H2400" s="716"/>
      <c r="I2400" s="846"/>
      <c r="J2400" s="507"/>
      <c r="K2400" s="536"/>
    </row>
    <row r="2401" spans="1:11" ht="13.5" customHeight="1" x14ac:dyDescent="0.25">
      <c r="A2401" s="124"/>
      <c r="B2401" s="124"/>
      <c r="C2401" s="125"/>
      <c r="D2401" s="126"/>
      <c r="E2401" s="126"/>
      <c r="F2401" s="126"/>
      <c r="G2401" s="516"/>
      <c r="H2401" s="516"/>
      <c r="I2401" s="516"/>
      <c r="J2401" s="515"/>
      <c r="K2401" s="545"/>
    </row>
    <row r="2402" spans="1:11" ht="13.5" customHeight="1" x14ac:dyDescent="0.25">
      <c r="A2402" s="7"/>
      <c r="B2402" s="7"/>
      <c r="C2402" s="8"/>
      <c r="D2402" s="130"/>
      <c r="E2402" s="130"/>
      <c r="F2402" s="130"/>
      <c r="G2402" s="520"/>
      <c r="H2402" s="520"/>
      <c r="I2402" s="520"/>
      <c r="J2402" s="519"/>
      <c r="K2402" s="550"/>
    </row>
    <row r="2403" spans="1:11" ht="13.5" customHeight="1" x14ac:dyDescent="0.25">
      <c r="A2403" s="7"/>
      <c r="B2403" s="7"/>
      <c r="C2403" s="8"/>
      <c r="D2403" s="130"/>
      <c r="E2403" s="130"/>
      <c r="F2403" s="130"/>
      <c r="G2403" s="520"/>
      <c r="H2403" s="520"/>
      <c r="I2403" s="520"/>
      <c r="J2403" s="519"/>
      <c r="K2403" s="550"/>
    </row>
    <row r="2404" spans="1:11" ht="13.5" customHeight="1" x14ac:dyDescent="0.25">
      <c r="A2404" s="7"/>
      <c r="B2404" s="7"/>
      <c r="C2404" s="8"/>
      <c r="D2404" s="130"/>
      <c r="E2404" s="130"/>
      <c r="F2404" s="130"/>
      <c r="G2404" s="520"/>
      <c r="H2404" s="520"/>
      <c r="I2404" s="520"/>
      <c r="J2404" s="519"/>
      <c r="K2404" s="550"/>
    </row>
    <row r="2405" spans="1:11" ht="13.5" customHeight="1" x14ac:dyDescent="0.25">
      <c r="A2405" s="7"/>
      <c r="B2405" s="7"/>
      <c r="C2405" s="8"/>
      <c r="D2405" s="130"/>
      <c r="E2405" s="130"/>
      <c r="F2405" s="130"/>
      <c r="G2405" s="520"/>
      <c r="H2405" s="520"/>
      <c r="I2405" s="520"/>
      <c r="J2405" s="519"/>
      <c r="K2405" s="550">
        <v>3</v>
      </c>
    </row>
    <row r="2406" spans="1:11" ht="13.5" customHeight="1" x14ac:dyDescent="0.25">
      <c r="A2406" s="120" t="s">
        <v>533</v>
      </c>
      <c r="B2406" s="121">
        <v>2</v>
      </c>
      <c r="C2406" s="122" t="s">
        <v>534</v>
      </c>
      <c r="D2406" s="122" t="s">
        <v>535</v>
      </c>
      <c r="E2406" s="122" t="s">
        <v>536</v>
      </c>
      <c r="F2406" s="123" t="s">
        <v>537</v>
      </c>
      <c r="G2406" s="832">
        <v>7</v>
      </c>
      <c r="H2406" s="715">
        <v>8</v>
      </c>
      <c r="I2406" s="843">
        <v>9</v>
      </c>
      <c r="J2406" s="502">
        <v>10</v>
      </c>
      <c r="K2406" s="503">
        <v>11</v>
      </c>
    </row>
    <row r="2407" spans="1:11" ht="13.5" customHeight="1" x14ac:dyDescent="0.25">
      <c r="A2407" s="54" t="s">
        <v>122</v>
      </c>
      <c r="B2407" s="54" t="s">
        <v>103</v>
      </c>
      <c r="C2407" s="55">
        <f t="shared" ref="C2407:J2407" si="1320">C2408+C2416</f>
        <v>2370000</v>
      </c>
      <c r="D2407" s="55">
        <f t="shared" si="1320"/>
        <v>0</v>
      </c>
      <c r="E2407" s="55">
        <f t="shared" si="1320"/>
        <v>0</v>
      </c>
      <c r="F2407" s="104">
        <f t="shared" si="1320"/>
        <v>0</v>
      </c>
      <c r="G2407" s="547">
        <f t="shared" si="1320"/>
        <v>0</v>
      </c>
      <c r="H2407" s="499">
        <f t="shared" si="1320"/>
        <v>450000</v>
      </c>
      <c r="I2407" s="581">
        <f t="shared" si="1320"/>
        <v>450000</v>
      </c>
      <c r="J2407" s="549">
        <f t="shared" si="1320"/>
        <v>1920000</v>
      </c>
      <c r="K2407" s="916">
        <f t="shared" ref="K2407:K2447" si="1321">I2407/C2407*100</f>
        <v>18.9873417721519</v>
      </c>
    </row>
    <row r="2408" spans="1:11" ht="13.5" customHeight="1" thickBot="1" x14ac:dyDescent="0.3">
      <c r="A2408" s="70" t="s">
        <v>13</v>
      </c>
      <c r="B2408" s="70" t="s">
        <v>14</v>
      </c>
      <c r="C2408" s="71">
        <f>C2409</f>
        <v>1000000</v>
      </c>
      <c r="D2408" s="71">
        <f t="shared" ref="D2408:J2408" si="1322">D2409</f>
        <v>0</v>
      </c>
      <c r="E2408" s="71">
        <f t="shared" si="1322"/>
        <v>0</v>
      </c>
      <c r="F2408" s="111">
        <f t="shared" si="1322"/>
        <v>0</v>
      </c>
      <c r="G2408" s="902">
        <f t="shared" si="1322"/>
        <v>0</v>
      </c>
      <c r="H2408" s="1100">
        <f t="shared" si="1322"/>
        <v>450000</v>
      </c>
      <c r="I2408" s="903">
        <f t="shared" si="1322"/>
        <v>450000</v>
      </c>
      <c r="J2408" s="558">
        <f t="shared" si="1322"/>
        <v>550000</v>
      </c>
      <c r="K2408" s="904">
        <f t="shared" si="1321"/>
        <v>45</v>
      </c>
    </row>
    <row r="2409" spans="1:11" ht="13.5" customHeight="1" thickBot="1" x14ac:dyDescent="0.3">
      <c r="A2409" s="3" t="s">
        <v>198</v>
      </c>
      <c r="B2409" s="3" t="s">
        <v>151</v>
      </c>
      <c r="C2409" s="65">
        <f>C2410+C2412+C2414</f>
        <v>1000000</v>
      </c>
      <c r="D2409" s="65">
        <f t="shared" ref="D2409:J2409" si="1323">D2410+D2412+D2414</f>
        <v>0</v>
      </c>
      <c r="E2409" s="65">
        <f t="shared" si="1323"/>
        <v>0</v>
      </c>
      <c r="F2409" s="100">
        <f t="shared" si="1323"/>
        <v>0</v>
      </c>
      <c r="G2409" s="858">
        <f t="shared" si="1323"/>
        <v>0</v>
      </c>
      <c r="H2409" s="511">
        <f t="shared" si="1323"/>
        <v>450000</v>
      </c>
      <c r="I2409" s="859">
        <f t="shared" si="1323"/>
        <v>450000</v>
      </c>
      <c r="J2409" s="512">
        <f t="shared" si="1323"/>
        <v>550000</v>
      </c>
      <c r="K2409" s="544">
        <f t="shared" si="1321"/>
        <v>45</v>
      </c>
    </row>
    <row r="2410" spans="1:11" ht="13.5" customHeight="1" x14ac:dyDescent="0.25">
      <c r="A2410" s="63" t="s">
        <v>199</v>
      </c>
      <c r="B2410" s="63" t="s">
        <v>154</v>
      </c>
      <c r="C2410" s="64">
        <f>C2411</f>
        <v>70000</v>
      </c>
      <c r="D2410" s="64">
        <f t="shared" ref="D2410:J2410" si="1324">D2411</f>
        <v>0</v>
      </c>
      <c r="E2410" s="64">
        <f t="shared" si="1324"/>
        <v>0</v>
      </c>
      <c r="F2410" s="101">
        <f t="shared" si="1324"/>
        <v>0</v>
      </c>
      <c r="G2410" s="860">
        <f t="shared" si="1324"/>
        <v>0</v>
      </c>
      <c r="H2410" s="369">
        <f t="shared" si="1324"/>
        <v>0</v>
      </c>
      <c r="I2410" s="861">
        <f t="shared" si="1324"/>
        <v>0</v>
      </c>
      <c r="J2410" s="513">
        <f t="shared" si="1324"/>
        <v>70000</v>
      </c>
      <c r="K2410" s="535">
        <f t="shared" si="1321"/>
        <v>0</v>
      </c>
    </row>
    <row r="2411" spans="1:11" ht="13.5" customHeight="1" x14ac:dyDescent="0.25">
      <c r="A2411" s="4" t="s">
        <v>200</v>
      </c>
      <c r="B2411" s="4" t="s">
        <v>155</v>
      </c>
      <c r="C2411" s="21">
        <v>70000</v>
      </c>
      <c r="D2411" s="57"/>
      <c r="E2411" s="57"/>
      <c r="F2411" s="106"/>
      <c r="G2411" s="835"/>
      <c r="H2411" s="716"/>
      <c r="I2411" s="846">
        <f>H2411+G2411</f>
        <v>0</v>
      </c>
      <c r="J2411" s="561">
        <f>C2411-I2411</f>
        <v>70000</v>
      </c>
      <c r="K2411" s="536">
        <f t="shared" si="1321"/>
        <v>0</v>
      </c>
    </row>
    <row r="2412" spans="1:11" ht="13.5" customHeight="1" x14ac:dyDescent="0.25">
      <c r="A2412" s="4" t="s">
        <v>201</v>
      </c>
      <c r="B2412" s="4" t="s">
        <v>156</v>
      </c>
      <c r="C2412" s="21">
        <f>C2413</f>
        <v>30000</v>
      </c>
      <c r="D2412" s="21">
        <f t="shared" ref="D2412:J2412" si="1325">D2413</f>
        <v>0</v>
      </c>
      <c r="E2412" s="21">
        <f t="shared" si="1325"/>
        <v>0</v>
      </c>
      <c r="F2412" s="103">
        <f t="shared" si="1325"/>
        <v>0</v>
      </c>
      <c r="G2412" s="862">
        <f t="shared" si="1325"/>
        <v>0</v>
      </c>
      <c r="H2412" s="499">
        <f t="shared" si="1325"/>
        <v>0</v>
      </c>
      <c r="I2412" s="863">
        <f t="shared" si="1325"/>
        <v>0</v>
      </c>
      <c r="J2412" s="514">
        <f t="shared" si="1325"/>
        <v>30000</v>
      </c>
      <c r="K2412" s="536">
        <f t="shared" si="1321"/>
        <v>0</v>
      </c>
    </row>
    <row r="2413" spans="1:11" ht="13.5" customHeight="1" x14ac:dyDescent="0.25">
      <c r="A2413" s="4" t="s">
        <v>202</v>
      </c>
      <c r="B2413" s="4" t="s">
        <v>157</v>
      </c>
      <c r="C2413" s="21">
        <v>30000</v>
      </c>
      <c r="D2413" s="57"/>
      <c r="E2413" s="57"/>
      <c r="F2413" s="106"/>
      <c r="G2413" s="835"/>
      <c r="H2413" s="716"/>
      <c r="I2413" s="846">
        <f>H2413+G2413</f>
        <v>0</v>
      </c>
      <c r="J2413" s="561">
        <f>C2413-I2413</f>
        <v>30000</v>
      </c>
      <c r="K2413" s="536">
        <f t="shared" si="1321"/>
        <v>0</v>
      </c>
    </row>
    <row r="2414" spans="1:11" ht="13.5" customHeight="1" x14ac:dyDescent="0.25">
      <c r="A2414" s="4" t="s">
        <v>203</v>
      </c>
      <c r="B2414" s="4" t="s">
        <v>158</v>
      </c>
      <c r="C2414" s="21">
        <f>C2415</f>
        <v>900000</v>
      </c>
      <c r="D2414" s="21">
        <f t="shared" ref="D2414:J2414" si="1326">D2415</f>
        <v>0</v>
      </c>
      <c r="E2414" s="21">
        <f t="shared" si="1326"/>
        <v>0</v>
      </c>
      <c r="F2414" s="103">
        <f t="shared" si="1326"/>
        <v>0</v>
      </c>
      <c r="G2414" s="862">
        <f t="shared" si="1326"/>
        <v>0</v>
      </c>
      <c r="H2414" s="499">
        <f t="shared" si="1326"/>
        <v>450000</v>
      </c>
      <c r="I2414" s="863">
        <f t="shared" si="1326"/>
        <v>450000</v>
      </c>
      <c r="J2414" s="514">
        <f t="shared" si="1326"/>
        <v>450000</v>
      </c>
      <c r="K2414" s="536">
        <f t="shared" si="1321"/>
        <v>50</v>
      </c>
    </row>
    <row r="2415" spans="1:11" ht="13.5" customHeight="1" x14ac:dyDescent="0.25">
      <c r="A2415" s="4" t="s">
        <v>204</v>
      </c>
      <c r="B2415" s="4" t="s">
        <v>175</v>
      </c>
      <c r="C2415" s="21">
        <v>900000</v>
      </c>
      <c r="D2415" s="57"/>
      <c r="E2415" s="57"/>
      <c r="F2415" s="106"/>
      <c r="G2415" s="835"/>
      <c r="H2415" s="691">
        <v>450000</v>
      </c>
      <c r="I2415" s="796">
        <f>H2415+G2415</f>
        <v>450000</v>
      </c>
      <c r="J2415" s="561">
        <f>C2415-I2415</f>
        <v>450000</v>
      </c>
      <c r="K2415" s="536">
        <f t="shared" si="1321"/>
        <v>50</v>
      </c>
    </row>
    <row r="2416" spans="1:11" ht="13.5" customHeight="1" thickBot="1" x14ac:dyDescent="0.3">
      <c r="A2416" s="70" t="s">
        <v>15</v>
      </c>
      <c r="B2416" s="70" t="s">
        <v>16</v>
      </c>
      <c r="C2416" s="71">
        <f>C2417</f>
        <v>1370000</v>
      </c>
      <c r="D2416" s="71">
        <f t="shared" ref="D2416:J2416" si="1327">D2417</f>
        <v>0</v>
      </c>
      <c r="E2416" s="71">
        <f t="shared" si="1327"/>
        <v>0</v>
      </c>
      <c r="F2416" s="111">
        <f t="shared" si="1327"/>
        <v>0</v>
      </c>
      <c r="G2416" s="902">
        <f t="shared" si="1327"/>
        <v>0</v>
      </c>
      <c r="H2416" s="1100">
        <f t="shared" si="1327"/>
        <v>0</v>
      </c>
      <c r="I2416" s="903">
        <f t="shared" si="1327"/>
        <v>0</v>
      </c>
      <c r="J2416" s="558">
        <f t="shared" si="1327"/>
        <v>1370000</v>
      </c>
      <c r="K2416" s="904">
        <f t="shared" si="1321"/>
        <v>0</v>
      </c>
    </row>
    <row r="2417" spans="1:18" ht="13.5" customHeight="1" thickBot="1" x14ac:dyDescent="0.3">
      <c r="A2417" s="3" t="s">
        <v>205</v>
      </c>
      <c r="B2417" s="3" t="s">
        <v>151</v>
      </c>
      <c r="C2417" s="65">
        <f>C2418+C2420+C2422</f>
        <v>1370000</v>
      </c>
      <c r="D2417" s="65">
        <f t="shared" ref="D2417:J2417" si="1328">D2418+D2420+D2422</f>
        <v>0</v>
      </c>
      <c r="E2417" s="65">
        <f t="shared" si="1328"/>
        <v>0</v>
      </c>
      <c r="F2417" s="100">
        <f t="shared" si="1328"/>
        <v>0</v>
      </c>
      <c r="G2417" s="858">
        <f t="shared" si="1328"/>
        <v>0</v>
      </c>
      <c r="H2417" s="511">
        <f t="shared" si="1328"/>
        <v>0</v>
      </c>
      <c r="I2417" s="859">
        <f t="shared" si="1328"/>
        <v>0</v>
      </c>
      <c r="J2417" s="512">
        <f t="shared" si="1328"/>
        <v>1370000</v>
      </c>
      <c r="K2417" s="544">
        <f t="shared" si="1321"/>
        <v>0</v>
      </c>
    </row>
    <row r="2418" spans="1:18" ht="13.5" customHeight="1" x14ac:dyDescent="0.25">
      <c r="A2418" s="63" t="s">
        <v>206</v>
      </c>
      <c r="B2418" s="63" t="s">
        <v>154</v>
      </c>
      <c r="C2418" s="64">
        <f>C2419</f>
        <v>140000</v>
      </c>
      <c r="D2418" s="64">
        <f t="shared" ref="D2418:J2418" si="1329">D2419</f>
        <v>0</v>
      </c>
      <c r="E2418" s="64">
        <f t="shared" si="1329"/>
        <v>0</v>
      </c>
      <c r="F2418" s="101">
        <f t="shared" si="1329"/>
        <v>0</v>
      </c>
      <c r="G2418" s="860">
        <f t="shared" si="1329"/>
        <v>0</v>
      </c>
      <c r="H2418" s="369">
        <f t="shared" si="1329"/>
        <v>0</v>
      </c>
      <c r="I2418" s="861">
        <f t="shared" si="1329"/>
        <v>0</v>
      </c>
      <c r="J2418" s="513">
        <f t="shared" si="1329"/>
        <v>140000</v>
      </c>
      <c r="K2418" s="535">
        <f t="shared" si="1321"/>
        <v>0</v>
      </c>
    </row>
    <row r="2419" spans="1:18" ht="13.5" customHeight="1" x14ac:dyDescent="0.25">
      <c r="A2419" s="4" t="s">
        <v>207</v>
      </c>
      <c r="B2419" s="4" t="s">
        <v>155</v>
      </c>
      <c r="C2419" s="21">
        <v>140000</v>
      </c>
      <c r="D2419" s="16"/>
      <c r="E2419" s="16"/>
      <c r="F2419" s="102"/>
      <c r="G2419" s="835"/>
      <c r="H2419" s="716"/>
      <c r="I2419" s="846">
        <f>H2419+G2419</f>
        <v>0</v>
      </c>
      <c r="J2419" s="561">
        <f>C2419-I2419</f>
        <v>140000</v>
      </c>
      <c r="K2419" s="536">
        <f t="shared" si="1321"/>
        <v>0</v>
      </c>
    </row>
    <row r="2420" spans="1:18" ht="13.5" customHeight="1" x14ac:dyDescent="0.25">
      <c r="A2420" s="4" t="s">
        <v>208</v>
      </c>
      <c r="B2420" s="4" t="s">
        <v>156</v>
      </c>
      <c r="C2420" s="21">
        <f>C2421</f>
        <v>30000</v>
      </c>
      <c r="D2420" s="21">
        <f t="shared" ref="D2420:J2420" si="1330">D2421</f>
        <v>0</v>
      </c>
      <c r="E2420" s="21">
        <f t="shared" si="1330"/>
        <v>0</v>
      </c>
      <c r="F2420" s="103">
        <f t="shared" si="1330"/>
        <v>0</v>
      </c>
      <c r="G2420" s="862">
        <f t="shared" si="1330"/>
        <v>0</v>
      </c>
      <c r="H2420" s="499">
        <f t="shared" si="1330"/>
        <v>0</v>
      </c>
      <c r="I2420" s="863">
        <f t="shared" si="1330"/>
        <v>0</v>
      </c>
      <c r="J2420" s="514">
        <f t="shared" si="1330"/>
        <v>30000</v>
      </c>
      <c r="K2420" s="536">
        <f t="shared" si="1321"/>
        <v>0</v>
      </c>
    </row>
    <row r="2421" spans="1:18" ht="13.5" customHeight="1" x14ac:dyDescent="0.25">
      <c r="A2421" s="4" t="s">
        <v>209</v>
      </c>
      <c r="B2421" s="4" t="s">
        <v>157</v>
      </c>
      <c r="C2421" s="21">
        <v>30000</v>
      </c>
      <c r="D2421" s="16"/>
      <c r="E2421" s="16"/>
      <c r="F2421" s="102"/>
      <c r="G2421" s="835"/>
      <c r="H2421" s="716"/>
      <c r="I2421" s="846">
        <f>H2421+G2421</f>
        <v>0</v>
      </c>
      <c r="J2421" s="561">
        <f>C2421-I2421</f>
        <v>30000</v>
      </c>
      <c r="K2421" s="536">
        <f t="shared" si="1321"/>
        <v>0</v>
      </c>
    </row>
    <row r="2422" spans="1:18" ht="13.5" customHeight="1" x14ac:dyDescent="0.25">
      <c r="A2422" s="4" t="s">
        <v>210</v>
      </c>
      <c r="B2422" s="4" t="s">
        <v>158</v>
      </c>
      <c r="C2422" s="21">
        <f>C2423</f>
        <v>1200000</v>
      </c>
      <c r="D2422" s="21">
        <f t="shared" ref="D2422:J2422" si="1331">D2423</f>
        <v>0</v>
      </c>
      <c r="E2422" s="21">
        <f t="shared" si="1331"/>
        <v>0</v>
      </c>
      <c r="F2422" s="103">
        <f t="shared" si="1331"/>
        <v>0</v>
      </c>
      <c r="G2422" s="862">
        <f t="shared" si="1331"/>
        <v>0</v>
      </c>
      <c r="H2422" s="499">
        <f t="shared" si="1331"/>
        <v>0</v>
      </c>
      <c r="I2422" s="863">
        <f t="shared" si="1331"/>
        <v>0</v>
      </c>
      <c r="J2422" s="514">
        <f t="shared" si="1331"/>
        <v>1200000</v>
      </c>
      <c r="K2422" s="536">
        <f t="shared" si="1321"/>
        <v>0</v>
      </c>
    </row>
    <row r="2423" spans="1:18" ht="13.5" customHeight="1" x14ac:dyDescent="0.25">
      <c r="A2423" s="4" t="s">
        <v>211</v>
      </c>
      <c r="B2423" s="4" t="s">
        <v>159</v>
      </c>
      <c r="C2423" s="21">
        <v>1200000</v>
      </c>
      <c r="D2423" s="16"/>
      <c r="E2423" s="16"/>
      <c r="F2423" s="102"/>
      <c r="G2423" s="835"/>
      <c r="H2423" s="716"/>
      <c r="I2423" s="846">
        <f>H2423+G2423</f>
        <v>0</v>
      </c>
      <c r="J2423" s="561">
        <f>C2423-I2423</f>
        <v>1200000</v>
      </c>
      <c r="K2423" s="536">
        <f t="shared" si="1321"/>
        <v>0</v>
      </c>
    </row>
    <row r="2424" spans="1:18" ht="13.5" customHeight="1" x14ac:dyDescent="0.25">
      <c r="A2424" s="54" t="s">
        <v>121</v>
      </c>
      <c r="B2424" s="54" t="s">
        <v>550</v>
      </c>
      <c r="C2424" s="55">
        <f t="shared" ref="C2424:J2424" si="1332">C2425+C2434</f>
        <v>30450000</v>
      </c>
      <c r="D2424" s="55">
        <f t="shared" si="1332"/>
        <v>0</v>
      </c>
      <c r="E2424" s="55">
        <f t="shared" si="1332"/>
        <v>0</v>
      </c>
      <c r="F2424" s="104">
        <f t="shared" si="1332"/>
        <v>0</v>
      </c>
      <c r="G2424" s="547">
        <f t="shared" si="1332"/>
        <v>2916800</v>
      </c>
      <c r="H2424" s="499">
        <f t="shared" si="1332"/>
        <v>7744800</v>
      </c>
      <c r="I2424" s="581">
        <f t="shared" si="1332"/>
        <v>10661600</v>
      </c>
      <c r="J2424" s="549">
        <f t="shared" si="1332"/>
        <v>19788400</v>
      </c>
      <c r="K2424" s="916">
        <f t="shared" si="1321"/>
        <v>35.013464696223316</v>
      </c>
    </row>
    <row r="2425" spans="1:18" ht="13.5" customHeight="1" thickBot="1" x14ac:dyDescent="0.3">
      <c r="A2425" s="70" t="s">
        <v>17</v>
      </c>
      <c r="B2425" s="566" t="s">
        <v>18</v>
      </c>
      <c r="C2425" s="71">
        <f>C2426+C2431</f>
        <v>27360000</v>
      </c>
      <c r="D2425" s="71">
        <f t="shared" ref="D2425:J2425" si="1333">D2426+D2431</f>
        <v>0</v>
      </c>
      <c r="E2425" s="71">
        <f t="shared" si="1333"/>
        <v>0</v>
      </c>
      <c r="F2425" s="111">
        <f t="shared" si="1333"/>
        <v>0</v>
      </c>
      <c r="G2425" s="902">
        <f t="shared" si="1333"/>
        <v>2916800</v>
      </c>
      <c r="H2425" s="1100">
        <f t="shared" si="1333"/>
        <v>7744800</v>
      </c>
      <c r="I2425" s="903">
        <f t="shared" si="1333"/>
        <v>10661600</v>
      </c>
      <c r="J2425" s="558">
        <f t="shared" si="1333"/>
        <v>16698400</v>
      </c>
      <c r="K2425" s="904">
        <f t="shared" si="1321"/>
        <v>38.967836257309941</v>
      </c>
    </row>
    <row r="2426" spans="1:18" ht="13.5" customHeight="1" thickBot="1" x14ac:dyDescent="0.3">
      <c r="A2426" s="3" t="s">
        <v>215</v>
      </c>
      <c r="B2426" s="68" t="s">
        <v>92</v>
      </c>
      <c r="C2426" s="65">
        <f>C2427+C2429</f>
        <v>25440000</v>
      </c>
      <c r="D2426" s="65">
        <f t="shared" ref="D2426:J2426" si="1334">D2427+D2429</f>
        <v>0</v>
      </c>
      <c r="E2426" s="65">
        <f t="shared" si="1334"/>
        <v>0</v>
      </c>
      <c r="F2426" s="100">
        <f t="shared" si="1334"/>
        <v>0</v>
      </c>
      <c r="G2426" s="858">
        <f t="shared" si="1334"/>
        <v>2600000</v>
      </c>
      <c r="H2426" s="511">
        <f t="shared" si="1334"/>
        <v>7230000</v>
      </c>
      <c r="I2426" s="859">
        <f t="shared" si="1334"/>
        <v>9830000</v>
      </c>
      <c r="J2426" s="512">
        <f t="shared" si="1334"/>
        <v>15610000</v>
      </c>
      <c r="K2426" s="544">
        <f t="shared" si="1321"/>
        <v>38.639937106918239</v>
      </c>
    </row>
    <row r="2427" spans="1:18" ht="13.5" customHeight="1" x14ac:dyDescent="0.25">
      <c r="A2427" s="63" t="s">
        <v>216</v>
      </c>
      <c r="B2427" s="67" t="s">
        <v>152</v>
      </c>
      <c r="C2427" s="64">
        <f>C2428</f>
        <v>18720000</v>
      </c>
      <c r="D2427" s="64">
        <f t="shared" ref="D2427:J2427" si="1335">D2428</f>
        <v>0</v>
      </c>
      <c r="E2427" s="64">
        <f t="shared" si="1335"/>
        <v>0</v>
      </c>
      <c r="F2427" s="101">
        <f t="shared" si="1335"/>
        <v>0</v>
      </c>
      <c r="G2427" s="860">
        <f t="shared" si="1335"/>
        <v>1760000</v>
      </c>
      <c r="H2427" s="369">
        <f t="shared" si="1335"/>
        <v>5550000</v>
      </c>
      <c r="I2427" s="861">
        <f t="shared" si="1335"/>
        <v>7310000</v>
      </c>
      <c r="J2427" s="513">
        <f t="shared" si="1335"/>
        <v>11410000</v>
      </c>
      <c r="K2427" s="535">
        <f t="shared" si="1321"/>
        <v>39.049145299145302</v>
      </c>
    </row>
    <row r="2428" spans="1:18" ht="13.5" customHeight="1" x14ac:dyDescent="0.25">
      <c r="A2428" s="4" t="s">
        <v>217</v>
      </c>
      <c r="B2428" s="26" t="s">
        <v>212</v>
      </c>
      <c r="C2428" s="21">
        <v>18720000</v>
      </c>
      <c r="D2428" s="57"/>
      <c r="E2428" s="57"/>
      <c r="F2428" s="106"/>
      <c r="G2428" s="850">
        <v>1760000</v>
      </c>
      <c r="H2428" s="691">
        <v>5550000</v>
      </c>
      <c r="I2428" s="796">
        <f>H2428+G2428</f>
        <v>7310000</v>
      </c>
      <c r="J2428" s="561">
        <f>C2428-I2428</f>
        <v>11410000</v>
      </c>
      <c r="K2428" s="536">
        <f t="shared" si="1321"/>
        <v>39.049145299145302</v>
      </c>
    </row>
    <row r="2429" spans="1:18" ht="13.5" customHeight="1" x14ac:dyDescent="0.25">
      <c r="A2429" s="4" t="s">
        <v>218</v>
      </c>
      <c r="B2429" s="26" t="s">
        <v>213</v>
      </c>
      <c r="C2429" s="21">
        <f>C2430</f>
        <v>6720000</v>
      </c>
      <c r="D2429" s="21">
        <f t="shared" ref="D2429:J2429" si="1336">D2430</f>
        <v>0</v>
      </c>
      <c r="E2429" s="21">
        <f t="shared" si="1336"/>
        <v>0</v>
      </c>
      <c r="F2429" s="103">
        <f t="shared" si="1336"/>
        <v>0</v>
      </c>
      <c r="G2429" s="862">
        <f t="shared" si="1336"/>
        <v>840000</v>
      </c>
      <c r="H2429" s="499">
        <f t="shared" si="1336"/>
        <v>1680000</v>
      </c>
      <c r="I2429" s="863">
        <f t="shared" si="1336"/>
        <v>2520000</v>
      </c>
      <c r="J2429" s="514">
        <f t="shared" si="1336"/>
        <v>4200000</v>
      </c>
      <c r="K2429" s="536">
        <f t="shared" si="1321"/>
        <v>37.5</v>
      </c>
      <c r="N2429" s="599">
        <v>2478000</v>
      </c>
    </row>
    <row r="2430" spans="1:18" ht="13.5" customHeight="1" thickBot="1" x14ac:dyDescent="0.3">
      <c r="A2430" s="48" t="s">
        <v>219</v>
      </c>
      <c r="B2430" s="69" t="s">
        <v>214</v>
      </c>
      <c r="C2430" s="49">
        <v>6720000</v>
      </c>
      <c r="D2430" s="147"/>
      <c r="E2430" s="147"/>
      <c r="F2430" s="148"/>
      <c r="G2430" s="865">
        <v>840000</v>
      </c>
      <c r="H2430" s="1098">
        <v>1680000</v>
      </c>
      <c r="I2430" s="866">
        <f>H2430+G2430</f>
        <v>2520000</v>
      </c>
      <c r="J2430" s="618">
        <f>C2430-I2430</f>
        <v>4200000</v>
      </c>
      <c r="K2430" s="538">
        <f t="shared" si="1321"/>
        <v>37.5</v>
      </c>
      <c r="N2430" s="599">
        <f>N2429-I2429</f>
        <v>-42000</v>
      </c>
      <c r="R2430" s="168">
        <v>2478000</v>
      </c>
    </row>
    <row r="2431" spans="1:18" ht="13.5" customHeight="1" thickBot="1" x14ac:dyDescent="0.3">
      <c r="A2431" s="3" t="s">
        <v>220</v>
      </c>
      <c r="B2431" s="3" t="s">
        <v>151</v>
      </c>
      <c r="C2431" s="65">
        <f>C2432</f>
        <v>1920000</v>
      </c>
      <c r="D2431" s="65">
        <f t="shared" ref="D2431:J2432" si="1337">D2432</f>
        <v>0</v>
      </c>
      <c r="E2431" s="65">
        <f t="shared" si="1337"/>
        <v>0</v>
      </c>
      <c r="F2431" s="100">
        <f t="shared" si="1337"/>
        <v>0</v>
      </c>
      <c r="G2431" s="858">
        <f t="shared" si="1337"/>
        <v>316800</v>
      </c>
      <c r="H2431" s="511">
        <f t="shared" si="1337"/>
        <v>514800</v>
      </c>
      <c r="I2431" s="859">
        <f t="shared" si="1337"/>
        <v>831600</v>
      </c>
      <c r="J2431" s="512">
        <f t="shared" si="1337"/>
        <v>1088400</v>
      </c>
      <c r="K2431" s="544">
        <f t="shared" si="1321"/>
        <v>43.3125</v>
      </c>
    </row>
    <row r="2432" spans="1:18" ht="13.5" customHeight="1" x14ac:dyDescent="0.25">
      <c r="A2432" s="63" t="s">
        <v>221</v>
      </c>
      <c r="B2432" s="63" t="s">
        <v>158</v>
      </c>
      <c r="C2432" s="64">
        <f>C2433</f>
        <v>1920000</v>
      </c>
      <c r="D2432" s="64">
        <f t="shared" si="1337"/>
        <v>0</v>
      </c>
      <c r="E2432" s="64">
        <f t="shared" si="1337"/>
        <v>0</v>
      </c>
      <c r="F2432" s="64">
        <f t="shared" si="1337"/>
        <v>0</v>
      </c>
      <c r="G2432" s="867">
        <f t="shared" si="1337"/>
        <v>316800</v>
      </c>
      <c r="H2432" s="64">
        <f t="shared" si="1337"/>
        <v>514800</v>
      </c>
      <c r="I2432" s="64">
        <f t="shared" si="1337"/>
        <v>831600</v>
      </c>
      <c r="J2432" s="101">
        <f t="shared" si="1337"/>
        <v>1088400</v>
      </c>
      <c r="K2432" s="931">
        <f t="shared" si="1321"/>
        <v>43.3125</v>
      </c>
      <c r="N2432" s="599">
        <v>70000</v>
      </c>
      <c r="O2432">
        <v>12</v>
      </c>
      <c r="P2432">
        <v>2</v>
      </c>
      <c r="R2432" s="419">
        <f>N2432*O2432*P2432</f>
        <v>1680000</v>
      </c>
    </row>
    <row r="2433" spans="1:18" ht="13.5" customHeight="1" x14ac:dyDescent="0.25">
      <c r="A2433" s="4" t="s">
        <v>222</v>
      </c>
      <c r="B2433" s="4" t="s">
        <v>175</v>
      </c>
      <c r="C2433" s="21">
        <v>1920000</v>
      </c>
      <c r="D2433" s="57"/>
      <c r="E2433" s="57"/>
      <c r="F2433" s="106"/>
      <c r="G2433" s="850">
        <v>316800</v>
      </c>
      <c r="H2433" s="691">
        <v>514800</v>
      </c>
      <c r="I2433" s="851">
        <f>H2433+G2433</f>
        <v>831600</v>
      </c>
      <c r="J2433" s="561">
        <f>C2433-I2433</f>
        <v>1088400</v>
      </c>
      <c r="K2433" s="536">
        <f t="shared" si="1321"/>
        <v>43.3125</v>
      </c>
      <c r="R2433" s="419">
        <f>N2432*O2432</f>
        <v>840000</v>
      </c>
    </row>
    <row r="2434" spans="1:18" ht="13.5" customHeight="1" thickBot="1" x14ac:dyDescent="0.3">
      <c r="A2434" s="70" t="s">
        <v>19</v>
      </c>
      <c r="B2434" s="566" t="s">
        <v>20</v>
      </c>
      <c r="C2434" s="71">
        <f>C2435+C2438</f>
        <v>3090000</v>
      </c>
      <c r="D2434" s="71">
        <f t="shared" ref="D2434:J2434" si="1338">D2435+D2438</f>
        <v>0</v>
      </c>
      <c r="E2434" s="71">
        <f t="shared" si="1338"/>
        <v>0</v>
      </c>
      <c r="F2434" s="111">
        <f t="shared" si="1338"/>
        <v>0</v>
      </c>
      <c r="G2434" s="902">
        <f t="shared" si="1338"/>
        <v>0</v>
      </c>
      <c r="H2434" s="1100">
        <f t="shared" si="1338"/>
        <v>0</v>
      </c>
      <c r="I2434" s="903">
        <f t="shared" si="1338"/>
        <v>0</v>
      </c>
      <c r="J2434" s="558">
        <f t="shared" si="1338"/>
        <v>3090000</v>
      </c>
      <c r="K2434" s="904">
        <f t="shared" si="1321"/>
        <v>0</v>
      </c>
      <c r="R2434" s="419">
        <f>5/100*R2433</f>
        <v>42000</v>
      </c>
    </row>
    <row r="2435" spans="1:18" ht="13.5" customHeight="1" thickBot="1" x14ac:dyDescent="0.3">
      <c r="A2435" s="3" t="s">
        <v>226</v>
      </c>
      <c r="B2435" s="3" t="s">
        <v>92</v>
      </c>
      <c r="C2435" s="65">
        <f>C2436</f>
        <v>430000</v>
      </c>
      <c r="D2435" s="65">
        <f t="shared" ref="D2435:J2436" si="1339">D2436</f>
        <v>0</v>
      </c>
      <c r="E2435" s="65">
        <f t="shared" si="1339"/>
        <v>0</v>
      </c>
      <c r="F2435" s="100">
        <f t="shared" si="1339"/>
        <v>0</v>
      </c>
      <c r="G2435" s="858">
        <f t="shared" si="1339"/>
        <v>0</v>
      </c>
      <c r="H2435" s="511">
        <f t="shared" si="1339"/>
        <v>0</v>
      </c>
      <c r="I2435" s="859">
        <f t="shared" si="1339"/>
        <v>0</v>
      </c>
      <c r="J2435" s="512">
        <f t="shared" si="1339"/>
        <v>430000</v>
      </c>
      <c r="K2435" s="544">
        <f t="shared" si="1321"/>
        <v>0</v>
      </c>
    </row>
    <row r="2436" spans="1:18" ht="13.5" customHeight="1" x14ac:dyDescent="0.25">
      <c r="A2436" s="63" t="s">
        <v>227</v>
      </c>
      <c r="B2436" s="63" t="s">
        <v>152</v>
      </c>
      <c r="C2436" s="64">
        <f>C2437</f>
        <v>430000</v>
      </c>
      <c r="D2436" s="64">
        <f t="shared" si="1339"/>
        <v>0</v>
      </c>
      <c r="E2436" s="64">
        <f t="shared" si="1339"/>
        <v>0</v>
      </c>
      <c r="F2436" s="101">
        <f t="shared" si="1339"/>
        <v>0</v>
      </c>
      <c r="G2436" s="860">
        <f t="shared" si="1339"/>
        <v>0</v>
      </c>
      <c r="H2436" s="369">
        <f t="shared" si="1339"/>
        <v>0</v>
      </c>
      <c r="I2436" s="861">
        <f t="shared" si="1339"/>
        <v>0</v>
      </c>
      <c r="J2436" s="513">
        <f t="shared" si="1339"/>
        <v>430000</v>
      </c>
      <c r="K2436" s="535">
        <f t="shared" si="1321"/>
        <v>0</v>
      </c>
    </row>
    <row r="2437" spans="1:18" ht="13.5" customHeight="1" thickBot="1" x14ac:dyDescent="0.3">
      <c r="A2437" s="48" t="s">
        <v>228</v>
      </c>
      <c r="B2437" s="48" t="s">
        <v>153</v>
      </c>
      <c r="C2437" s="49">
        <v>430000</v>
      </c>
      <c r="D2437" s="147"/>
      <c r="E2437" s="147"/>
      <c r="F2437" s="148"/>
      <c r="G2437" s="836"/>
      <c r="H2437" s="1088"/>
      <c r="I2437" s="847">
        <f>H2437+G2437</f>
        <v>0</v>
      </c>
      <c r="J2437" s="618">
        <f>C2437-I2437</f>
        <v>430000</v>
      </c>
      <c r="K2437" s="538">
        <f t="shared" si="1321"/>
        <v>0</v>
      </c>
    </row>
    <row r="2438" spans="1:18" ht="13.5" customHeight="1" thickBot="1" x14ac:dyDescent="0.3">
      <c r="A2438" s="3" t="s">
        <v>229</v>
      </c>
      <c r="B2438" s="3" t="s">
        <v>151</v>
      </c>
      <c r="C2438" s="65">
        <f>C2439+C2441+C2443+C2445</f>
        <v>2660000</v>
      </c>
      <c r="D2438" s="65">
        <f t="shared" ref="D2438:J2438" si="1340">D2439+D2441+D2443+D2445</f>
        <v>0</v>
      </c>
      <c r="E2438" s="65">
        <f t="shared" si="1340"/>
        <v>0</v>
      </c>
      <c r="F2438" s="100">
        <f t="shared" si="1340"/>
        <v>0</v>
      </c>
      <c r="G2438" s="858">
        <f t="shared" si="1340"/>
        <v>0</v>
      </c>
      <c r="H2438" s="511">
        <f t="shared" si="1340"/>
        <v>0</v>
      </c>
      <c r="I2438" s="859">
        <f t="shared" si="1340"/>
        <v>0</v>
      </c>
      <c r="J2438" s="512">
        <f t="shared" si="1340"/>
        <v>2660000</v>
      </c>
      <c r="K2438" s="544">
        <f t="shared" si="1321"/>
        <v>0</v>
      </c>
    </row>
    <row r="2439" spans="1:18" ht="13.5" customHeight="1" x14ac:dyDescent="0.25">
      <c r="A2439" s="63" t="s">
        <v>230</v>
      </c>
      <c r="B2439" s="63" t="s">
        <v>154</v>
      </c>
      <c r="C2439" s="64">
        <f>C2440</f>
        <v>380000</v>
      </c>
      <c r="D2439" s="64">
        <f t="shared" ref="D2439:J2439" si="1341">D2440</f>
        <v>0</v>
      </c>
      <c r="E2439" s="64">
        <f t="shared" si="1341"/>
        <v>0</v>
      </c>
      <c r="F2439" s="101">
        <f t="shared" si="1341"/>
        <v>0</v>
      </c>
      <c r="G2439" s="860">
        <f t="shared" si="1341"/>
        <v>0</v>
      </c>
      <c r="H2439" s="369">
        <f t="shared" si="1341"/>
        <v>0</v>
      </c>
      <c r="I2439" s="861">
        <f t="shared" si="1341"/>
        <v>0</v>
      </c>
      <c r="J2439" s="513">
        <f t="shared" si="1341"/>
        <v>380000</v>
      </c>
      <c r="K2439" s="535">
        <f t="shared" si="1321"/>
        <v>0</v>
      </c>
    </row>
    <row r="2440" spans="1:18" ht="13.5" customHeight="1" x14ac:dyDescent="0.25">
      <c r="A2440" s="4" t="s">
        <v>231</v>
      </c>
      <c r="B2440" s="4" t="s">
        <v>155</v>
      </c>
      <c r="C2440" s="21">
        <v>380000</v>
      </c>
      <c r="D2440" s="16"/>
      <c r="E2440" s="16"/>
      <c r="F2440" s="102"/>
      <c r="G2440" s="835"/>
      <c r="H2440" s="716"/>
      <c r="I2440" s="846">
        <f>H2440+G2440</f>
        <v>0</v>
      </c>
      <c r="J2440" s="561">
        <f>C2440-I2440</f>
        <v>380000</v>
      </c>
      <c r="K2440" s="536">
        <f t="shared" si="1321"/>
        <v>0</v>
      </c>
    </row>
    <row r="2441" spans="1:18" ht="13.5" customHeight="1" x14ac:dyDescent="0.25">
      <c r="A2441" s="4" t="s">
        <v>232</v>
      </c>
      <c r="B2441" s="4" t="s">
        <v>156</v>
      </c>
      <c r="C2441" s="21">
        <f>C2442</f>
        <v>30000</v>
      </c>
      <c r="D2441" s="21">
        <f t="shared" ref="D2441:J2441" si="1342">D2442</f>
        <v>0</v>
      </c>
      <c r="E2441" s="21">
        <f t="shared" si="1342"/>
        <v>0</v>
      </c>
      <c r="F2441" s="103">
        <f t="shared" si="1342"/>
        <v>0</v>
      </c>
      <c r="G2441" s="862">
        <f t="shared" si="1342"/>
        <v>0</v>
      </c>
      <c r="H2441" s="499">
        <f t="shared" si="1342"/>
        <v>0</v>
      </c>
      <c r="I2441" s="863">
        <f t="shared" si="1342"/>
        <v>0</v>
      </c>
      <c r="J2441" s="514">
        <f t="shared" si="1342"/>
        <v>30000</v>
      </c>
      <c r="K2441" s="536">
        <f t="shared" si="1321"/>
        <v>0</v>
      </c>
    </row>
    <row r="2442" spans="1:18" ht="13.5" customHeight="1" x14ac:dyDescent="0.25">
      <c r="A2442" s="4" t="s">
        <v>233</v>
      </c>
      <c r="B2442" s="4" t="s">
        <v>157</v>
      </c>
      <c r="C2442" s="21">
        <v>30000</v>
      </c>
      <c r="D2442" s="16"/>
      <c r="E2442" s="16"/>
      <c r="F2442" s="102"/>
      <c r="G2442" s="835"/>
      <c r="H2442" s="716"/>
      <c r="I2442" s="846">
        <f>H2442+G2442</f>
        <v>0</v>
      </c>
      <c r="J2442" s="561">
        <f>C2442-I2442</f>
        <v>30000</v>
      </c>
      <c r="K2442" s="536">
        <f t="shared" si="1321"/>
        <v>0</v>
      </c>
    </row>
    <row r="2443" spans="1:18" ht="13.5" customHeight="1" x14ac:dyDescent="0.25">
      <c r="A2443" s="4" t="s">
        <v>234</v>
      </c>
      <c r="B2443" s="4" t="s">
        <v>158</v>
      </c>
      <c r="C2443" s="21">
        <f>C2444</f>
        <v>1200000</v>
      </c>
      <c r="D2443" s="21">
        <f t="shared" ref="D2443:J2443" si="1343">D2444</f>
        <v>0</v>
      </c>
      <c r="E2443" s="21">
        <f t="shared" si="1343"/>
        <v>0</v>
      </c>
      <c r="F2443" s="103">
        <f t="shared" si="1343"/>
        <v>0</v>
      </c>
      <c r="G2443" s="862">
        <f t="shared" si="1343"/>
        <v>0</v>
      </c>
      <c r="H2443" s="499">
        <f t="shared" si="1343"/>
        <v>0</v>
      </c>
      <c r="I2443" s="863">
        <f t="shared" si="1343"/>
        <v>0</v>
      </c>
      <c r="J2443" s="514">
        <f t="shared" si="1343"/>
        <v>1200000</v>
      </c>
      <c r="K2443" s="536">
        <f t="shared" si="1321"/>
        <v>0</v>
      </c>
    </row>
    <row r="2444" spans="1:18" ht="13.5" customHeight="1" x14ac:dyDescent="0.25">
      <c r="A2444" s="4" t="s">
        <v>235</v>
      </c>
      <c r="B2444" s="4" t="s">
        <v>175</v>
      </c>
      <c r="C2444" s="21">
        <v>1200000</v>
      </c>
      <c r="D2444" s="16"/>
      <c r="E2444" s="16"/>
      <c r="F2444" s="102"/>
      <c r="G2444" s="835"/>
      <c r="H2444" s="716"/>
      <c r="I2444" s="846">
        <f>H2444+G2444</f>
        <v>0</v>
      </c>
      <c r="J2444" s="561">
        <f>C2444-I2444</f>
        <v>1200000</v>
      </c>
      <c r="K2444" s="536">
        <f t="shared" si="1321"/>
        <v>0</v>
      </c>
    </row>
    <row r="2445" spans="1:18" ht="13.5" customHeight="1" x14ac:dyDescent="0.25">
      <c r="A2445" s="4" t="s">
        <v>236</v>
      </c>
      <c r="B2445" s="26" t="s">
        <v>223</v>
      </c>
      <c r="C2445" s="21">
        <f>C2446+C2447</f>
        <v>1050000</v>
      </c>
      <c r="D2445" s="21">
        <f t="shared" ref="D2445:J2445" si="1344">D2446+D2447</f>
        <v>0</v>
      </c>
      <c r="E2445" s="21">
        <f t="shared" si="1344"/>
        <v>0</v>
      </c>
      <c r="F2445" s="103">
        <f t="shared" si="1344"/>
        <v>0</v>
      </c>
      <c r="G2445" s="862">
        <f t="shared" si="1344"/>
        <v>0</v>
      </c>
      <c r="H2445" s="499">
        <f t="shared" si="1344"/>
        <v>0</v>
      </c>
      <c r="I2445" s="863">
        <f t="shared" si="1344"/>
        <v>0</v>
      </c>
      <c r="J2445" s="514">
        <f t="shared" si="1344"/>
        <v>1050000</v>
      </c>
      <c r="K2445" s="536">
        <f t="shared" si="1321"/>
        <v>0</v>
      </c>
    </row>
    <row r="2446" spans="1:18" ht="13.5" customHeight="1" x14ac:dyDescent="0.25">
      <c r="A2446" s="4" t="s">
        <v>237</v>
      </c>
      <c r="B2446" s="26" t="s">
        <v>224</v>
      </c>
      <c r="C2446" s="21">
        <v>750000</v>
      </c>
      <c r="D2446" s="16"/>
      <c r="E2446" s="16"/>
      <c r="F2446" s="102"/>
      <c r="G2446" s="835"/>
      <c r="H2446" s="716"/>
      <c r="I2446" s="846">
        <f>H2446+G2446</f>
        <v>0</v>
      </c>
      <c r="J2446" s="561">
        <f>C2446-I2446</f>
        <v>750000</v>
      </c>
      <c r="K2446" s="536">
        <f t="shared" si="1321"/>
        <v>0</v>
      </c>
    </row>
    <row r="2447" spans="1:18" ht="13.5" customHeight="1" x14ac:dyDescent="0.25">
      <c r="A2447" s="4" t="s">
        <v>238</v>
      </c>
      <c r="B2447" s="26" t="s">
        <v>225</v>
      </c>
      <c r="C2447" s="21">
        <v>300000</v>
      </c>
      <c r="D2447" s="16"/>
      <c r="E2447" s="16"/>
      <c r="F2447" s="102"/>
      <c r="G2447" s="835"/>
      <c r="H2447" s="716"/>
      <c r="I2447" s="846">
        <f>H2447+G2447</f>
        <v>0</v>
      </c>
      <c r="J2447" s="561">
        <f>C2447-I2447</f>
        <v>300000</v>
      </c>
      <c r="K2447" s="536">
        <f t="shared" si="1321"/>
        <v>0</v>
      </c>
    </row>
    <row r="2448" spans="1:18" ht="13.5" customHeight="1" x14ac:dyDescent="0.25">
      <c r="A2448" s="124"/>
      <c r="B2448" s="131"/>
      <c r="C2448" s="125"/>
      <c r="D2448" s="126"/>
      <c r="E2448" s="126"/>
      <c r="F2448" s="126"/>
      <c r="G2448" s="516"/>
      <c r="H2448" s="516"/>
      <c r="I2448" s="516"/>
      <c r="J2448" s="515"/>
      <c r="K2448" s="545"/>
    </row>
    <row r="2449" spans="1:11" ht="13.5" customHeight="1" x14ac:dyDescent="0.25">
      <c r="A2449" s="7"/>
      <c r="B2449" s="132"/>
      <c r="C2449" s="8"/>
      <c r="D2449" s="130"/>
      <c r="E2449" s="130"/>
      <c r="F2449" s="130"/>
      <c r="G2449" s="520"/>
      <c r="H2449" s="520"/>
      <c r="I2449" s="520"/>
      <c r="J2449" s="519"/>
      <c r="K2449" s="550">
        <v>4</v>
      </c>
    </row>
    <row r="2450" spans="1:11" ht="13.5" customHeight="1" x14ac:dyDescent="0.25">
      <c r="A2450" s="120" t="s">
        <v>533</v>
      </c>
      <c r="B2450" s="121">
        <v>2</v>
      </c>
      <c r="C2450" s="122" t="s">
        <v>534</v>
      </c>
      <c r="D2450" s="122" t="s">
        <v>535</v>
      </c>
      <c r="E2450" s="122" t="s">
        <v>536</v>
      </c>
      <c r="F2450" s="123" t="s">
        <v>537</v>
      </c>
      <c r="G2450" s="832">
        <v>7</v>
      </c>
      <c r="H2450" s="715">
        <v>8</v>
      </c>
      <c r="I2450" s="843">
        <v>9</v>
      </c>
      <c r="J2450" s="502">
        <v>10</v>
      </c>
      <c r="K2450" s="503">
        <v>11</v>
      </c>
    </row>
    <row r="2451" spans="1:11" ht="13.5" customHeight="1" x14ac:dyDescent="0.25">
      <c r="A2451" s="54" t="s">
        <v>120</v>
      </c>
      <c r="B2451" s="56" t="s">
        <v>104</v>
      </c>
      <c r="C2451" s="55">
        <f t="shared" ref="C2451:J2451" si="1345">C2452+C2457+C2464+C2471+C2476+C2480+C2484+C2495+C2499+C2503</f>
        <v>94950000</v>
      </c>
      <c r="D2451" s="55">
        <f t="shared" si="1345"/>
        <v>0</v>
      </c>
      <c r="E2451" s="55">
        <f t="shared" si="1345"/>
        <v>0</v>
      </c>
      <c r="F2451" s="104">
        <f t="shared" si="1345"/>
        <v>0</v>
      </c>
      <c r="G2451" s="547">
        <f t="shared" si="1345"/>
        <v>29761122</v>
      </c>
      <c r="H2451" s="499">
        <f t="shared" si="1345"/>
        <v>15621120</v>
      </c>
      <c r="I2451" s="581">
        <f t="shared" si="1345"/>
        <v>45382242</v>
      </c>
      <c r="J2451" s="549">
        <f t="shared" si="1345"/>
        <v>49567758</v>
      </c>
      <c r="K2451" s="916">
        <f t="shared" ref="K2451:K2488" si="1346">I2451/C2451*100</f>
        <v>47.795936808846761</v>
      </c>
    </row>
    <row r="2452" spans="1:11" ht="13.5" customHeight="1" thickBot="1" x14ac:dyDescent="0.3">
      <c r="A2452" s="72" t="s">
        <v>21</v>
      </c>
      <c r="B2452" s="72" t="s">
        <v>22</v>
      </c>
      <c r="C2452" s="73">
        <f>C2453</f>
        <v>12000000</v>
      </c>
      <c r="D2452" s="73">
        <f t="shared" ref="D2452:J2453" si="1347">D2453</f>
        <v>0</v>
      </c>
      <c r="E2452" s="73">
        <f t="shared" si="1347"/>
        <v>0</v>
      </c>
      <c r="F2452" s="112">
        <f t="shared" si="1347"/>
        <v>0</v>
      </c>
      <c r="G2452" s="910">
        <f t="shared" si="1347"/>
        <v>4542297</v>
      </c>
      <c r="H2452" s="1101">
        <f t="shared" si="1347"/>
        <v>1145820</v>
      </c>
      <c r="I2452" s="911">
        <f t="shared" si="1347"/>
        <v>5688117</v>
      </c>
      <c r="J2452" s="524">
        <f t="shared" si="1347"/>
        <v>6311883</v>
      </c>
      <c r="K2452" s="904">
        <f t="shared" si="1346"/>
        <v>47.400975000000003</v>
      </c>
    </row>
    <row r="2453" spans="1:11" ht="13.5" customHeight="1" thickBot="1" x14ac:dyDescent="0.3">
      <c r="A2453" s="3" t="s">
        <v>242</v>
      </c>
      <c r="B2453" s="3" t="s">
        <v>151</v>
      </c>
      <c r="C2453" s="65">
        <f>C2454</f>
        <v>12000000</v>
      </c>
      <c r="D2453" s="65">
        <f t="shared" si="1347"/>
        <v>0</v>
      </c>
      <c r="E2453" s="65">
        <f t="shared" si="1347"/>
        <v>0</v>
      </c>
      <c r="F2453" s="100">
        <f t="shared" si="1347"/>
        <v>0</v>
      </c>
      <c r="G2453" s="858">
        <f t="shared" si="1347"/>
        <v>4542297</v>
      </c>
      <c r="H2453" s="511">
        <f t="shared" si="1347"/>
        <v>1145820</v>
      </c>
      <c r="I2453" s="859">
        <f t="shared" si="1347"/>
        <v>5688117</v>
      </c>
      <c r="J2453" s="512">
        <f t="shared" si="1347"/>
        <v>6311883</v>
      </c>
      <c r="K2453" s="544">
        <f t="shared" si="1346"/>
        <v>47.400975000000003</v>
      </c>
    </row>
    <row r="2454" spans="1:11" ht="13.5" customHeight="1" x14ac:dyDescent="0.25">
      <c r="A2454" s="63" t="s">
        <v>243</v>
      </c>
      <c r="B2454" s="63" t="s">
        <v>239</v>
      </c>
      <c r="C2454" s="64">
        <f>C2455+C2456</f>
        <v>12000000</v>
      </c>
      <c r="D2454" s="64">
        <f t="shared" ref="D2454:J2454" si="1348">D2455+D2456</f>
        <v>0</v>
      </c>
      <c r="E2454" s="64">
        <f t="shared" si="1348"/>
        <v>0</v>
      </c>
      <c r="F2454" s="101">
        <f t="shared" si="1348"/>
        <v>0</v>
      </c>
      <c r="G2454" s="860">
        <f t="shared" si="1348"/>
        <v>4542297</v>
      </c>
      <c r="H2454" s="369">
        <f t="shared" si="1348"/>
        <v>1145820</v>
      </c>
      <c r="I2454" s="861">
        <f t="shared" si="1348"/>
        <v>5688117</v>
      </c>
      <c r="J2454" s="513">
        <f t="shared" si="1348"/>
        <v>6311883</v>
      </c>
      <c r="K2454" s="535">
        <f t="shared" si="1346"/>
        <v>47.400975000000003</v>
      </c>
    </row>
    <row r="2455" spans="1:11" ht="13.5" customHeight="1" x14ac:dyDescent="0.25">
      <c r="A2455" s="4" t="s">
        <v>259</v>
      </c>
      <c r="B2455" s="4" t="s">
        <v>240</v>
      </c>
      <c r="C2455" s="21">
        <v>4200000</v>
      </c>
      <c r="D2455" s="16"/>
      <c r="E2455" s="16"/>
      <c r="F2455" s="102"/>
      <c r="G2455" s="850">
        <v>766855</v>
      </c>
      <c r="H2455" s="691">
        <v>0</v>
      </c>
      <c r="I2455" s="864">
        <f>H2455+G2455</f>
        <v>766855</v>
      </c>
      <c r="J2455" s="561">
        <f>C2455-I2455</f>
        <v>3433145</v>
      </c>
      <c r="K2455" s="536">
        <f t="shared" si="1346"/>
        <v>18.258452380952381</v>
      </c>
    </row>
    <row r="2456" spans="1:11" ht="13.5" customHeight="1" x14ac:dyDescent="0.25">
      <c r="A2456" s="4" t="s">
        <v>244</v>
      </c>
      <c r="B2456" s="4" t="s">
        <v>241</v>
      </c>
      <c r="C2456" s="21">
        <v>7800000</v>
      </c>
      <c r="D2456" s="16"/>
      <c r="E2456" s="16"/>
      <c r="F2456" s="102"/>
      <c r="G2456" s="850">
        <v>3775442</v>
      </c>
      <c r="H2456" s="691">
        <v>1145820</v>
      </c>
      <c r="I2456" s="864">
        <f>H2456+G2456</f>
        <v>4921262</v>
      </c>
      <c r="J2456" s="561">
        <f>C2456-I2456</f>
        <v>2878738</v>
      </c>
      <c r="K2456" s="536">
        <f t="shared" si="1346"/>
        <v>63.093102564102566</v>
      </c>
    </row>
    <row r="2457" spans="1:11" ht="13.5" customHeight="1" thickBot="1" x14ac:dyDescent="0.3">
      <c r="A2457" s="70" t="s">
        <v>23</v>
      </c>
      <c r="B2457" s="70" t="s">
        <v>24</v>
      </c>
      <c r="C2457" s="71">
        <f>C2458+C2461</f>
        <v>9500000</v>
      </c>
      <c r="D2457" s="71">
        <f t="shared" ref="D2457:J2457" si="1349">D2458+D2461</f>
        <v>0</v>
      </c>
      <c r="E2457" s="71">
        <f t="shared" si="1349"/>
        <v>0</v>
      </c>
      <c r="F2457" s="111">
        <f t="shared" si="1349"/>
        <v>0</v>
      </c>
      <c r="G2457" s="902">
        <f t="shared" si="1349"/>
        <v>2365500</v>
      </c>
      <c r="H2457" s="1100">
        <f t="shared" si="1349"/>
        <v>1300000</v>
      </c>
      <c r="I2457" s="903">
        <f t="shared" si="1349"/>
        <v>3665500</v>
      </c>
      <c r="J2457" s="558">
        <f t="shared" si="1349"/>
        <v>5834500</v>
      </c>
      <c r="K2457" s="904">
        <f t="shared" si="1346"/>
        <v>38.584210526315786</v>
      </c>
    </row>
    <row r="2458" spans="1:11" ht="13.5" customHeight="1" thickBot="1" x14ac:dyDescent="0.3">
      <c r="A2458" s="3" t="s">
        <v>261</v>
      </c>
      <c r="B2458" s="3" t="s">
        <v>92</v>
      </c>
      <c r="C2458" s="65">
        <f>C2459</f>
        <v>7200000</v>
      </c>
      <c r="D2458" s="65">
        <f t="shared" ref="D2458:J2459" si="1350">D2459</f>
        <v>0</v>
      </c>
      <c r="E2458" s="65">
        <f t="shared" si="1350"/>
        <v>0</v>
      </c>
      <c r="F2458" s="100">
        <f t="shared" si="1350"/>
        <v>0</v>
      </c>
      <c r="G2458" s="858">
        <f t="shared" si="1350"/>
        <v>1950000</v>
      </c>
      <c r="H2458" s="511">
        <f t="shared" si="1350"/>
        <v>1300000</v>
      </c>
      <c r="I2458" s="859">
        <f t="shared" si="1350"/>
        <v>3250000</v>
      </c>
      <c r="J2458" s="512">
        <f t="shared" si="1350"/>
        <v>3950000</v>
      </c>
      <c r="K2458" s="544">
        <f t="shared" si="1346"/>
        <v>45.138888888888893</v>
      </c>
    </row>
    <row r="2459" spans="1:11" ht="13.5" customHeight="1" x14ac:dyDescent="0.25">
      <c r="A2459" s="63" t="s">
        <v>262</v>
      </c>
      <c r="B2459" s="63" t="s">
        <v>213</v>
      </c>
      <c r="C2459" s="64">
        <f>C2460</f>
        <v>7200000</v>
      </c>
      <c r="D2459" s="64">
        <f t="shared" si="1350"/>
        <v>0</v>
      </c>
      <c r="E2459" s="64">
        <f t="shared" si="1350"/>
        <v>0</v>
      </c>
      <c r="F2459" s="101">
        <f t="shared" si="1350"/>
        <v>0</v>
      </c>
      <c r="G2459" s="860">
        <f t="shared" si="1350"/>
        <v>1950000</v>
      </c>
      <c r="H2459" s="369">
        <f t="shared" si="1350"/>
        <v>1300000</v>
      </c>
      <c r="I2459" s="861">
        <f t="shared" si="1350"/>
        <v>3250000</v>
      </c>
      <c r="J2459" s="513">
        <f t="shared" si="1350"/>
        <v>3950000</v>
      </c>
      <c r="K2459" s="535">
        <f t="shared" si="1346"/>
        <v>45.138888888888893</v>
      </c>
    </row>
    <row r="2460" spans="1:11" ht="13.5" customHeight="1" x14ac:dyDescent="0.25">
      <c r="A2460" s="4" t="s">
        <v>263</v>
      </c>
      <c r="B2460" s="4" t="s">
        <v>290</v>
      </c>
      <c r="C2460" s="21">
        <v>7200000</v>
      </c>
      <c r="D2460" s="57"/>
      <c r="E2460" s="57"/>
      <c r="F2460" s="106"/>
      <c r="G2460" s="850">
        <v>1950000</v>
      </c>
      <c r="H2460" s="691">
        <v>1300000</v>
      </c>
      <c r="I2460" s="864">
        <f>H2460+G2460</f>
        <v>3250000</v>
      </c>
      <c r="J2460" s="561">
        <f>C2460-I2460</f>
        <v>3950000</v>
      </c>
      <c r="K2460" s="536">
        <f t="shared" si="1346"/>
        <v>45.138888888888893</v>
      </c>
    </row>
    <row r="2461" spans="1:11" ht="13.5" customHeight="1" x14ac:dyDescent="0.25">
      <c r="A2461" s="4" t="s">
        <v>260</v>
      </c>
      <c r="B2461" s="4" t="s">
        <v>151</v>
      </c>
      <c r="C2461" s="21">
        <f>C2462</f>
        <v>2300000</v>
      </c>
      <c r="D2461" s="21">
        <f t="shared" ref="D2461:J2462" si="1351">D2462</f>
        <v>0</v>
      </c>
      <c r="E2461" s="21">
        <f t="shared" si="1351"/>
        <v>0</v>
      </c>
      <c r="F2461" s="103">
        <f t="shared" si="1351"/>
        <v>0</v>
      </c>
      <c r="G2461" s="862">
        <f t="shared" si="1351"/>
        <v>415500</v>
      </c>
      <c r="H2461" s="499">
        <f t="shared" si="1351"/>
        <v>0</v>
      </c>
      <c r="I2461" s="863">
        <f t="shared" si="1351"/>
        <v>415500</v>
      </c>
      <c r="J2461" s="514">
        <f t="shared" si="1351"/>
        <v>1884500</v>
      </c>
      <c r="K2461" s="536">
        <f t="shared" si="1346"/>
        <v>18.065217391304348</v>
      </c>
    </row>
    <row r="2462" spans="1:11" ht="13.5" customHeight="1" x14ac:dyDescent="0.25">
      <c r="A2462" s="4" t="s">
        <v>264</v>
      </c>
      <c r="B2462" s="4" t="s">
        <v>154</v>
      </c>
      <c r="C2462" s="21">
        <f>C2463</f>
        <v>2300000</v>
      </c>
      <c r="D2462" s="21">
        <f t="shared" si="1351"/>
        <v>0</v>
      </c>
      <c r="E2462" s="21">
        <f t="shared" si="1351"/>
        <v>0</v>
      </c>
      <c r="F2462" s="103">
        <f t="shared" si="1351"/>
        <v>0</v>
      </c>
      <c r="G2462" s="862">
        <f t="shared" si="1351"/>
        <v>415500</v>
      </c>
      <c r="H2462" s="499">
        <f t="shared" si="1351"/>
        <v>0</v>
      </c>
      <c r="I2462" s="863">
        <f t="shared" si="1351"/>
        <v>415500</v>
      </c>
      <c r="J2462" s="514">
        <f t="shared" si="1351"/>
        <v>1884500</v>
      </c>
      <c r="K2462" s="536">
        <f t="shared" si="1346"/>
        <v>18.065217391304348</v>
      </c>
    </row>
    <row r="2463" spans="1:11" ht="13.5" customHeight="1" x14ac:dyDescent="0.25">
      <c r="A2463" s="4" t="s">
        <v>265</v>
      </c>
      <c r="B2463" s="4" t="s">
        <v>245</v>
      </c>
      <c r="C2463" s="21">
        <v>2300000</v>
      </c>
      <c r="D2463" s="57"/>
      <c r="E2463" s="57"/>
      <c r="F2463" s="106"/>
      <c r="G2463" s="850">
        <v>415500</v>
      </c>
      <c r="H2463" s="691"/>
      <c r="I2463" s="864">
        <f>H2463+G2463</f>
        <v>415500</v>
      </c>
      <c r="J2463" s="561">
        <f>C2463-I2463</f>
        <v>1884500</v>
      </c>
      <c r="K2463" s="536">
        <f t="shared" si="1346"/>
        <v>18.065217391304348</v>
      </c>
    </row>
    <row r="2464" spans="1:11" ht="13.5" customHeight="1" thickBot="1" x14ac:dyDescent="0.3">
      <c r="A2464" s="70" t="s">
        <v>25</v>
      </c>
      <c r="B2464" s="70" t="s">
        <v>26</v>
      </c>
      <c r="C2464" s="71">
        <f>C2465</f>
        <v>8400000</v>
      </c>
      <c r="D2464" s="71">
        <f t="shared" ref="D2464:J2464" si="1352">D2465</f>
        <v>0</v>
      </c>
      <c r="E2464" s="71">
        <f t="shared" si="1352"/>
        <v>0</v>
      </c>
      <c r="F2464" s="111">
        <f t="shared" si="1352"/>
        <v>0</v>
      </c>
      <c r="G2464" s="902">
        <f t="shared" si="1352"/>
        <v>1411500</v>
      </c>
      <c r="H2464" s="1100">
        <f t="shared" si="1352"/>
        <v>2158500</v>
      </c>
      <c r="I2464" s="903">
        <f t="shared" si="1352"/>
        <v>3570000</v>
      </c>
      <c r="J2464" s="558">
        <f t="shared" si="1352"/>
        <v>4830000</v>
      </c>
      <c r="K2464" s="904">
        <f t="shared" si="1346"/>
        <v>42.5</v>
      </c>
    </row>
    <row r="2465" spans="1:18" ht="13.5" customHeight="1" thickBot="1" x14ac:dyDescent="0.3">
      <c r="A2465" s="3" t="s">
        <v>253</v>
      </c>
      <c r="B2465" s="3" t="s">
        <v>151</v>
      </c>
      <c r="C2465" s="65">
        <f>C2466+C2469</f>
        <v>8400000</v>
      </c>
      <c r="D2465" s="65">
        <f t="shared" ref="D2465:J2465" si="1353">D2466+D2469</f>
        <v>0</v>
      </c>
      <c r="E2465" s="65">
        <f t="shared" si="1353"/>
        <v>0</v>
      </c>
      <c r="F2465" s="100">
        <f t="shared" si="1353"/>
        <v>0</v>
      </c>
      <c r="G2465" s="858">
        <f t="shared" si="1353"/>
        <v>1411500</v>
      </c>
      <c r="H2465" s="511">
        <f t="shared" si="1353"/>
        <v>2158500</v>
      </c>
      <c r="I2465" s="859">
        <f t="shared" si="1353"/>
        <v>3570000</v>
      </c>
      <c r="J2465" s="512">
        <f t="shared" si="1353"/>
        <v>4830000</v>
      </c>
      <c r="K2465" s="544">
        <f t="shared" si="1346"/>
        <v>42.5</v>
      </c>
    </row>
    <row r="2466" spans="1:18" ht="13.5" customHeight="1" x14ac:dyDescent="0.25">
      <c r="A2466" s="63" t="s">
        <v>254</v>
      </c>
      <c r="B2466" s="63" t="s">
        <v>154</v>
      </c>
      <c r="C2466" s="64">
        <f>C2467+C2468</f>
        <v>8350000</v>
      </c>
      <c r="D2466" s="64">
        <f t="shared" ref="D2466:J2466" si="1354">D2467+D2468</f>
        <v>0</v>
      </c>
      <c r="E2466" s="64">
        <f t="shared" si="1354"/>
        <v>0</v>
      </c>
      <c r="F2466" s="101">
        <f t="shared" si="1354"/>
        <v>0</v>
      </c>
      <c r="G2466" s="860">
        <f t="shared" si="1354"/>
        <v>1411500</v>
      </c>
      <c r="H2466" s="369">
        <f t="shared" si="1354"/>
        <v>2158500</v>
      </c>
      <c r="I2466" s="861">
        <f t="shared" si="1354"/>
        <v>3570000</v>
      </c>
      <c r="J2466" s="513">
        <f t="shared" si="1354"/>
        <v>4780000</v>
      </c>
      <c r="K2466" s="535">
        <f t="shared" si="1346"/>
        <v>42.754491017964071</v>
      </c>
    </row>
    <row r="2467" spans="1:18" ht="13.5" customHeight="1" x14ac:dyDescent="0.25">
      <c r="A2467" s="4" t="s">
        <v>255</v>
      </c>
      <c r="B2467" s="4" t="s">
        <v>246</v>
      </c>
      <c r="C2467" s="21">
        <v>7000000</v>
      </c>
      <c r="D2467" s="57"/>
      <c r="E2467" s="57"/>
      <c r="F2467" s="106"/>
      <c r="G2467" s="850">
        <v>1283500</v>
      </c>
      <c r="H2467" s="691">
        <v>2034500</v>
      </c>
      <c r="I2467" s="864">
        <f>H2467+G2467</f>
        <v>3318000</v>
      </c>
      <c r="J2467" s="561">
        <f>C2467-I2467</f>
        <v>3682000</v>
      </c>
      <c r="K2467" s="536">
        <f t="shared" si="1346"/>
        <v>47.4</v>
      </c>
    </row>
    <row r="2468" spans="1:18" ht="13.5" customHeight="1" x14ac:dyDescent="0.25">
      <c r="A2468" s="4" t="s">
        <v>256</v>
      </c>
      <c r="B2468" s="4" t="s">
        <v>247</v>
      </c>
      <c r="C2468" s="21">
        <v>1350000</v>
      </c>
      <c r="D2468" s="57"/>
      <c r="E2468" s="57"/>
      <c r="F2468" s="106"/>
      <c r="G2468" s="850">
        <v>128000</v>
      </c>
      <c r="H2468" s="691">
        <v>124000</v>
      </c>
      <c r="I2468" s="864">
        <f>H2468+G2468</f>
        <v>252000</v>
      </c>
      <c r="J2468" s="561">
        <f>C2468-I2468</f>
        <v>1098000</v>
      </c>
      <c r="K2468" s="536">
        <f t="shared" si="1346"/>
        <v>18.666666666666668</v>
      </c>
    </row>
    <row r="2469" spans="1:18" ht="13.5" customHeight="1" x14ac:dyDescent="0.25">
      <c r="A2469" s="4" t="s">
        <v>257</v>
      </c>
      <c r="B2469" s="4" t="s">
        <v>239</v>
      </c>
      <c r="C2469" s="21">
        <f>C2470</f>
        <v>50000</v>
      </c>
      <c r="D2469" s="21">
        <f t="shared" ref="D2469:J2469" si="1355">D2470</f>
        <v>0</v>
      </c>
      <c r="E2469" s="21">
        <f t="shared" si="1355"/>
        <v>0</v>
      </c>
      <c r="F2469" s="103">
        <f t="shared" si="1355"/>
        <v>0</v>
      </c>
      <c r="G2469" s="862">
        <f t="shared" si="1355"/>
        <v>0</v>
      </c>
      <c r="H2469" s="499">
        <f t="shared" si="1355"/>
        <v>0</v>
      </c>
      <c r="I2469" s="863">
        <f t="shared" si="1355"/>
        <v>0</v>
      </c>
      <c r="J2469" s="514">
        <f t="shared" si="1355"/>
        <v>50000</v>
      </c>
      <c r="K2469" s="536">
        <f t="shared" si="1346"/>
        <v>0</v>
      </c>
    </row>
    <row r="2470" spans="1:18" ht="13.5" customHeight="1" x14ac:dyDescent="0.25">
      <c r="A2470" s="4" t="s">
        <v>258</v>
      </c>
      <c r="B2470" s="4" t="s">
        <v>248</v>
      </c>
      <c r="C2470" s="21">
        <v>50000</v>
      </c>
      <c r="D2470" s="57"/>
      <c r="E2470" s="57"/>
      <c r="F2470" s="106"/>
      <c r="G2470" s="835"/>
      <c r="H2470" s="716"/>
      <c r="I2470" s="846">
        <f>H2470+G2470</f>
        <v>0</v>
      </c>
      <c r="J2470" s="561">
        <f>C2470-I2470</f>
        <v>50000</v>
      </c>
      <c r="K2470" s="536">
        <f t="shared" si="1346"/>
        <v>0</v>
      </c>
    </row>
    <row r="2471" spans="1:18" ht="13.5" customHeight="1" thickBot="1" x14ac:dyDescent="0.3">
      <c r="A2471" s="70" t="s">
        <v>27</v>
      </c>
      <c r="B2471" s="70" t="s">
        <v>28</v>
      </c>
      <c r="C2471" s="71">
        <f>C2472</f>
        <v>4310000</v>
      </c>
      <c r="D2471" s="71">
        <f t="shared" ref="D2471:J2472" si="1356">D2472</f>
        <v>0</v>
      </c>
      <c r="E2471" s="71">
        <f t="shared" si="1356"/>
        <v>0</v>
      </c>
      <c r="F2471" s="111">
        <f t="shared" si="1356"/>
        <v>0</v>
      </c>
      <c r="G2471" s="902">
        <f t="shared" si="1356"/>
        <v>521500</v>
      </c>
      <c r="H2471" s="1100">
        <f t="shared" si="1356"/>
        <v>166800</v>
      </c>
      <c r="I2471" s="903">
        <f t="shared" si="1356"/>
        <v>688300</v>
      </c>
      <c r="J2471" s="558">
        <f t="shared" si="1356"/>
        <v>3621700</v>
      </c>
      <c r="K2471" s="904">
        <f t="shared" si="1346"/>
        <v>15.96983758700696</v>
      </c>
    </row>
    <row r="2472" spans="1:18" ht="13.5" customHeight="1" thickBot="1" x14ac:dyDescent="0.3">
      <c r="A2472" s="3" t="s">
        <v>249</v>
      </c>
      <c r="B2472" s="3" t="s">
        <v>151</v>
      </c>
      <c r="C2472" s="65">
        <f>C2473</f>
        <v>4310000</v>
      </c>
      <c r="D2472" s="65">
        <f t="shared" si="1356"/>
        <v>0</v>
      </c>
      <c r="E2472" s="65">
        <f t="shared" si="1356"/>
        <v>0</v>
      </c>
      <c r="F2472" s="100">
        <f t="shared" si="1356"/>
        <v>0</v>
      </c>
      <c r="G2472" s="858">
        <f t="shared" si="1356"/>
        <v>521500</v>
      </c>
      <c r="H2472" s="511">
        <f t="shared" si="1356"/>
        <v>166800</v>
      </c>
      <c r="I2472" s="859">
        <f t="shared" si="1356"/>
        <v>688300</v>
      </c>
      <c r="J2472" s="512">
        <f t="shared" si="1356"/>
        <v>3621700</v>
      </c>
      <c r="K2472" s="544">
        <f t="shared" si="1346"/>
        <v>15.96983758700696</v>
      </c>
    </row>
    <row r="2473" spans="1:18" ht="13.5" customHeight="1" x14ac:dyDescent="0.25">
      <c r="A2473" s="63" t="s">
        <v>250</v>
      </c>
      <c r="B2473" s="63" t="s">
        <v>156</v>
      </c>
      <c r="C2473" s="64">
        <f>C2474+C2475</f>
        <v>4310000</v>
      </c>
      <c r="D2473" s="64">
        <f t="shared" ref="D2473:J2473" si="1357">D2474+D2475</f>
        <v>0</v>
      </c>
      <c r="E2473" s="64">
        <f t="shared" si="1357"/>
        <v>0</v>
      </c>
      <c r="F2473" s="101">
        <f t="shared" si="1357"/>
        <v>0</v>
      </c>
      <c r="G2473" s="860">
        <f t="shared" si="1357"/>
        <v>521500</v>
      </c>
      <c r="H2473" s="369">
        <f t="shared" si="1357"/>
        <v>166800</v>
      </c>
      <c r="I2473" s="861">
        <f t="shared" si="1357"/>
        <v>688300</v>
      </c>
      <c r="J2473" s="513">
        <f t="shared" si="1357"/>
        <v>3621700</v>
      </c>
      <c r="K2473" s="535">
        <f t="shared" si="1346"/>
        <v>15.96983758700696</v>
      </c>
    </row>
    <row r="2474" spans="1:18" ht="13.5" customHeight="1" x14ac:dyDescent="0.25">
      <c r="A2474" s="4" t="s">
        <v>252</v>
      </c>
      <c r="B2474" s="4" t="s">
        <v>881</v>
      </c>
      <c r="C2474" s="21">
        <v>3500000</v>
      </c>
      <c r="D2474" s="57"/>
      <c r="E2474" s="57"/>
      <c r="F2474" s="106"/>
      <c r="G2474" s="850">
        <v>306250</v>
      </c>
      <c r="H2474" s="691"/>
      <c r="I2474" s="864">
        <f>H2474+G2474</f>
        <v>306250</v>
      </c>
      <c r="J2474" s="561">
        <f>C2474-I2474</f>
        <v>3193750</v>
      </c>
      <c r="K2474" s="536">
        <f t="shared" si="1346"/>
        <v>8.75</v>
      </c>
    </row>
    <row r="2475" spans="1:18" ht="13.5" customHeight="1" x14ac:dyDescent="0.25">
      <c r="A2475" s="4" t="s">
        <v>251</v>
      </c>
      <c r="B2475" s="4" t="s">
        <v>157</v>
      </c>
      <c r="C2475" s="21">
        <v>810000</v>
      </c>
      <c r="D2475" s="57"/>
      <c r="E2475" s="57"/>
      <c r="F2475" s="106"/>
      <c r="G2475" s="850">
        <v>215250</v>
      </c>
      <c r="H2475" s="691">
        <v>166800</v>
      </c>
      <c r="I2475" s="864">
        <f>H2475+G2475</f>
        <v>382050</v>
      </c>
      <c r="J2475" s="561">
        <f>C2475-I2475</f>
        <v>427950</v>
      </c>
      <c r="K2475" s="536">
        <f t="shared" si="1346"/>
        <v>47.166666666666671</v>
      </c>
      <c r="N2475" s="599">
        <f>H2475/150</f>
        <v>1112</v>
      </c>
      <c r="R2475" s="168">
        <v>278550</v>
      </c>
    </row>
    <row r="2476" spans="1:18" ht="13.5" customHeight="1" thickBot="1" x14ac:dyDescent="0.3">
      <c r="A2476" s="70" t="s">
        <v>29</v>
      </c>
      <c r="B2476" s="566" t="s">
        <v>30</v>
      </c>
      <c r="C2476" s="71">
        <f>C2477</f>
        <v>2500000</v>
      </c>
      <c r="D2476" s="71">
        <f t="shared" ref="D2476:J2478" si="1358">D2477</f>
        <v>0</v>
      </c>
      <c r="E2476" s="71">
        <f t="shared" si="1358"/>
        <v>0</v>
      </c>
      <c r="F2476" s="111">
        <f t="shared" si="1358"/>
        <v>0</v>
      </c>
      <c r="G2476" s="902">
        <f t="shared" si="1358"/>
        <v>0</v>
      </c>
      <c r="H2476" s="1100">
        <f t="shared" si="1358"/>
        <v>735000</v>
      </c>
      <c r="I2476" s="903">
        <f t="shared" si="1358"/>
        <v>735000</v>
      </c>
      <c r="J2476" s="558">
        <f t="shared" si="1358"/>
        <v>1765000</v>
      </c>
      <c r="K2476" s="904">
        <f t="shared" si="1346"/>
        <v>29.4</v>
      </c>
    </row>
    <row r="2477" spans="1:18" ht="13.5" customHeight="1" thickBot="1" x14ac:dyDescent="0.3">
      <c r="A2477" s="3" t="s">
        <v>267</v>
      </c>
      <c r="B2477" s="3" t="s">
        <v>151</v>
      </c>
      <c r="C2477" s="65">
        <f>C2478</f>
        <v>2500000</v>
      </c>
      <c r="D2477" s="65">
        <f t="shared" si="1358"/>
        <v>0</v>
      </c>
      <c r="E2477" s="65">
        <f t="shared" si="1358"/>
        <v>0</v>
      </c>
      <c r="F2477" s="100">
        <f t="shared" si="1358"/>
        <v>0</v>
      </c>
      <c r="G2477" s="858">
        <f t="shared" si="1358"/>
        <v>0</v>
      </c>
      <c r="H2477" s="511">
        <f t="shared" si="1358"/>
        <v>735000</v>
      </c>
      <c r="I2477" s="859">
        <f t="shared" si="1358"/>
        <v>735000</v>
      </c>
      <c r="J2477" s="512">
        <f t="shared" si="1358"/>
        <v>1765000</v>
      </c>
      <c r="K2477" s="544">
        <f t="shared" si="1346"/>
        <v>29.4</v>
      </c>
      <c r="N2477" s="599">
        <v>717</v>
      </c>
      <c r="O2477" t="s">
        <v>915</v>
      </c>
      <c r="R2477" s="419">
        <f>N2477*150</f>
        <v>107550</v>
      </c>
    </row>
    <row r="2478" spans="1:18" ht="13.5" customHeight="1" x14ac:dyDescent="0.25">
      <c r="A2478" s="63" t="s">
        <v>268</v>
      </c>
      <c r="B2478" s="63" t="s">
        <v>154</v>
      </c>
      <c r="C2478" s="64">
        <f>C2479</f>
        <v>2500000</v>
      </c>
      <c r="D2478" s="64">
        <f t="shared" si="1358"/>
        <v>0</v>
      </c>
      <c r="E2478" s="64">
        <f t="shared" si="1358"/>
        <v>0</v>
      </c>
      <c r="F2478" s="101">
        <f t="shared" si="1358"/>
        <v>0</v>
      </c>
      <c r="G2478" s="860">
        <f t="shared" si="1358"/>
        <v>0</v>
      </c>
      <c r="H2478" s="369">
        <f t="shared" si="1358"/>
        <v>735000</v>
      </c>
      <c r="I2478" s="861">
        <f t="shared" si="1358"/>
        <v>735000</v>
      </c>
      <c r="J2478" s="513">
        <f t="shared" si="1358"/>
        <v>1765000</v>
      </c>
      <c r="K2478" s="535">
        <f t="shared" si="1346"/>
        <v>29.4</v>
      </c>
      <c r="N2478" s="599">
        <f>42000/150</f>
        <v>280</v>
      </c>
    </row>
    <row r="2479" spans="1:18" ht="13.5" customHeight="1" x14ac:dyDescent="0.25">
      <c r="A2479" s="4" t="s">
        <v>269</v>
      </c>
      <c r="B2479" s="4" t="s">
        <v>266</v>
      </c>
      <c r="C2479" s="21">
        <v>2500000</v>
      </c>
      <c r="D2479" s="57"/>
      <c r="E2479" s="57"/>
      <c r="F2479" s="106"/>
      <c r="G2479" s="835"/>
      <c r="H2479" s="691">
        <v>735000</v>
      </c>
      <c r="I2479" s="851">
        <f>H2479+G2479</f>
        <v>735000</v>
      </c>
      <c r="J2479" s="561">
        <f>C2479-I2479</f>
        <v>1765000</v>
      </c>
      <c r="K2479" s="536">
        <f t="shared" si="1346"/>
        <v>29.4</v>
      </c>
      <c r="N2479" s="599">
        <f>N2477-N2478</f>
        <v>437</v>
      </c>
      <c r="R2479" s="419">
        <f>150*N2479</f>
        <v>65550</v>
      </c>
    </row>
    <row r="2480" spans="1:18" ht="13.5" customHeight="1" thickBot="1" x14ac:dyDescent="0.3">
      <c r="A2480" s="70" t="s">
        <v>31</v>
      </c>
      <c r="B2480" s="70" t="s">
        <v>32</v>
      </c>
      <c r="C2480" s="71">
        <f>C2481</f>
        <v>1200000</v>
      </c>
      <c r="D2480" s="71">
        <f t="shared" ref="D2480:J2482" si="1359">D2481</f>
        <v>0</v>
      </c>
      <c r="E2480" s="71">
        <f t="shared" si="1359"/>
        <v>0</v>
      </c>
      <c r="F2480" s="111">
        <f t="shared" si="1359"/>
        <v>0</v>
      </c>
      <c r="G2480" s="902">
        <f t="shared" si="1359"/>
        <v>300000</v>
      </c>
      <c r="H2480" s="1100">
        <f t="shared" si="1359"/>
        <v>200000</v>
      </c>
      <c r="I2480" s="903">
        <f t="shared" si="1359"/>
        <v>500000</v>
      </c>
      <c r="J2480" s="558">
        <f t="shared" si="1359"/>
        <v>700000</v>
      </c>
      <c r="K2480" s="904">
        <f t="shared" si="1346"/>
        <v>41.666666666666671</v>
      </c>
      <c r="R2480" s="419">
        <f>H2475-42000</f>
        <v>124800</v>
      </c>
    </row>
    <row r="2481" spans="1:11" ht="13.5" customHeight="1" thickBot="1" x14ac:dyDescent="0.3">
      <c r="A2481" s="3" t="s">
        <v>271</v>
      </c>
      <c r="B2481" s="3" t="s">
        <v>151</v>
      </c>
      <c r="C2481" s="65">
        <f>C2482</f>
        <v>1200000</v>
      </c>
      <c r="D2481" s="65">
        <f t="shared" si="1359"/>
        <v>0</v>
      </c>
      <c r="E2481" s="65">
        <f t="shared" si="1359"/>
        <v>0</v>
      </c>
      <c r="F2481" s="100">
        <f t="shared" si="1359"/>
        <v>0</v>
      </c>
      <c r="G2481" s="858">
        <f t="shared" si="1359"/>
        <v>300000</v>
      </c>
      <c r="H2481" s="511">
        <f t="shared" si="1359"/>
        <v>200000</v>
      </c>
      <c r="I2481" s="859">
        <f t="shared" si="1359"/>
        <v>500000</v>
      </c>
      <c r="J2481" s="512">
        <f t="shared" si="1359"/>
        <v>700000</v>
      </c>
      <c r="K2481" s="544">
        <f t="shared" si="1346"/>
        <v>41.666666666666671</v>
      </c>
    </row>
    <row r="2482" spans="1:11" ht="13.5" customHeight="1" x14ac:dyDescent="0.25">
      <c r="A2482" s="63" t="s">
        <v>272</v>
      </c>
      <c r="B2482" s="63" t="s">
        <v>239</v>
      </c>
      <c r="C2482" s="64">
        <f>C2483</f>
        <v>1200000</v>
      </c>
      <c r="D2482" s="64">
        <f t="shared" si="1359"/>
        <v>0</v>
      </c>
      <c r="E2482" s="64">
        <f t="shared" si="1359"/>
        <v>0</v>
      </c>
      <c r="F2482" s="101">
        <f t="shared" si="1359"/>
        <v>0</v>
      </c>
      <c r="G2482" s="860">
        <f t="shared" si="1359"/>
        <v>300000</v>
      </c>
      <c r="H2482" s="369">
        <f t="shared" si="1359"/>
        <v>200000</v>
      </c>
      <c r="I2482" s="861">
        <f t="shared" si="1359"/>
        <v>500000</v>
      </c>
      <c r="J2482" s="513">
        <f t="shared" si="1359"/>
        <v>700000</v>
      </c>
      <c r="K2482" s="535">
        <f t="shared" si="1346"/>
        <v>41.666666666666671</v>
      </c>
    </row>
    <row r="2483" spans="1:11" ht="13.5" customHeight="1" x14ac:dyDescent="0.25">
      <c r="A2483" s="4" t="s">
        <v>273</v>
      </c>
      <c r="B2483" s="4" t="s">
        <v>270</v>
      </c>
      <c r="C2483" s="21">
        <v>1200000</v>
      </c>
      <c r="D2483" s="57"/>
      <c r="E2483" s="57"/>
      <c r="F2483" s="106"/>
      <c r="G2483" s="850">
        <v>300000</v>
      </c>
      <c r="H2483" s="691">
        <v>200000</v>
      </c>
      <c r="I2483" s="864">
        <f>H2483+G2483</f>
        <v>500000</v>
      </c>
      <c r="J2483" s="561">
        <f>C2483-I2483</f>
        <v>700000</v>
      </c>
      <c r="K2483" s="536">
        <f t="shared" si="1346"/>
        <v>41.666666666666671</v>
      </c>
    </row>
    <row r="2484" spans="1:11" ht="13.5" customHeight="1" thickBot="1" x14ac:dyDescent="0.3">
      <c r="A2484" s="70" t="s">
        <v>33</v>
      </c>
      <c r="B2484" s="70" t="s">
        <v>34</v>
      </c>
      <c r="C2484" s="71">
        <f>C2485</f>
        <v>15240000</v>
      </c>
      <c r="D2484" s="71">
        <f t="shared" ref="D2484:J2485" si="1360">D2485</f>
        <v>0</v>
      </c>
      <c r="E2484" s="71">
        <f t="shared" si="1360"/>
        <v>0</v>
      </c>
      <c r="F2484" s="111">
        <f t="shared" si="1360"/>
        <v>0</v>
      </c>
      <c r="G2484" s="902">
        <f t="shared" si="1360"/>
        <v>3600000</v>
      </c>
      <c r="H2484" s="1100">
        <f t="shared" si="1360"/>
        <v>2415000</v>
      </c>
      <c r="I2484" s="903">
        <f t="shared" si="1360"/>
        <v>6015000</v>
      </c>
      <c r="J2484" s="558">
        <f t="shared" si="1360"/>
        <v>9225000</v>
      </c>
      <c r="K2484" s="904">
        <f t="shared" si="1346"/>
        <v>39.468503937007874</v>
      </c>
    </row>
    <row r="2485" spans="1:11" ht="13.5" customHeight="1" thickBot="1" x14ac:dyDescent="0.3">
      <c r="A2485" s="3" t="s">
        <v>277</v>
      </c>
      <c r="B2485" s="3" t="s">
        <v>151</v>
      </c>
      <c r="C2485" s="65">
        <f>C2486</f>
        <v>15240000</v>
      </c>
      <c r="D2485" s="65">
        <f t="shared" si="1360"/>
        <v>0</v>
      </c>
      <c r="E2485" s="65">
        <f t="shared" si="1360"/>
        <v>0</v>
      </c>
      <c r="F2485" s="100">
        <f t="shared" si="1360"/>
        <v>0</v>
      </c>
      <c r="G2485" s="858">
        <f t="shared" si="1360"/>
        <v>3600000</v>
      </c>
      <c r="H2485" s="511">
        <f t="shared" si="1360"/>
        <v>2415000</v>
      </c>
      <c r="I2485" s="859">
        <f t="shared" si="1360"/>
        <v>6015000</v>
      </c>
      <c r="J2485" s="512">
        <f t="shared" si="1360"/>
        <v>9225000</v>
      </c>
      <c r="K2485" s="544">
        <f t="shared" si="1346"/>
        <v>39.468503937007874</v>
      </c>
    </row>
    <row r="2486" spans="1:11" ht="13.5" customHeight="1" x14ac:dyDescent="0.25">
      <c r="A2486" s="63" t="s">
        <v>278</v>
      </c>
      <c r="B2486" s="63" t="s">
        <v>274</v>
      </c>
      <c r="C2486" s="64">
        <f>C2487+C2488</f>
        <v>15240000</v>
      </c>
      <c r="D2486" s="64">
        <f t="shared" ref="D2486:J2486" si="1361">D2487+D2488</f>
        <v>0</v>
      </c>
      <c r="E2486" s="64">
        <f t="shared" si="1361"/>
        <v>0</v>
      </c>
      <c r="F2486" s="101">
        <f t="shared" si="1361"/>
        <v>0</v>
      </c>
      <c r="G2486" s="860">
        <f t="shared" si="1361"/>
        <v>3600000</v>
      </c>
      <c r="H2486" s="369">
        <f t="shared" si="1361"/>
        <v>2415000</v>
      </c>
      <c r="I2486" s="861">
        <f t="shared" si="1361"/>
        <v>6015000</v>
      </c>
      <c r="J2486" s="513">
        <f t="shared" si="1361"/>
        <v>9225000</v>
      </c>
      <c r="K2486" s="535">
        <f t="shared" si="1346"/>
        <v>39.468503937007874</v>
      </c>
    </row>
    <row r="2487" spans="1:11" ht="13.5" customHeight="1" x14ac:dyDescent="0.25">
      <c r="A2487" s="4" t="s">
        <v>280</v>
      </c>
      <c r="B2487" s="4" t="s">
        <v>275</v>
      </c>
      <c r="C2487" s="21">
        <v>4290000</v>
      </c>
      <c r="D2487" s="16"/>
      <c r="E2487" s="16"/>
      <c r="F2487" s="102"/>
      <c r="G2487" s="850">
        <v>900000</v>
      </c>
      <c r="H2487" s="691">
        <v>585000</v>
      </c>
      <c r="I2487" s="864">
        <f>H2487+G2487</f>
        <v>1485000</v>
      </c>
      <c r="J2487" s="561">
        <f>C2487-I2487</f>
        <v>2805000</v>
      </c>
      <c r="K2487" s="536">
        <f t="shared" si="1346"/>
        <v>34.615384615384613</v>
      </c>
    </row>
    <row r="2488" spans="1:11" ht="13.5" customHeight="1" x14ac:dyDescent="0.25">
      <c r="A2488" s="4" t="s">
        <v>279</v>
      </c>
      <c r="B2488" s="4" t="s">
        <v>276</v>
      </c>
      <c r="C2488" s="21">
        <v>10950000</v>
      </c>
      <c r="D2488" s="16"/>
      <c r="E2488" s="16"/>
      <c r="F2488" s="102"/>
      <c r="G2488" s="850">
        <v>2700000</v>
      </c>
      <c r="H2488" s="691">
        <v>1830000</v>
      </c>
      <c r="I2488" s="864">
        <f>H2488+G2488</f>
        <v>4530000</v>
      </c>
      <c r="J2488" s="561">
        <f>C2488-I2488</f>
        <v>6420000</v>
      </c>
      <c r="K2488" s="536">
        <f t="shared" si="1346"/>
        <v>41.369863013698634</v>
      </c>
    </row>
    <row r="2489" spans="1:11" ht="13.5" customHeight="1" x14ac:dyDescent="0.25">
      <c r="A2489" s="48"/>
      <c r="B2489" s="48"/>
      <c r="C2489" s="49"/>
      <c r="D2489" s="29"/>
      <c r="E2489" s="29"/>
      <c r="F2489" s="89"/>
      <c r="G2489" s="836"/>
      <c r="H2489" s="1088"/>
      <c r="I2489" s="847"/>
      <c r="J2489" s="508"/>
      <c r="K2489" s="538"/>
    </row>
    <row r="2490" spans="1:11" ht="13.5" customHeight="1" x14ac:dyDescent="0.25">
      <c r="A2490" s="124"/>
      <c r="B2490" s="124"/>
      <c r="C2490" s="125"/>
      <c r="D2490" s="126"/>
      <c r="E2490" s="126"/>
      <c r="F2490" s="126"/>
      <c r="G2490" s="516"/>
      <c r="H2490" s="516"/>
      <c r="I2490" s="516"/>
      <c r="J2490" s="515"/>
      <c r="K2490" s="545"/>
    </row>
    <row r="2491" spans="1:11" ht="13.5" customHeight="1" x14ac:dyDescent="0.25">
      <c r="A2491" s="7"/>
      <c r="B2491" s="7"/>
      <c r="C2491" s="8"/>
      <c r="D2491" s="130"/>
      <c r="E2491" s="130"/>
      <c r="F2491" s="130"/>
      <c r="G2491" s="520"/>
      <c r="H2491" s="520"/>
      <c r="I2491" s="520"/>
      <c r="J2491" s="519"/>
      <c r="K2491" s="550"/>
    </row>
    <row r="2492" spans="1:11" ht="13.5" customHeight="1" x14ac:dyDescent="0.25">
      <c r="A2492" s="7"/>
      <c r="B2492" s="7"/>
      <c r="C2492" s="8"/>
      <c r="D2492" s="130"/>
      <c r="E2492" s="130"/>
      <c r="F2492" s="130"/>
      <c r="G2492" s="520"/>
      <c r="H2492" s="520"/>
      <c r="I2492" s="520"/>
      <c r="J2492" s="519"/>
      <c r="K2492" s="550"/>
    </row>
    <row r="2493" spans="1:11" ht="13.5" customHeight="1" x14ac:dyDescent="0.25">
      <c r="A2493" s="7"/>
      <c r="B2493" s="7"/>
      <c r="C2493" s="8"/>
      <c r="D2493" s="130"/>
      <c r="E2493" s="130"/>
      <c r="F2493" s="130"/>
      <c r="G2493" s="520"/>
      <c r="H2493" s="520"/>
      <c r="I2493" s="520"/>
      <c r="J2493" s="519"/>
      <c r="K2493" s="550">
        <v>5</v>
      </c>
    </row>
    <row r="2494" spans="1:11" ht="13.5" customHeight="1" x14ac:dyDescent="0.25">
      <c r="A2494" s="120" t="s">
        <v>533</v>
      </c>
      <c r="B2494" s="121">
        <v>2</v>
      </c>
      <c r="C2494" s="122" t="s">
        <v>534</v>
      </c>
      <c r="D2494" s="122" t="s">
        <v>535</v>
      </c>
      <c r="E2494" s="122" t="s">
        <v>536</v>
      </c>
      <c r="F2494" s="123" t="s">
        <v>537</v>
      </c>
      <c r="G2494" s="832">
        <v>7</v>
      </c>
      <c r="H2494" s="715">
        <v>8</v>
      </c>
      <c r="I2494" s="843">
        <v>9</v>
      </c>
      <c r="J2494" s="502">
        <v>10</v>
      </c>
      <c r="K2494" s="503">
        <v>11</v>
      </c>
    </row>
    <row r="2495" spans="1:11" ht="13.5" customHeight="1" thickBot="1" x14ac:dyDescent="0.3">
      <c r="A2495" s="70" t="s">
        <v>35</v>
      </c>
      <c r="B2495" s="70" t="s">
        <v>36</v>
      </c>
      <c r="C2495" s="71">
        <f>C2496</f>
        <v>10000000</v>
      </c>
      <c r="D2495" s="71">
        <f t="shared" ref="D2495:J2497" si="1362">D2496</f>
        <v>0</v>
      </c>
      <c r="E2495" s="71">
        <f t="shared" si="1362"/>
        <v>0</v>
      </c>
      <c r="F2495" s="111">
        <f t="shared" si="1362"/>
        <v>0</v>
      </c>
      <c r="G2495" s="902">
        <f t="shared" si="1362"/>
        <v>7720325</v>
      </c>
      <c r="H2495" s="1100">
        <f t="shared" si="1362"/>
        <v>0</v>
      </c>
      <c r="I2495" s="903">
        <f t="shared" si="1362"/>
        <v>7720325</v>
      </c>
      <c r="J2495" s="558">
        <f t="shared" si="1362"/>
        <v>2279675</v>
      </c>
      <c r="K2495" s="904">
        <f t="shared" ref="K2495:K2535" si="1363">I2495/C2495*100</f>
        <v>77.203249999999997</v>
      </c>
    </row>
    <row r="2496" spans="1:11" ht="13.5" customHeight="1" thickBot="1" x14ac:dyDescent="0.3">
      <c r="A2496" s="3" t="s">
        <v>284</v>
      </c>
      <c r="B2496" s="3" t="s">
        <v>151</v>
      </c>
      <c r="C2496" s="65">
        <f>C2497</f>
        <v>10000000</v>
      </c>
      <c r="D2496" s="65">
        <f t="shared" si="1362"/>
        <v>0</v>
      </c>
      <c r="E2496" s="65">
        <f t="shared" si="1362"/>
        <v>0</v>
      </c>
      <c r="F2496" s="100">
        <f t="shared" si="1362"/>
        <v>0</v>
      </c>
      <c r="G2496" s="858">
        <f t="shared" si="1362"/>
        <v>7720325</v>
      </c>
      <c r="H2496" s="511">
        <f t="shared" si="1362"/>
        <v>0</v>
      </c>
      <c r="I2496" s="859">
        <f t="shared" si="1362"/>
        <v>7720325</v>
      </c>
      <c r="J2496" s="512">
        <f t="shared" si="1362"/>
        <v>2279675</v>
      </c>
      <c r="K2496" s="544">
        <f t="shared" si="1363"/>
        <v>77.203249999999997</v>
      </c>
    </row>
    <row r="2497" spans="1:11" ht="13.5" customHeight="1" x14ac:dyDescent="0.25">
      <c r="A2497" s="63" t="s">
        <v>285</v>
      </c>
      <c r="B2497" s="63" t="s">
        <v>281</v>
      </c>
      <c r="C2497" s="64">
        <f>C2498</f>
        <v>10000000</v>
      </c>
      <c r="D2497" s="64">
        <f t="shared" si="1362"/>
        <v>0</v>
      </c>
      <c r="E2497" s="64">
        <f t="shared" si="1362"/>
        <v>0</v>
      </c>
      <c r="F2497" s="101">
        <f t="shared" si="1362"/>
        <v>0</v>
      </c>
      <c r="G2497" s="860">
        <f t="shared" si="1362"/>
        <v>7720325</v>
      </c>
      <c r="H2497" s="369">
        <f t="shared" si="1362"/>
        <v>0</v>
      </c>
      <c r="I2497" s="861">
        <f t="shared" si="1362"/>
        <v>7720325</v>
      </c>
      <c r="J2497" s="513">
        <f t="shared" si="1362"/>
        <v>2279675</v>
      </c>
      <c r="K2497" s="535">
        <f t="shared" si="1363"/>
        <v>77.203249999999997</v>
      </c>
    </row>
    <row r="2498" spans="1:11" ht="13.5" customHeight="1" x14ac:dyDescent="0.25">
      <c r="A2498" s="4" t="s">
        <v>286</v>
      </c>
      <c r="B2498" s="4" t="s">
        <v>282</v>
      </c>
      <c r="C2498" s="21">
        <v>10000000</v>
      </c>
      <c r="D2498" s="57"/>
      <c r="E2498" s="57"/>
      <c r="F2498" s="106"/>
      <c r="G2498" s="850">
        <v>7720325</v>
      </c>
      <c r="H2498" s="691"/>
      <c r="I2498" s="851">
        <f>H2498+G2498</f>
        <v>7720325</v>
      </c>
      <c r="J2498" s="561">
        <f>C2498-I2498</f>
        <v>2279675</v>
      </c>
      <c r="K2498" s="536">
        <f t="shared" si="1363"/>
        <v>77.203249999999997</v>
      </c>
    </row>
    <row r="2499" spans="1:11" ht="13.5" customHeight="1" thickBot="1" x14ac:dyDescent="0.3">
      <c r="A2499" s="70" t="s">
        <v>37</v>
      </c>
      <c r="B2499" s="70" t="s">
        <v>38</v>
      </c>
      <c r="C2499" s="71">
        <f>C2500</f>
        <v>28800000</v>
      </c>
      <c r="D2499" s="71">
        <f t="shared" ref="D2499:J2501" si="1364">D2500</f>
        <v>0</v>
      </c>
      <c r="E2499" s="71">
        <f t="shared" si="1364"/>
        <v>0</v>
      </c>
      <c r="F2499" s="111">
        <f t="shared" si="1364"/>
        <v>0</v>
      </c>
      <c r="G2499" s="902">
        <f t="shared" si="1364"/>
        <v>9300000</v>
      </c>
      <c r="H2499" s="1100">
        <f t="shared" si="1364"/>
        <v>7500000</v>
      </c>
      <c r="I2499" s="903">
        <f t="shared" si="1364"/>
        <v>16800000</v>
      </c>
      <c r="J2499" s="558">
        <f t="shared" si="1364"/>
        <v>12000000</v>
      </c>
      <c r="K2499" s="904">
        <f t="shared" si="1363"/>
        <v>58.333333333333336</v>
      </c>
    </row>
    <row r="2500" spans="1:11" ht="13.5" customHeight="1" thickBot="1" x14ac:dyDescent="0.3">
      <c r="A2500" s="3" t="s">
        <v>287</v>
      </c>
      <c r="B2500" s="3" t="s">
        <v>151</v>
      </c>
      <c r="C2500" s="65">
        <f>C2501</f>
        <v>28800000</v>
      </c>
      <c r="D2500" s="65">
        <f t="shared" si="1364"/>
        <v>0</v>
      </c>
      <c r="E2500" s="65">
        <f t="shared" si="1364"/>
        <v>0</v>
      </c>
      <c r="F2500" s="100">
        <f t="shared" si="1364"/>
        <v>0</v>
      </c>
      <c r="G2500" s="858">
        <f t="shared" si="1364"/>
        <v>9300000</v>
      </c>
      <c r="H2500" s="511">
        <f t="shared" si="1364"/>
        <v>7500000</v>
      </c>
      <c r="I2500" s="859">
        <f t="shared" si="1364"/>
        <v>16800000</v>
      </c>
      <c r="J2500" s="512">
        <f t="shared" si="1364"/>
        <v>12000000</v>
      </c>
      <c r="K2500" s="544">
        <f t="shared" si="1363"/>
        <v>58.333333333333336</v>
      </c>
    </row>
    <row r="2501" spans="1:11" ht="13.5" customHeight="1" x14ac:dyDescent="0.25">
      <c r="A2501" s="63" t="s">
        <v>288</v>
      </c>
      <c r="B2501" s="63" t="s">
        <v>281</v>
      </c>
      <c r="C2501" s="64">
        <f>C2502</f>
        <v>28800000</v>
      </c>
      <c r="D2501" s="64">
        <f t="shared" si="1364"/>
        <v>0</v>
      </c>
      <c r="E2501" s="64">
        <f t="shared" si="1364"/>
        <v>0</v>
      </c>
      <c r="F2501" s="101">
        <f t="shared" si="1364"/>
        <v>0</v>
      </c>
      <c r="G2501" s="860">
        <f t="shared" si="1364"/>
        <v>9300000</v>
      </c>
      <c r="H2501" s="369">
        <f t="shared" si="1364"/>
        <v>7500000</v>
      </c>
      <c r="I2501" s="861">
        <f t="shared" si="1364"/>
        <v>16800000</v>
      </c>
      <c r="J2501" s="513">
        <f t="shared" si="1364"/>
        <v>12000000</v>
      </c>
      <c r="K2501" s="535">
        <f t="shared" si="1363"/>
        <v>58.333333333333336</v>
      </c>
    </row>
    <row r="2502" spans="1:11" ht="13.5" customHeight="1" x14ac:dyDescent="0.25">
      <c r="A2502" s="4" t="s">
        <v>289</v>
      </c>
      <c r="B2502" s="4" t="s">
        <v>283</v>
      </c>
      <c r="C2502" s="21">
        <v>28800000</v>
      </c>
      <c r="D2502" s="57"/>
      <c r="E2502" s="57"/>
      <c r="F2502" s="106"/>
      <c r="G2502" s="850">
        <v>9300000</v>
      </c>
      <c r="H2502" s="691">
        <v>7500000</v>
      </c>
      <c r="I2502" s="864">
        <f>H2502+G2502</f>
        <v>16800000</v>
      </c>
      <c r="J2502" s="561">
        <f>C2502-I2502</f>
        <v>12000000</v>
      </c>
      <c r="K2502" s="536">
        <f t="shared" si="1363"/>
        <v>58.333333333333336</v>
      </c>
    </row>
    <row r="2503" spans="1:11" ht="13.5" customHeight="1" thickBot="1" x14ac:dyDescent="0.3">
      <c r="A2503" s="70" t="s">
        <v>39</v>
      </c>
      <c r="B2503" s="70" t="s">
        <v>40</v>
      </c>
      <c r="C2503" s="71">
        <f>C2504</f>
        <v>3000000</v>
      </c>
      <c r="D2503" s="71">
        <f t="shared" ref="D2503:J2505" si="1365">D2504</f>
        <v>0</v>
      </c>
      <c r="E2503" s="71">
        <f t="shared" si="1365"/>
        <v>0</v>
      </c>
      <c r="F2503" s="111">
        <f t="shared" si="1365"/>
        <v>0</v>
      </c>
      <c r="G2503" s="902">
        <f t="shared" si="1365"/>
        <v>0</v>
      </c>
      <c r="H2503" s="1100">
        <f t="shared" si="1365"/>
        <v>0</v>
      </c>
      <c r="I2503" s="903">
        <f t="shared" si="1365"/>
        <v>0</v>
      </c>
      <c r="J2503" s="558">
        <f t="shared" si="1365"/>
        <v>3000000</v>
      </c>
      <c r="K2503" s="904">
        <f t="shared" si="1363"/>
        <v>0</v>
      </c>
    </row>
    <row r="2504" spans="1:11" ht="13.5" customHeight="1" thickBot="1" x14ac:dyDescent="0.3">
      <c r="A2504" s="3" t="s">
        <v>291</v>
      </c>
      <c r="B2504" s="3" t="s">
        <v>92</v>
      </c>
      <c r="C2504" s="65">
        <f>C2505</f>
        <v>3000000</v>
      </c>
      <c r="D2504" s="65">
        <f t="shared" si="1365"/>
        <v>0</v>
      </c>
      <c r="E2504" s="65">
        <f t="shared" si="1365"/>
        <v>0</v>
      </c>
      <c r="F2504" s="100">
        <f t="shared" si="1365"/>
        <v>0</v>
      </c>
      <c r="G2504" s="858">
        <f t="shared" si="1365"/>
        <v>0</v>
      </c>
      <c r="H2504" s="511">
        <f t="shared" si="1365"/>
        <v>0</v>
      </c>
      <c r="I2504" s="859">
        <f t="shared" si="1365"/>
        <v>0</v>
      </c>
      <c r="J2504" s="512">
        <f t="shared" si="1365"/>
        <v>3000000</v>
      </c>
      <c r="K2504" s="544">
        <f t="shared" si="1363"/>
        <v>0</v>
      </c>
    </row>
    <row r="2505" spans="1:11" ht="13.5" customHeight="1" x14ac:dyDescent="0.25">
      <c r="A2505" s="63" t="s">
        <v>292</v>
      </c>
      <c r="B2505" s="63" t="s">
        <v>213</v>
      </c>
      <c r="C2505" s="64">
        <f>C2506</f>
        <v>3000000</v>
      </c>
      <c r="D2505" s="64">
        <f t="shared" si="1365"/>
        <v>0</v>
      </c>
      <c r="E2505" s="64">
        <f t="shared" si="1365"/>
        <v>0</v>
      </c>
      <c r="F2505" s="101">
        <f t="shared" si="1365"/>
        <v>0</v>
      </c>
      <c r="G2505" s="860">
        <f t="shared" si="1365"/>
        <v>0</v>
      </c>
      <c r="H2505" s="369">
        <f t="shared" si="1365"/>
        <v>0</v>
      </c>
      <c r="I2505" s="861">
        <f t="shared" si="1365"/>
        <v>0</v>
      </c>
      <c r="J2505" s="513">
        <f t="shared" si="1365"/>
        <v>3000000</v>
      </c>
      <c r="K2505" s="535">
        <f t="shared" si="1363"/>
        <v>0</v>
      </c>
    </row>
    <row r="2506" spans="1:11" ht="13.5" customHeight="1" x14ac:dyDescent="0.25">
      <c r="A2506" s="4" t="s">
        <v>293</v>
      </c>
      <c r="B2506" s="4" t="s">
        <v>290</v>
      </c>
      <c r="C2506" s="21">
        <v>3000000</v>
      </c>
      <c r="D2506" s="16"/>
      <c r="E2506" s="16"/>
      <c r="F2506" s="102"/>
      <c r="G2506" s="835"/>
      <c r="H2506" s="716"/>
      <c r="I2506" s="846">
        <f>H2506+G2506</f>
        <v>0</v>
      </c>
      <c r="J2506" s="561">
        <f>C2506-I2506</f>
        <v>3000000</v>
      </c>
      <c r="K2506" s="536">
        <f t="shared" si="1363"/>
        <v>0</v>
      </c>
    </row>
    <row r="2507" spans="1:11" ht="13.5" customHeight="1" x14ac:dyDescent="0.25">
      <c r="A2507" s="54" t="s">
        <v>119</v>
      </c>
      <c r="B2507" s="54" t="s">
        <v>105</v>
      </c>
      <c r="C2507" s="55">
        <f t="shared" ref="C2507:J2507" si="1366">C2508+C2524+C2530+C2539+C2546+C2553+C2560+C2564</f>
        <v>99500000</v>
      </c>
      <c r="D2507" s="55">
        <f t="shared" si="1366"/>
        <v>0</v>
      </c>
      <c r="E2507" s="55">
        <f t="shared" si="1366"/>
        <v>0</v>
      </c>
      <c r="F2507" s="104">
        <f t="shared" si="1366"/>
        <v>0</v>
      </c>
      <c r="G2507" s="547">
        <f t="shared" si="1366"/>
        <v>20858083</v>
      </c>
      <c r="H2507" s="499">
        <f t="shared" si="1366"/>
        <v>26730524</v>
      </c>
      <c r="I2507" s="581">
        <f t="shared" si="1366"/>
        <v>47588607</v>
      </c>
      <c r="J2507" s="549">
        <f t="shared" si="1366"/>
        <v>51911393</v>
      </c>
      <c r="K2507" s="916">
        <f t="shared" si="1363"/>
        <v>47.827745728643215</v>
      </c>
    </row>
    <row r="2508" spans="1:11" ht="13.5" customHeight="1" thickBot="1" x14ac:dyDescent="0.3">
      <c r="A2508" s="70" t="s">
        <v>41</v>
      </c>
      <c r="B2508" s="70" t="s">
        <v>106</v>
      </c>
      <c r="C2508" s="71">
        <f>C2509</f>
        <v>25000000</v>
      </c>
      <c r="D2508" s="71">
        <f t="shared" ref="D2508:J2508" si="1367">D2509</f>
        <v>0</v>
      </c>
      <c r="E2508" s="71">
        <f t="shared" si="1367"/>
        <v>0</v>
      </c>
      <c r="F2508" s="111">
        <f t="shared" si="1367"/>
        <v>0</v>
      </c>
      <c r="G2508" s="902">
        <f t="shared" si="1367"/>
        <v>5488000</v>
      </c>
      <c r="H2508" s="1100">
        <f t="shared" si="1367"/>
        <v>15950000</v>
      </c>
      <c r="I2508" s="903">
        <f t="shared" si="1367"/>
        <v>21438000</v>
      </c>
      <c r="J2508" s="558">
        <f t="shared" si="1367"/>
        <v>3562000</v>
      </c>
      <c r="K2508" s="904">
        <f t="shared" si="1363"/>
        <v>85.751999999999995</v>
      </c>
    </row>
    <row r="2509" spans="1:11" ht="13.5" customHeight="1" thickBot="1" x14ac:dyDescent="0.3">
      <c r="A2509" s="3" t="s">
        <v>325</v>
      </c>
      <c r="B2509" s="3" t="s">
        <v>294</v>
      </c>
      <c r="C2509" s="65">
        <f>C2510+C2512+C2515+C2518+C2522</f>
        <v>25000000</v>
      </c>
      <c r="D2509" s="65">
        <f t="shared" ref="D2509:J2509" si="1368">D2510+D2512+D2515+D2518+D2522</f>
        <v>0</v>
      </c>
      <c r="E2509" s="65">
        <f t="shared" si="1368"/>
        <v>0</v>
      </c>
      <c r="F2509" s="100">
        <f t="shared" si="1368"/>
        <v>0</v>
      </c>
      <c r="G2509" s="858">
        <f t="shared" si="1368"/>
        <v>5488000</v>
      </c>
      <c r="H2509" s="511">
        <f t="shared" si="1368"/>
        <v>15950000</v>
      </c>
      <c r="I2509" s="859">
        <f t="shared" si="1368"/>
        <v>21438000</v>
      </c>
      <c r="J2509" s="512">
        <f t="shared" si="1368"/>
        <v>3562000</v>
      </c>
      <c r="K2509" s="544">
        <f t="shared" si="1363"/>
        <v>85.751999999999995</v>
      </c>
    </row>
    <row r="2510" spans="1:11" ht="13.5" customHeight="1" x14ac:dyDescent="0.25">
      <c r="A2510" s="63" t="s">
        <v>326</v>
      </c>
      <c r="B2510" s="63" t="s">
        <v>295</v>
      </c>
      <c r="C2510" s="64">
        <f>C2511</f>
        <v>4500000</v>
      </c>
      <c r="D2510" s="64">
        <f t="shared" ref="D2510:J2510" si="1369">D2511</f>
        <v>0</v>
      </c>
      <c r="E2510" s="64">
        <f t="shared" si="1369"/>
        <v>0</v>
      </c>
      <c r="F2510" s="101">
        <f t="shared" si="1369"/>
        <v>0</v>
      </c>
      <c r="G2510" s="860">
        <f t="shared" si="1369"/>
        <v>0</v>
      </c>
      <c r="H2510" s="369">
        <f t="shared" si="1369"/>
        <v>4500000</v>
      </c>
      <c r="I2510" s="861">
        <f t="shared" si="1369"/>
        <v>4500000</v>
      </c>
      <c r="J2510" s="513">
        <f t="shared" si="1369"/>
        <v>0</v>
      </c>
      <c r="K2510" s="535">
        <f t="shared" si="1363"/>
        <v>100</v>
      </c>
    </row>
    <row r="2511" spans="1:11" ht="13.5" customHeight="1" x14ac:dyDescent="0.25">
      <c r="A2511" s="4" t="s">
        <v>331</v>
      </c>
      <c r="B2511" s="4" t="s">
        <v>296</v>
      </c>
      <c r="C2511" s="21">
        <v>4500000</v>
      </c>
      <c r="D2511" s="57"/>
      <c r="E2511" s="57"/>
      <c r="F2511" s="106"/>
      <c r="G2511" s="835"/>
      <c r="H2511" s="691">
        <v>4500000</v>
      </c>
      <c r="I2511" s="851">
        <f>H2511+G2511</f>
        <v>4500000</v>
      </c>
      <c r="J2511" s="619">
        <f>C2511-I2511</f>
        <v>0</v>
      </c>
      <c r="K2511" s="536">
        <f t="shared" si="1363"/>
        <v>100</v>
      </c>
    </row>
    <row r="2512" spans="1:11" ht="13.5" customHeight="1" x14ac:dyDescent="0.25">
      <c r="A2512" s="4" t="s">
        <v>327</v>
      </c>
      <c r="B2512" s="4" t="s">
        <v>297</v>
      </c>
      <c r="C2512" s="21">
        <f>C2513+C2514</f>
        <v>6500000</v>
      </c>
      <c r="D2512" s="21">
        <f t="shared" ref="D2512:J2512" si="1370">D2513+D2514</f>
        <v>0</v>
      </c>
      <c r="E2512" s="21">
        <f t="shared" si="1370"/>
        <v>0</v>
      </c>
      <c r="F2512" s="103">
        <f t="shared" si="1370"/>
        <v>0</v>
      </c>
      <c r="G2512" s="862">
        <f t="shared" si="1370"/>
        <v>3000000</v>
      </c>
      <c r="H2512" s="499">
        <f t="shared" si="1370"/>
        <v>0</v>
      </c>
      <c r="I2512" s="863">
        <f t="shared" si="1370"/>
        <v>3000000</v>
      </c>
      <c r="J2512" s="514">
        <f t="shared" si="1370"/>
        <v>3500000</v>
      </c>
      <c r="K2512" s="536">
        <f t="shared" si="1363"/>
        <v>46.153846153846153</v>
      </c>
    </row>
    <row r="2513" spans="1:11" ht="13.5" customHeight="1" x14ac:dyDescent="0.25">
      <c r="A2513" s="4" t="s">
        <v>333</v>
      </c>
      <c r="B2513" s="4" t="s">
        <v>298</v>
      </c>
      <c r="C2513" s="21">
        <v>3500000</v>
      </c>
      <c r="D2513" s="57"/>
      <c r="E2513" s="57"/>
      <c r="F2513" s="106"/>
      <c r="G2513" s="835"/>
      <c r="H2513" s="716"/>
      <c r="I2513" s="846">
        <f>H2513+G2513</f>
        <v>0</v>
      </c>
      <c r="J2513" s="619">
        <f>C2513-I2513</f>
        <v>3500000</v>
      </c>
      <c r="K2513" s="536">
        <f t="shared" si="1363"/>
        <v>0</v>
      </c>
    </row>
    <row r="2514" spans="1:11" ht="13.5" customHeight="1" x14ac:dyDescent="0.25">
      <c r="A2514" s="4" t="s">
        <v>332</v>
      </c>
      <c r="B2514" s="4" t="s">
        <v>299</v>
      </c>
      <c r="C2514" s="21">
        <v>3000000</v>
      </c>
      <c r="D2514" s="57"/>
      <c r="E2514" s="57"/>
      <c r="F2514" s="106"/>
      <c r="G2514" s="850">
        <v>3000000</v>
      </c>
      <c r="H2514" s="691"/>
      <c r="I2514" s="851">
        <f>H2514+G2514</f>
        <v>3000000</v>
      </c>
      <c r="J2514" s="619">
        <f>C2514-I2514</f>
        <v>0</v>
      </c>
      <c r="K2514" s="536">
        <f t="shared" si="1363"/>
        <v>100</v>
      </c>
    </row>
    <row r="2515" spans="1:11" ht="13.5" customHeight="1" x14ac:dyDescent="0.25">
      <c r="A2515" s="4" t="s">
        <v>328</v>
      </c>
      <c r="B2515" s="4" t="s">
        <v>300</v>
      </c>
      <c r="C2515" s="21">
        <f>C2516+C2517</f>
        <v>7950000</v>
      </c>
      <c r="D2515" s="21">
        <f t="shared" ref="D2515:J2515" si="1371">D2516+D2517</f>
        <v>0</v>
      </c>
      <c r="E2515" s="21">
        <f t="shared" si="1371"/>
        <v>0</v>
      </c>
      <c r="F2515" s="103">
        <f t="shared" si="1371"/>
        <v>0</v>
      </c>
      <c r="G2515" s="862">
        <f t="shared" si="1371"/>
        <v>0</v>
      </c>
      <c r="H2515" s="499">
        <f t="shared" si="1371"/>
        <v>7950000</v>
      </c>
      <c r="I2515" s="863">
        <f t="shared" si="1371"/>
        <v>7950000</v>
      </c>
      <c r="J2515" s="514">
        <f t="shared" si="1371"/>
        <v>0</v>
      </c>
      <c r="K2515" s="536">
        <f t="shared" si="1363"/>
        <v>100</v>
      </c>
    </row>
    <row r="2516" spans="1:11" ht="13.5" customHeight="1" x14ac:dyDescent="0.25">
      <c r="A2516" s="4" t="s">
        <v>334</v>
      </c>
      <c r="B2516" s="4" t="s">
        <v>301</v>
      </c>
      <c r="C2516" s="21">
        <v>3950000</v>
      </c>
      <c r="D2516" s="57"/>
      <c r="E2516" s="57"/>
      <c r="F2516" s="106"/>
      <c r="G2516" s="835"/>
      <c r="H2516" s="691">
        <v>3950000</v>
      </c>
      <c r="I2516" s="851">
        <f>H2516+G2516</f>
        <v>3950000</v>
      </c>
      <c r="J2516" s="619">
        <f>C2516-I2516</f>
        <v>0</v>
      </c>
      <c r="K2516" s="536">
        <f t="shared" si="1363"/>
        <v>100</v>
      </c>
    </row>
    <row r="2517" spans="1:11" ht="13.5" customHeight="1" x14ac:dyDescent="0.25">
      <c r="A2517" s="4" t="s">
        <v>335</v>
      </c>
      <c r="B2517" s="4" t="s">
        <v>302</v>
      </c>
      <c r="C2517" s="21">
        <v>4000000</v>
      </c>
      <c r="D2517" s="57"/>
      <c r="E2517" s="57"/>
      <c r="F2517" s="106"/>
      <c r="G2517" s="835"/>
      <c r="H2517" s="691">
        <v>4000000</v>
      </c>
      <c r="I2517" s="851">
        <f>H2517+G2517</f>
        <v>4000000</v>
      </c>
      <c r="J2517" s="619">
        <f>C2517-I2517</f>
        <v>0</v>
      </c>
      <c r="K2517" s="536">
        <f t="shared" si="1363"/>
        <v>100</v>
      </c>
    </row>
    <row r="2518" spans="1:11" ht="13.5" customHeight="1" x14ac:dyDescent="0.25">
      <c r="A2518" s="4" t="s">
        <v>329</v>
      </c>
      <c r="B2518" s="4" t="s">
        <v>303</v>
      </c>
      <c r="C2518" s="21">
        <f>C2519+C2520+C2521</f>
        <v>4550000</v>
      </c>
      <c r="D2518" s="21">
        <f t="shared" ref="D2518:J2518" si="1372">D2519+D2520+D2521</f>
        <v>0</v>
      </c>
      <c r="E2518" s="21">
        <f t="shared" si="1372"/>
        <v>0</v>
      </c>
      <c r="F2518" s="103">
        <f t="shared" si="1372"/>
        <v>0</v>
      </c>
      <c r="G2518" s="862">
        <f t="shared" si="1372"/>
        <v>988000</v>
      </c>
      <c r="H2518" s="499">
        <f t="shared" si="1372"/>
        <v>3500000</v>
      </c>
      <c r="I2518" s="863">
        <f t="shared" si="1372"/>
        <v>4488000</v>
      </c>
      <c r="J2518" s="514">
        <f t="shared" si="1372"/>
        <v>62000</v>
      </c>
      <c r="K2518" s="536">
        <f t="shared" si="1363"/>
        <v>98.637362637362642</v>
      </c>
    </row>
    <row r="2519" spans="1:11" ht="13.5" customHeight="1" x14ac:dyDescent="0.25">
      <c r="A2519" s="4" t="s">
        <v>336</v>
      </c>
      <c r="B2519" s="4" t="s">
        <v>304</v>
      </c>
      <c r="C2519" s="21">
        <v>600000</v>
      </c>
      <c r="D2519" s="57"/>
      <c r="E2519" s="57"/>
      <c r="F2519" s="106"/>
      <c r="G2519" s="850">
        <v>538000</v>
      </c>
      <c r="H2519" s="691"/>
      <c r="I2519" s="864">
        <f>H2519+G2519</f>
        <v>538000</v>
      </c>
      <c r="J2519" s="619">
        <f>C2519-I2519</f>
        <v>62000</v>
      </c>
      <c r="K2519" s="536">
        <f t="shared" si="1363"/>
        <v>89.666666666666657</v>
      </c>
    </row>
    <row r="2520" spans="1:11" ht="13.5" customHeight="1" x14ac:dyDescent="0.25">
      <c r="A2520" s="4" t="s">
        <v>337</v>
      </c>
      <c r="B2520" s="4" t="s">
        <v>833</v>
      </c>
      <c r="C2520" s="21">
        <v>450000</v>
      </c>
      <c r="D2520" s="57"/>
      <c r="E2520" s="57"/>
      <c r="F2520" s="106"/>
      <c r="G2520" s="850">
        <v>450000</v>
      </c>
      <c r="H2520" s="691"/>
      <c r="I2520" s="864">
        <f t="shared" ref="I2520:I2521" si="1373">H2520+G2520</f>
        <v>450000</v>
      </c>
      <c r="J2520" s="619">
        <f>C2520-I2520</f>
        <v>0</v>
      </c>
      <c r="K2520" s="536">
        <f t="shared" si="1363"/>
        <v>100</v>
      </c>
    </row>
    <row r="2521" spans="1:11" ht="13.5" customHeight="1" x14ac:dyDescent="0.25">
      <c r="A2521" s="4" t="s">
        <v>338</v>
      </c>
      <c r="B2521" s="4" t="s">
        <v>306</v>
      </c>
      <c r="C2521" s="21">
        <v>3500000</v>
      </c>
      <c r="D2521" s="57"/>
      <c r="E2521" s="57"/>
      <c r="F2521" s="106"/>
      <c r="G2521" s="835"/>
      <c r="H2521" s="691">
        <v>3500000</v>
      </c>
      <c r="I2521" s="864">
        <f t="shared" si="1373"/>
        <v>3500000</v>
      </c>
      <c r="J2521" s="619">
        <f>C2521-I2521</f>
        <v>0</v>
      </c>
      <c r="K2521" s="536">
        <f t="shared" si="1363"/>
        <v>100</v>
      </c>
    </row>
    <row r="2522" spans="1:11" ht="13.5" customHeight="1" x14ac:dyDescent="0.25">
      <c r="A2522" s="4" t="s">
        <v>330</v>
      </c>
      <c r="B2522" s="4" t="s">
        <v>307</v>
      </c>
      <c r="C2522" s="21">
        <f>C2523</f>
        <v>1500000</v>
      </c>
      <c r="D2522" s="21">
        <f t="shared" ref="D2522:J2522" si="1374">D2523</f>
        <v>0</v>
      </c>
      <c r="E2522" s="21">
        <f t="shared" si="1374"/>
        <v>0</v>
      </c>
      <c r="F2522" s="103">
        <f t="shared" si="1374"/>
        <v>0</v>
      </c>
      <c r="G2522" s="862">
        <f t="shared" si="1374"/>
        <v>1500000</v>
      </c>
      <c r="H2522" s="499">
        <f t="shared" si="1374"/>
        <v>0</v>
      </c>
      <c r="I2522" s="863">
        <f t="shared" si="1374"/>
        <v>1500000</v>
      </c>
      <c r="J2522" s="514">
        <f t="shared" si="1374"/>
        <v>0</v>
      </c>
      <c r="K2522" s="536">
        <f t="shared" si="1363"/>
        <v>100</v>
      </c>
    </row>
    <row r="2523" spans="1:11" ht="13.5" customHeight="1" x14ac:dyDescent="0.25">
      <c r="A2523" s="4" t="s">
        <v>339</v>
      </c>
      <c r="B2523" s="4" t="s">
        <v>308</v>
      </c>
      <c r="C2523" s="21">
        <v>1500000</v>
      </c>
      <c r="D2523" s="57"/>
      <c r="E2523" s="57"/>
      <c r="F2523" s="106"/>
      <c r="G2523" s="850">
        <v>1500000</v>
      </c>
      <c r="H2523" s="691"/>
      <c r="I2523" s="864">
        <f>H2523+G2523</f>
        <v>1500000</v>
      </c>
      <c r="J2523" s="521"/>
      <c r="K2523" s="536">
        <f t="shared" si="1363"/>
        <v>100</v>
      </c>
    </row>
    <row r="2524" spans="1:11" ht="13.5" customHeight="1" thickBot="1" x14ac:dyDescent="0.3">
      <c r="A2524" s="70" t="s">
        <v>42</v>
      </c>
      <c r="B2524" s="70" t="s">
        <v>43</v>
      </c>
      <c r="C2524" s="71">
        <f>C2525</f>
        <v>20000000</v>
      </c>
      <c r="D2524" s="71">
        <f t="shared" ref="D2524:J2524" si="1375">D2525</f>
        <v>0</v>
      </c>
      <c r="E2524" s="71">
        <f t="shared" si="1375"/>
        <v>0</v>
      </c>
      <c r="F2524" s="111">
        <f t="shared" si="1375"/>
        <v>0</v>
      </c>
      <c r="G2524" s="902">
        <f t="shared" si="1375"/>
        <v>5000000</v>
      </c>
      <c r="H2524" s="1100">
        <f t="shared" si="1375"/>
        <v>0</v>
      </c>
      <c r="I2524" s="903">
        <f t="shared" si="1375"/>
        <v>5000000</v>
      </c>
      <c r="J2524" s="558">
        <f t="shared" si="1375"/>
        <v>15000000</v>
      </c>
      <c r="K2524" s="904">
        <f t="shared" si="1363"/>
        <v>25</v>
      </c>
    </row>
    <row r="2525" spans="1:11" ht="13.5" customHeight="1" thickBot="1" x14ac:dyDescent="0.3">
      <c r="A2525" s="3" t="s">
        <v>315</v>
      </c>
      <c r="B2525" s="3" t="s">
        <v>294</v>
      </c>
      <c r="C2525" s="65">
        <f>C2526+C2528</f>
        <v>20000000</v>
      </c>
      <c r="D2525" s="65">
        <f t="shared" ref="D2525:J2525" si="1376">D2526+D2528</f>
        <v>0</v>
      </c>
      <c r="E2525" s="65">
        <f t="shared" si="1376"/>
        <v>0</v>
      </c>
      <c r="F2525" s="100">
        <f t="shared" si="1376"/>
        <v>0</v>
      </c>
      <c r="G2525" s="858">
        <f t="shared" si="1376"/>
        <v>5000000</v>
      </c>
      <c r="H2525" s="511">
        <f t="shared" si="1376"/>
        <v>0</v>
      </c>
      <c r="I2525" s="859">
        <f t="shared" si="1376"/>
        <v>5000000</v>
      </c>
      <c r="J2525" s="512">
        <f t="shared" si="1376"/>
        <v>15000000</v>
      </c>
      <c r="K2525" s="544">
        <f t="shared" si="1363"/>
        <v>25</v>
      </c>
    </row>
    <row r="2526" spans="1:11" ht="13.5" customHeight="1" x14ac:dyDescent="0.25">
      <c r="A2526" s="63" t="s">
        <v>321</v>
      </c>
      <c r="B2526" s="63" t="s">
        <v>297</v>
      </c>
      <c r="C2526" s="64">
        <f>C2527</f>
        <v>5000000</v>
      </c>
      <c r="D2526" s="64">
        <f t="shared" ref="D2526:J2526" si="1377">D2527</f>
        <v>0</v>
      </c>
      <c r="E2526" s="64">
        <f t="shared" si="1377"/>
        <v>0</v>
      </c>
      <c r="F2526" s="101">
        <f t="shared" si="1377"/>
        <v>0</v>
      </c>
      <c r="G2526" s="860">
        <f t="shared" si="1377"/>
        <v>5000000</v>
      </c>
      <c r="H2526" s="369">
        <f t="shared" si="1377"/>
        <v>0</v>
      </c>
      <c r="I2526" s="861">
        <f t="shared" si="1377"/>
        <v>5000000</v>
      </c>
      <c r="J2526" s="513">
        <f t="shared" si="1377"/>
        <v>0</v>
      </c>
      <c r="K2526" s="535">
        <f t="shared" si="1363"/>
        <v>100</v>
      </c>
    </row>
    <row r="2527" spans="1:11" ht="13.5" customHeight="1" x14ac:dyDescent="0.25">
      <c r="A2527" s="4" t="s">
        <v>322</v>
      </c>
      <c r="B2527" s="5" t="s">
        <v>313</v>
      </c>
      <c r="C2527" s="21">
        <v>5000000</v>
      </c>
      <c r="D2527" s="58"/>
      <c r="E2527" s="58"/>
      <c r="F2527" s="107"/>
      <c r="G2527" s="868">
        <v>5000000</v>
      </c>
      <c r="H2527" s="695"/>
      <c r="I2527" s="869">
        <f>H2527+G2527</f>
        <v>5000000</v>
      </c>
      <c r="J2527" s="620">
        <f>C2527-I2527</f>
        <v>0</v>
      </c>
      <c r="K2527" s="536">
        <f t="shared" si="1363"/>
        <v>100</v>
      </c>
    </row>
    <row r="2528" spans="1:11" ht="13.5" customHeight="1" x14ac:dyDescent="0.25">
      <c r="A2528" s="4" t="s">
        <v>323</v>
      </c>
      <c r="B2528" s="4" t="s">
        <v>300</v>
      </c>
      <c r="C2528" s="21">
        <f>C2529</f>
        <v>15000000</v>
      </c>
      <c r="D2528" s="21">
        <f t="shared" ref="D2528:J2528" si="1378">D2529</f>
        <v>0</v>
      </c>
      <c r="E2528" s="21">
        <f t="shared" si="1378"/>
        <v>0</v>
      </c>
      <c r="F2528" s="103">
        <f t="shared" si="1378"/>
        <v>0</v>
      </c>
      <c r="G2528" s="870">
        <f t="shared" si="1378"/>
        <v>0</v>
      </c>
      <c r="H2528" s="21">
        <f t="shared" si="1378"/>
        <v>0</v>
      </c>
      <c r="I2528" s="871">
        <f t="shared" si="1378"/>
        <v>0</v>
      </c>
      <c r="J2528" s="919">
        <f t="shared" si="1378"/>
        <v>15000000</v>
      </c>
      <c r="K2528" s="930">
        <f t="shared" si="1363"/>
        <v>0</v>
      </c>
    </row>
    <row r="2529" spans="1:11" ht="13.5" customHeight="1" x14ac:dyDescent="0.25">
      <c r="A2529" s="4" t="s">
        <v>324</v>
      </c>
      <c r="B2529" s="4" t="s">
        <v>314</v>
      </c>
      <c r="C2529" s="21">
        <v>15000000</v>
      </c>
      <c r="D2529" s="58"/>
      <c r="E2529" s="58"/>
      <c r="F2529" s="107"/>
      <c r="G2529" s="872"/>
      <c r="H2529" s="701"/>
      <c r="I2529" s="873">
        <f>H2529+G2529</f>
        <v>0</v>
      </c>
      <c r="J2529" s="620">
        <f>C2529-I2529</f>
        <v>15000000</v>
      </c>
      <c r="K2529" s="536">
        <f t="shared" si="1363"/>
        <v>0</v>
      </c>
    </row>
    <row r="2530" spans="1:11" ht="13.5" customHeight="1" thickBot="1" x14ac:dyDescent="0.3">
      <c r="A2530" s="70" t="s">
        <v>44</v>
      </c>
      <c r="B2530" s="70" t="s">
        <v>45</v>
      </c>
      <c r="C2530" s="71">
        <f>C2531</f>
        <v>20500000</v>
      </c>
      <c r="D2530" s="71">
        <f t="shared" ref="D2530:J2531" si="1379">D2531</f>
        <v>0</v>
      </c>
      <c r="E2530" s="71">
        <f t="shared" si="1379"/>
        <v>0</v>
      </c>
      <c r="F2530" s="111">
        <f t="shared" si="1379"/>
        <v>0</v>
      </c>
      <c r="G2530" s="902">
        <f t="shared" si="1379"/>
        <v>4235000</v>
      </c>
      <c r="H2530" s="1100">
        <f t="shared" si="1379"/>
        <v>7500000</v>
      </c>
      <c r="I2530" s="903">
        <f t="shared" si="1379"/>
        <v>11735000</v>
      </c>
      <c r="J2530" s="558">
        <f t="shared" si="1379"/>
        <v>8765000</v>
      </c>
      <c r="K2530" s="904">
        <f t="shared" si="1363"/>
        <v>57.243902439024389</v>
      </c>
    </row>
    <row r="2531" spans="1:11" ht="13.5" customHeight="1" thickBot="1" x14ac:dyDescent="0.3">
      <c r="A2531" s="3" t="s">
        <v>316</v>
      </c>
      <c r="B2531" s="3" t="s">
        <v>294</v>
      </c>
      <c r="C2531" s="65">
        <f>C2532</f>
        <v>20500000</v>
      </c>
      <c r="D2531" s="65">
        <f t="shared" si="1379"/>
        <v>0</v>
      </c>
      <c r="E2531" s="65">
        <f t="shared" si="1379"/>
        <v>0</v>
      </c>
      <c r="F2531" s="100">
        <f t="shared" si="1379"/>
        <v>0</v>
      </c>
      <c r="G2531" s="858">
        <f t="shared" si="1379"/>
        <v>4235000</v>
      </c>
      <c r="H2531" s="511">
        <f t="shared" si="1379"/>
        <v>7500000</v>
      </c>
      <c r="I2531" s="859">
        <f t="shared" si="1379"/>
        <v>11735000</v>
      </c>
      <c r="J2531" s="512">
        <f t="shared" si="1379"/>
        <v>8765000</v>
      </c>
      <c r="K2531" s="544">
        <f t="shared" si="1363"/>
        <v>57.243902439024389</v>
      </c>
    </row>
    <row r="2532" spans="1:11" ht="13.5" customHeight="1" x14ac:dyDescent="0.25">
      <c r="A2532" s="63" t="s">
        <v>317</v>
      </c>
      <c r="B2532" s="63" t="s">
        <v>309</v>
      </c>
      <c r="C2532" s="64">
        <f>C2533+C2534+C2535</f>
        <v>20500000</v>
      </c>
      <c r="D2532" s="64">
        <f t="shared" ref="D2532:J2532" si="1380">D2533+D2534+D2535</f>
        <v>0</v>
      </c>
      <c r="E2532" s="64">
        <f t="shared" si="1380"/>
        <v>0</v>
      </c>
      <c r="F2532" s="101">
        <f t="shared" si="1380"/>
        <v>0</v>
      </c>
      <c r="G2532" s="860">
        <f t="shared" si="1380"/>
        <v>4235000</v>
      </c>
      <c r="H2532" s="369">
        <f t="shared" si="1380"/>
        <v>7500000</v>
      </c>
      <c r="I2532" s="861">
        <f t="shared" si="1380"/>
        <v>11735000</v>
      </c>
      <c r="J2532" s="513">
        <f t="shared" si="1380"/>
        <v>8765000</v>
      </c>
      <c r="K2532" s="535">
        <f t="shared" si="1363"/>
        <v>57.243902439024389</v>
      </c>
    </row>
    <row r="2533" spans="1:11" ht="13.5" customHeight="1" x14ac:dyDescent="0.25">
      <c r="A2533" s="4" t="s">
        <v>318</v>
      </c>
      <c r="B2533" s="4" t="s">
        <v>310</v>
      </c>
      <c r="C2533" s="21">
        <v>8000000</v>
      </c>
      <c r="D2533" s="58"/>
      <c r="E2533" s="58"/>
      <c r="F2533" s="107"/>
      <c r="G2533" s="872"/>
      <c r="H2533" s="701"/>
      <c r="I2533" s="873">
        <f>H2533+G2533</f>
        <v>0</v>
      </c>
      <c r="J2533" s="620">
        <f>C2533-I2533</f>
        <v>8000000</v>
      </c>
      <c r="K2533" s="536">
        <f t="shared" si="1363"/>
        <v>0</v>
      </c>
    </row>
    <row r="2534" spans="1:11" ht="13.5" customHeight="1" x14ac:dyDescent="0.25">
      <c r="A2534" s="4" t="s">
        <v>319</v>
      </c>
      <c r="B2534" s="4" t="s">
        <v>311</v>
      </c>
      <c r="C2534" s="21">
        <v>7500000</v>
      </c>
      <c r="D2534" s="58"/>
      <c r="E2534" s="58"/>
      <c r="F2534" s="107"/>
      <c r="G2534" s="872"/>
      <c r="H2534" s="695">
        <v>7500000</v>
      </c>
      <c r="I2534" s="869">
        <f t="shared" ref="I2534:I2535" si="1381">H2534+G2534</f>
        <v>7500000</v>
      </c>
      <c r="J2534" s="620">
        <f t="shared" ref="J2534:J2535" si="1382">C2534-I2534</f>
        <v>0</v>
      </c>
      <c r="K2534" s="536">
        <f t="shared" si="1363"/>
        <v>100</v>
      </c>
    </row>
    <row r="2535" spans="1:11" ht="13.5" customHeight="1" x14ac:dyDescent="0.25">
      <c r="A2535" s="4" t="s">
        <v>320</v>
      </c>
      <c r="B2535" s="4" t="s">
        <v>312</v>
      </c>
      <c r="C2535" s="21">
        <v>5000000</v>
      </c>
      <c r="D2535" s="25"/>
      <c r="E2535" s="25"/>
      <c r="F2535" s="108"/>
      <c r="G2535" s="868">
        <v>4235000</v>
      </c>
      <c r="H2535" s="695"/>
      <c r="I2535" s="869">
        <f t="shared" si="1381"/>
        <v>4235000</v>
      </c>
      <c r="J2535" s="620">
        <f t="shared" si="1382"/>
        <v>765000</v>
      </c>
      <c r="K2535" s="536">
        <f t="shared" si="1363"/>
        <v>84.7</v>
      </c>
    </row>
    <row r="2536" spans="1:11" ht="13.5" customHeight="1" x14ac:dyDescent="0.25">
      <c r="A2536" s="124"/>
      <c r="B2536" s="124"/>
      <c r="C2536" s="125"/>
      <c r="D2536" s="133"/>
      <c r="E2536" s="133"/>
      <c r="F2536" s="133"/>
      <c r="G2536" s="554"/>
      <c r="H2536" s="554"/>
      <c r="I2536" s="554"/>
      <c r="J2536" s="553"/>
      <c r="K2536" s="545"/>
    </row>
    <row r="2537" spans="1:11" ht="13.5" customHeight="1" x14ac:dyDescent="0.25">
      <c r="A2537" s="7"/>
      <c r="B2537" s="7"/>
      <c r="C2537" s="8"/>
      <c r="D2537" s="134"/>
      <c r="E2537" s="134"/>
      <c r="F2537" s="134"/>
      <c r="G2537" s="556"/>
      <c r="H2537" s="556"/>
      <c r="I2537" s="556"/>
      <c r="J2537" s="555"/>
      <c r="K2537" s="550">
        <v>6</v>
      </c>
    </row>
    <row r="2538" spans="1:11" ht="13.5" customHeight="1" x14ac:dyDescent="0.25">
      <c r="A2538" s="120" t="s">
        <v>533</v>
      </c>
      <c r="B2538" s="121">
        <v>2</v>
      </c>
      <c r="C2538" s="122" t="s">
        <v>534</v>
      </c>
      <c r="D2538" s="122" t="s">
        <v>535</v>
      </c>
      <c r="E2538" s="122" t="s">
        <v>536</v>
      </c>
      <c r="F2538" s="123" t="s">
        <v>537</v>
      </c>
      <c r="G2538" s="832">
        <v>7</v>
      </c>
      <c r="H2538" s="715">
        <v>8</v>
      </c>
      <c r="I2538" s="843">
        <v>9</v>
      </c>
      <c r="J2538" s="502">
        <v>10</v>
      </c>
      <c r="K2538" s="503">
        <v>11</v>
      </c>
    </row>
    <row r="2539" spans="1:11" ht="13.5" customHeight="1" thickBot="1" x14ac:dyDescent="0.3">
      <c r="A2539" s="70" t="s">
        <v>46</v>
      </c>
      <c r="B2539" s="70" t="s">
        <v>47</v>
      </c>
      <c r="C2539" s="71">
        <f>C2540+C2543</f>
        <v>5000000</v>
      </c>
      <c r="D2539" s="71">
        <f t="shared" ref="D2539:J2539" si="1383">D2540+D2543</f>
        <v>0</v>
      </c>
      <c r="E2539" s="71">
        <f t="shared" si="1383"/>
        <v>0</v>
      </c>
      <c r="F2539" s="111">
        <f t="shared" si="1383"/>
        <v>0</v>
      </c>
      <c r="G2539" s="902">
        <f t="shared" si="1383"/>
        <v>1024500</v>
      </c>
      <c r="H2539" s="1100">
        <f t="shared" si="1383"/>
        <v>0</v>
      </c>
      <c r="I2539" s="903">
        <f t="shared" si="1383"/>
        <v>1024500</v>
      </c>
      <c r="J2539" s="558">
        <f t="shared" si="1383"/>
        <v>3975500</v>
      </c>
      <c r="K2539" s="904">
        <f t="shared" ref="K2539:K2574" si="1384">I2539/C2539*100</f>
        <v>20.49</v>
      </c>
    </row>
    <row r="2540" spans="1:11" ht="13.5" customHeight="1" thickBot="1" x14ac:dyDescent="0.3">
      <c r="A2540" s="3" t="s">
        <v>342</v>
      </c>
      <c r="B2540" s="3" t="s">
        <v>92</v>
      </c>
      <c r="C2540" s="65">
        <f>C2541</f>
        <v>2000000</v>
      </c>
      <c r="D2540" s="65">
        <f t="shared" ref="D2540:J2541" si="1385">D2541</f>
        <v>0</v>
      </c>
      <c r="E2540" s="65">
        <f t="shared" si="1385"/>
        <v>0</v>
      </c>
      <c r="F2540" s="100">
        <f t="shared" si="1385"/>
        <v>0</v>
      </c>
      <c r="G2540" s="858">
        <f t="shared" si="1385"/>
        <v>180000</v>
      </c>
      <c r="H2540" s="511">
        <f t="shared" si="1385"/>
        <v>0</v>
      </c>
      <c r="I2540" s="859">
        <f t="shared" si="1385"/>
        <v>180000</v>
      </c>
      <c r="J2540" s="512">
        <f t="shared" si="1385"/>
        <v>1820000</v>
      </c>
      <c r="K2540" s="544">
        <f t="shared" si="1384"/>
        <v>9</v>
      </c>
    </row>
    <row r="2541" spans="1:11" ht="13.5" customHeight="1" x14ac:dyDescent="0.25">
      <c r="A2541" s="63" t="s">
        <v>343</v>
      </c>
      <c r="B2541" s="63" t="s">
        <v>213</v>
      </c>
      <c r="C2541" s="64">
        <f>C2542</f>
        <v>2000000</v>
      </c>
      <c r="D2541" s="64">
        <f t="shared" si="1385"/>
        <v>0</v>
      </c>
      <c r="E2541" s="64">
        <f t="shared" si="1385"/>
        <v>0</v>
      </c>
      <c r="F2541" s="101">
        <f t="shared" si="1385"/>
        <v>0</v>
      </c>
      <c r="G2541" s="860">
        <f t="shared" si="1385"/>
        <v>180000</v>
      </c>
      <c r="H2541" s="369">
        <f t="shared" si="1385"/>
        <v>0</v>
      </c>
      <c r="I2541" s="861">
        <f t="shared" si="1385"/>
        <v>180000</v>
      </c>
      <c r="J2541" s="513">
        <f t="shared" si="1385"/>
        <v>1820000</v>
      </c>
      <c r="K2541" s="535">
        <f t="shared" si="1384"/>
        <v>9</v>
      </c>
    </row>
    <row r="2542" spans="1:11" ht="13.5" customHeight="1" thickBot="1" x14ac:dyDescent="0.3">
      <c r="A2542" s="48" t="s">
        <v>344</v>
      </c>
      <c r="B2542" s="48" t="s">
        <v>290</v>
      </c>
      <c r="C2542" s="49">
        <v>2000000</v>
      </c>
      <c r="D2542" s="149"/>
      <c r="E2542" s="149"/>
      <c r="F2542" s="150"/>
      <c r="G2542" s="874">
        <v>180000</v>
      </c>
      <c r="H2542" s="1102"/>
      <c r="I2542" s="875">
        <f>H2542+G2542</f>
        <v>180000</v>
      </c>
      <c r="J2542" s="621">
        <f>C2542-I2542</f>
        <v>1820000</v>
      </c>
      <c r="K2542" s="538">
        <f t="shared" si="1384"/>
        <v>9</v>
      </c>
    </row>
    <row r="2543" spans="1:11" ht="13.5" customHeight="1" thickBot="1" x14ac:dyDescent="0.3">
      <c r="A2543" s="3" t="s">
        <v>345</v>
      </c>
      <c r="B2543" s="3" t="s">
        <v>151</v>
      </c>
      <c r="C2543" s="65">
        <f>C2544</f>
        <v>3000000</v>
      </c>
      <c r="D2543" s="65">
        <f t="shared" ref="D2543:J2544" si="1386">D2544</f>
        <v>0</v>
      </c>
      <c r="E2543" s="65">
        <f t="shared" si="1386"/>
        <v>0</v>
      </c>
      <c r="F2543" s="100">
        <f t="shared" si="1386"/>
        <v>0</v>
      </c>
      <c r="G2543" s="858">
        <f t="shared" si="1386"/>
        <v>844500</v>
      </c>
      <c r="H2543" s="511">
        <f t="shared" si="1386"/>
        <v>0</v>
      </c>
      <c r="I2543" s="859">
        <f t="shared" si="1386"/>
        <v>844500</v>
      </c>
      <c r="J2543" s="512">
        <f t="shared" si="1386"/>
        <v>2155500</v>
      </c>
      <c r="K2543" s="544">
        <f t="shared" si="1384"/>
        <v>28.15</v>
      </c>
    </row>
    <row r="2544" spans="1:11" ht="13.5" customHeight="1" x14ac:dyDescent="0.25">
      <c r="A2544" s="63" t="s">
        <v>346</v>
      </c>
      <c r="B2544" s="63" t="s">
        <v>340</v>
      </c>
      <c r="C2544" s="64">
        <f>C2545</f>
        <v>3000000</v>
      </c>
      <c r="D2544" s="64">
        <f t="shared" si="1386"/>
        <v>0</v>
      </c>
      <c r="E2544" s="64">
        <f t="shared" si="1386"/>
        <v>0</v>
      </c>
      <c r="F2544" s="101">
        <f t="shared" si="1386"/>
        <v>0</v>
      </c>
      <c r="G2544" s="860">
        <f t="shared" si="1386"/>
        <v>844500</v>
      </c>
      <c r="H2544" s="369">
        <f t="shared" si="1386"/>
        <v>0</v>
      </c>
      <c r="I2544" s="861">
        <f t="shared" si="1386"/>
        <v>844500</v>
      </c>
      <c r="J2544" s="513">
        <f t="shared" si="1386"/>
        <v>2155500</v>
      </c>
      <c r="K2544" s="535">
        <f t="shared" si="1384"/>
        <v>28.15</v>
      </c>
    </row>
    <row r="2545" spans="1:11" ht="13.5" customHeight="1" x14ac:dyDescent="0.25">
      <c r="A2545" s="4" t="s">
        <v>347</v>
      </c>
      <c r="B2545" s="4" t="s">
        <v>341</v>
      </c>
      <c r="C2545" s="21">
        <v>3000000</v>
      </c>
      <c r="D2545" s="58"/>
      <c r="E2545" s="58"/>
      <c r="F2545" s="107"/>
      <c r="G2545" s="868">
        <v>844500</v>
      </c>
      <c r="H2545" s="695"/>
      <c r="I2545" s="873">
        <f>H2545+G2545</f>
        <v>844500</v>
      </c>
      <c r="J2545" s="622">
        <f>C2545-I2545</f>
        <v>2155500</v>
      </c>
      <c r="K2545" s="536">
        <f t="shared" si="1384"/>
        <v>28.15</v>
      </c>
    </row>
    <row r="2546" spans="1:11" ht="13.5" customHeight="1" thickBot="1" x14ac:dyDescent="0.3">
      <c r="A2546" s="70" t="s">
        <v>48</v>
      </c>
      <c r="B2546" s="70" t="s">
        <v>49</v>
      </c>
      <c r="C2546" s="71">
        <f>C2547+C2550</f>
        <v>2000000</v>
      </c>
      <c r="D2546" s="71">
        <f t="shared" ref="D2546:J2546" si="1387">D2547+D2550</f>
        <v>0</v>
      </c>
      <c r="E2546" s="71">
        <f t="shared" si="1387"/>
        <v>0</v>
      </c>
      <c r="F2546" s="111">
        <f t="shared" si="1387"/>
        <v>0</v>
      </c>
      <c r="G2546" s="902">
        <f t="shared" si="1387"/>
        <v>0</v>
      </c>
      <c r="H2546" s="1100">
        <f t="shared" si="1387"/>
        <v>0</v>
      </c>
      <c r="I2546" s="903">
        <f t="shared" si="1387"/>
        <v>0</v>
      </c>
      <c r="J2546" s="558">
        <f t="shared" si="1387"/>
        <v>2000000</v>
      </c>
      <c r="K2546" s="904">
        <f t="shared" si="1384"/>
        <v>0</v>
      </c>
    </row>
    <row r="2547" spans="1:11" ht="13.5" customHeight="1" thickBot="1" x14ac:dyDescent="0.3">
      <c r="A2547" s="3" t="s">
        <v>359</v>
      </c>
      <c r="B2547" s="3" t="s">
        <v>92</v>
      </c>
      <c r="C2547" s="65">
        <f>C2548</f>
        <v>1000000</v>
      </c>
      <c r="D2547" s="65">
        <f t="shared" ref="D2547:J2548" si="1388">D2548</f>
        <v>0</v>
      </c>
      <c r="E2547" s="65">
        <f t="shared" si="1388"/>
        <v>0</v>
      </c>
      <c r="F2547" s="100">
        <f t="shared" si="1388"/>
        <v>0</v>
      </c>
      <c r="G2547" s="858">
        <f t="shared" si="1388"/>
        <v>0</v>
      </c>
      <c r="H2547" s="511">
        <f t="shared" si="1388"/>
        <v>0</v>
      </c>
      <c r="I2547" s="859">
        <f t="shared" si="1388"/>
        <v>0</v>
      </c>
      <c r="J2547" s="512">
        <f t="shared" si="1388"/>
        <v>1000000</v>
      </c>
      <c r="K2547" s="544">
        <f t="shared" si="1384"/>
        <v>0</v>
      </c>
    </row>
    <row r="2548" spans="1:11" ht="13.5" customHeight="1" x14ac:dyDescent="0.25">
      <c r="A2548" s="63" t="s">
        <v>360</v>
      </c>
      <c r="B2548" s="63" t="s">
        <v>213</v>
      </c>
      <c r="C2548" s="64">
        <f>C2549</f>
        <v>1000000</v>
      </c>
      <c r="D2548" s="64">
        <f t="shared" si="1388"/>
        <v>0</v>
      </c>
      <c r="E2548" s="64">
        <f t="shared" si="1388"/>
        <v>0</v>
      </c>
      <c r="F2548" s="101">
        <f t="shared" si="1388"/>
        <v>0</v>
      </c>
      <c r="G2548" s="860">
        <f t="shared" si="1388"/>
        <v>0</v>
      </c>
      <c r="H2548" s="369">
        <f t="shared" si="1388"/>
        <v>0</v>
      </c>
      <c r="I2548" s="861">
        <f t="shared" si="1388"/>
        <v>0</v>
      </c>
      <c r="J2548" s="513">
        <f t="shared" si="1388"/>
        <v>1000000</v>
      </c>
      <c r="K2548" s="535">
        <f t="shared" si="1384"/>
        <v>0</v>
      </c>
    </row>
    <row r="2549" spans="1:11" ht="13.5" customHeight="1" thickBot="1" x14ac:dyDescent="0.3">
      <c r="A2549" s="48" t="s">
        <v>361</v>
      </c>
      <c r="B2549" s="48" t="s">
        <v>290</v>
      </c>
      <c r="C2549" s="49">
        <v>1000000</v>
      </c>
      <c r="D2549" s="62"/>
      <c r="E2549" s="62"/>
      <c r="F2549" s="99"/>
      <c r="G2549" s="876"/>
      <c r="H2549" s="1103"/>
      <c r="I2549" s="875">
        <f>H2549+G2549</f>
        <v>0</v>
      </c>
      <c r="J2549" s="621">
        <f>C2549-I2549</f>
        <v>1000000</v>
      </c>
      <c r="K2549" s="538">
        <f t="shared" si="1384"/>
        <v>0</v>
      </c>
    </row>
    <row r="2550" spans="1:11" ht="13.5" customHeight="1" thickBot="1" x14ac:dyDescent="0.3">
      <c r="A2550" s="3" t="s">
        <v>362</v>
      </c>
      <c r="B2550" s="3" t="s">
        <v>151</v>
      </c>
      <c r="C2550" s="65">
        <f>C2551</f>
        <v>1000000</v>
      </c>
      <c r="D2550" s="65">
        <f t="shared" ref="D2550:J2551" si="1389">D2551</f>
        <v>0</v>
      </c>
      <c r="E2550" s="65">
        <f t="shared" si="1389"/>
        <v>0</v>
      </c>
      <c r="F2550" s="100">
        <f t="shared" si="1389"/>
        <v>0</v>
      </c>
      <c r="G2550" s="858">
        <f t="shared" si="1389"/>
        <v>0</v>
      </c>
      <c r="H2550" s="511">
        <f t="shared" si="1389"/>
        <v>0</v>
      </c>
      <c r="I2550" s="859">
        <f t="shared" si="1389"/>
        <v>0</v>
      </c>
      <c r="J2550" s="512">
        <f t="shared" si="1389"/>
        <v>1000000</v>
      </c>
      <c r="K2550" s="544">
        <f t="shared" si="1384"/>
        <v>0</v>
      </c>
    </row>
    <row r="2551" spans="1:11" ht="13.5" customHeight="1" x14ac:dyDescent="0.25">
      <c r="A2551" s="63" t="s">
        <v>363</v>
      </c>
      <c r="B2551" s="63" t="s">
        <v>340</v>
      </c>
      <c r="C2551" s="64">
        <f>C2552</f>
        <v>1000000</v>
      </c>
      <c r="D2551" s="64">
        <f t="shared" si="1389"/>
        <v>0</v>
      </c>
      <c r="E2551" s="64">
        <f t="shared" si="1389"/>
        <v>0</v>
      </c>
      <c r="F2551" s="101">
        <f t="shared" si="1389"/>
        <v>0</v>
      </c>
      <c r="G2551" s="860">
        <f t="shared" si="1389"/>
        <v>0</v>
      </c>
      <c r="H2551" s="369">
        <f t="shared" si="1389"/>
        <v>0</v>
      </c>
      <c r="I2551" s="861">
        <f t="shared" si="1389"/>
        <v>0</v>
      </c>
      <c r="J2551" s="513">
        <f t="shared" si="1389"/>
        <v>1000000</v>
      </c>
      <c r="K2551" s="535">
        <f t="shared" si="1384"/>
        <v>0</v>
      </c>
    </row>
    <row r="2552" spans="1:11" ht="13.5" customHeight="1" x14ac:dyDescent="0.25">
      <c r="A2552" s="4" t="s">
        <v>364</v>
      </c>
      <c r="B2552" s="4" t="s">
        <v>341</v>
      </c>
      <c r="C2552" s="21">
        <v>1000000</v>
      </c>
      <c r="D2552" s="25"/>
      <c r="E2552" s="25"/>
      <c r="F2552" s="108"/>
      <c r="G2552" s="872"/>
      <c r="H2552" s="701"/>
      <c r="I2552" s="873">
        <f>H2552+G2552</f>
        <v>0</v>
      </c>
      <c r="J2552" s="622">
        <f>C2552-I2552</f>
        <v>1000000</v>
      </c>
      <c r="K2552" s="536">
        <f t="shared" si="1384"/>
        <v>0</v>
      </c>
    </row>
    <row r="2553" spans="1:11" ht="13.5" customHeight="1" thickBot="1" x14ac:dyDescent="0.3">
      <c r="A2553" s="70" t="s">
        <v>50</v>
      </c>
      <c r="B2553" s="70" t="s">
        <v>51</v>
      </c>
      <c r="C2553" s="71">
        <f>C2554</f>
        <v>22000000</v>
      </c>
      <c r="D2553" s="71">
        <f t="shared" ref="D2553:J2554" si="1390">D2554</f>
        <v>0</v>
      </c>
      <c r="E2553" s="71">
        <f t="shared" si="1390"/>
        <v>0</v>
      </c>
      <c r="F2553" s="111">
        <f t="shared" si="1390"/>
        <v>0</v>
      </c>
      <c r="G2553" s="902">
        <f t="shared" si="1390"/>
        <v>4635583</v>
      </c>
      <c r="H2553" s="1100">
        <f t="shared" si="1390"/>
        <v>3280524</v>
      </c>
      <c r="I2553" s="903">
        <f t="shared" si="1390"/>
        <v>7916107</v>
      </c>
      <c r="J2553" s="558">
        <f t="shared" si="1390"/>
        <v>14083893</v>
      </c>
      <c r="K2553" s="904">
        <f t="shared" si="1384"/>
        <v>35.982304545454546</v>
      </c>
    </row>
    <row r="2554" spans="1:11" ht="13.5" customHeight="1" thickBot="1" x14ac:dyDescent="0.3">
      <c r="A2554" s="692" t="s">
        <v>353</v>
      </c>
      <c r="B2554" s="692" t="s">
        <v>151</v>
      </c>
      <c r="C2554" s="76">
        <f>C2555</f>
        <v>22000000</v>
      </c>
      <c r="D2554" s="76">
        <f t="shared" si="1390"/>
        <v>0</v>
      </c>
      <c r="E2554" s="76">
        <f t="shared" si="1390"/>
        <v>0</v>
      </c>
      <c r="F2554" s="109">
        <f t="shared" si="1390"/>
        <v>0</v>
      </c>
      <c r="G2554" s="877">
        <f t="shared" si="1390"/>
        <v>4635583</v>
      </c>
      <c r="H2554" s="1104">
        <f t="shared" si="1390"/>
        <v>3280524</v>
      </c>
      <c r="I2554" s="878">
        <f t="shared" si="1390"/>
        <v>7916107</v>
      </c>
      <c r="J2554" s="522">
        <f t="shared" si="1390"/>
        <v>14083893</v>
      </c>
      <c r="K2554" s="693">
        <f t="shared" si="1384"/>
        <v>35.982304545454546</v>
      </c>
    </row>
    <row r="2555" spans="1:11" ht="13.5" customHeight="1" x14ac:dyDescent="0.25">
      <c r="A2555" s="698" t="s">
        <v>354</v>
      </c>
      <c r="B2555" s="699" t="s">
        <v>348</v>
      </c>
      <c r="C2555" s="75">
        <f>C2556+C2557+C2558+C2559</f>
        <v>22000000</v>
      </c>
      <c r="D2555" s="75">
        <f t="shared" ref="D2555:J2555" si="1391">D2556+D2557+D2558+D2559</f>
        <v>0</v>
      </c>
      <c r="E2555" s="75">
        <f t="shared" si="1391"/>
        <v>0</v>
      </c>
      <c r="F2555" s="110">
        <f t="shared" si="1391"/>
        <v>0</v>
      </c>
      <c r="G2555" s="879">
        <f t="shared" si="1391"/>
        <v>4635583</v>
      </c>
      <c r="H2555" s="1105">
        <f t="shared" si="1391"/>
        <v>3280524</v>
      </c>
      <c r="I2555" s="880">
        <f t="shared" si="1391"/>
        <v>7916107</v>
      </c>
      <c r="J2555" s="523">
        <f t="shared" si="1391"/>
        <v>14083893</v>
      </c>
      <c r="K2555" s="700">
        <f t="shared" si="1384"/>
        <v>35.982304545454546</v>
      </c>
    </row>
    <row r="2556" spans="1:11" ht="13.5" customHeight="1" x14ac:dyDescent="0.25">
      <c r="A2556" s="5" t="s">
        <v>355</v>
      </c>
      <c r="B2556" s="5" t="s">
        <v>349</v>
      </c>
      <c r="C2556" s="6">
        <v>1420000</v>
      </c>
      <c r="D2556" s="58"/>
      <c r="E2556" s="58"/>
      <c r="F2556" s="107"/>
      <c r="G2556" s="872"/>
      <c r="H2556" s="695">
        <v>75000</v>
      </c>
      <c r="I2556" s="869">
        <f>H2556+G2556</f>
        <v>75000</v>
      </c>
      <c r="J2556" s="620">
        <f>C2556-I2556</f>
        <v>1345000</v>
      </c>
      <c r="K2556" s="702">
        <f t="shared" si="1384"/>
        <v>5.28169014084507</v>
      </c>
    </row>
    <row r="2557" spans="1:11" ht="13.5" customHeight="1" x14ac:dyDescent="0.25">
      <c r="A2557" s="5" t="s">
        <v>356</v>
      </c>
      <c r="B2557" s="5" t="s">
        <v>350</v>
      </c>
      <c r="C2557" s="6">
        <v>2798000</v>
      </c>
      <c r="D2557" s="58"/>
      <c r="E2557" s="58"/>
      <c r="F2557" s="107"/>
      <c r="G2557" s="872"/>
      <c r="H2557" s="695">
        <v>350000</v>
      </c>
      <c r="I2557" s="869">
        <f t="shared" ref="I2557:I2559" si="1392">H2557+G2557</f>
        <v>350000</v>
      </c>
      <c r="J2557" s="620">
        <f t="shared" ref="J2557:J2559" si="1393">C2557-I2557</f>
        <v>2448000</v>
      </c>
      <c r="K2557" s="702">
        <f t="shared" si="1384"/>
        <v>12.508934953538242</v>
      </c>
    </row>
    <row r="2558" spans="1:11" ht="13.5" customHeight="1" x14ac:dyDescent="0.25">
      <c r="A2558" s="5" t="s">
        <v>357</v>
      </c>
      <c r="B2558" s="5" t="s">
        <v>351</v>
      </c>
      <c r="C2558" s="6">
        <v>16182000</v>
      </c>
      <c r="D2558" s="58"/>
      <c r="E2558" s="58"/>
      <c r="F2558" s="107"/>
      <c r="G2558" s="868">
        <v>3892583</v>
      </c>
      <c r="H2558" s="695">
        <v>2533024</v>
      </c>
      <c r="I2558" s="869">
        <f t="shared" si="1392"/>
        <v>6425607</v>
      </c>
      <c r="J2558" s="620">
        <f t="shared" si="1393"/>
        <v>9756393</v>
      </c>
      <c r="K2558" s="702">
        <f t="shared" si="1384"/>
        <v>39.708361142009643</v>
      </c>
    </row>
    <row r="2559" spans="1:11" ht="13.5" customHeight="1" x14ac:dyDescent="0.25">
      <c r="A2559" s="5" t="s">
        <v>358</v>
      </c>
      <c r="B2559" s="5" t="s">
        <v>352</v>
      </c>
      <c r="C2559" s="6">
        <v>1600000</v>
      </c>
      <c r="D2559" s="58"/>
      <c r="E2559" s="58"/>
      <c r="F2559" s="107"/>
      <c r="G2559" s="868">
        <v>743000</v>
      </c>
      <c r="H2559" s="695">
        <v>322500</v>
      </c>
      <c r="I2559" s="869">
        <f t="shared" si="1392"/>
        <v>1065500</v>
      </c>
      <c r="J2559" s="620">
        <f t="shared" si="1393"/>
        <v>534500</v>
      </c>
      <c r="K2559" s="702">
        <f t="shared" si="1384"/>
        <v>66.59375</v>
      </c>
    </row>
    <row r="2560" spans="1:11" ht="13.5" customHeight="1" thickBot="1" x14ac:dyDescent="0.3">
      <c r="A2560" s="70" t="s">
        <v>52</v>
      </c>
      <c r="B2560" s="70" t="s">
        <v>53</v>
      </c>
      <c r="C2560" s="71">
        <f>C2561</f>
        <v>2500000</v>
      </c>
      <c r="D2560" s="71">
        <f t="shared" ref="D2560:J2562" si="1394">D2561</f>
        <v>0</v>
      </c>
      <c r="E2560" s="71">
        <f t="shared" si="1394"/>
        <v>0</v>
      </c>
      <c r="F2560" s="111">
        <f t="shared" si="1394"/>
        <v>0</v>
      </c>
      <c r="G2560" s="902">
        <f t="shared" si="1394"/>
        <v>250000</v>
      </c>
      <c r="H2560" s="1100">
        <f t="shared" si="1394"/>
        <v>0</v>
      </c>
      <c r="I2560" s="903">
        <f t="shared" si="1394"/>
        <v>250000</v>
      </c>
      <c r="J2560" s="558">
        <f t="shared" si="1394"/>
        <v>2250000</v>
      </c>
      <c r="K2560" s="904">
        <f t="shared" si="1384"/>
        <v>10</v>
      </c>
    </row>
    <row r="2561" spans="1:11" ht="13.5" customHeight="1" thickBot="1" x14ac:dyDescent="0.3">
      <c r="A2561" s="3" t="s">
        <v>366</v>
      </c>
      <c r="B2561" s="3" t="s">
        <v>151</v>
      </c>
      <c r="C2561" s="76">
        <f>C2562</f>
        <v>2500000</v>
      </c>
      <c r="D2561" s="76">
        <f t="shared" si="1394"/>
        <v>0</v>
      </c>
      <c r="E2561" s="76">
        <f t="shared" si="1394"/>
        <v>0</v>
      </c>
      <c r="F2561" s="109">
        <f t="shared" si="1394"/>
        <v>0</v>
      </c>
      <c r="G2561" s="877">
        <f t="shared" si="1394"/>
        <v>250000</v>
      </c>
      <c r="H2561" s="1104">
        <f t="shared" si="1394"/>
        <v>0</v>
      </c>
      <c r="I2561" s="878">
        <f t="shared" si="1394"/>
        <v>250000</v>
      </c>
      <c r="J2561" s="522">
        <f t="shared" si="1394"/>
        <v>2250000</v>
      </c>
      <c r="K2561" s="544">
        <f t="shared" si="1384"/>
        <v>10</v>
      </c>
    </row>
    <row r="2562" spans="1:11" ht="13.5" customHeight="1" x14ac:dyDescent="0.25">
      <c r="A2562" s="63" t="s">
        <v>367</v>
      </c>
      <c r="B2562" s="74" t="s">
        <v>239</v>
      </c>
      <c r="C2562" s="75">
        <f>C2563</f>
        <v>2500000</v>
      </c>
      <c r="D2562" s="75">
        <f t="shared" si="1394"/>
        <v>0</v>
      </c>
      <c r="E2562" s="75">
        <f t="shared" si="1394"/>
        <v>0</v>
      </c>
      <c r="F2562" s="110">
        <f t="shared" si="1394"/>
        <v>0</v>
      </c>
      <c r="G2562" s="879">
        <f t="shared" si="1394"/>
        <v>250000</v>
      </c>
      <c r="H2562" s="1105">
        <f t="shared" si="1394"/>
        <v>0</v>
      </c>
      <c r="I2562" s="880">
        <f t="shared" si="1394"/>
        <v>250000</v>
      </c>
      <c r="J2562" s="523">
        <f t="shared" si="1394"/>
        <v>2250000</v>
      </c>
      <c r="K2562" s="535">
        <f t="shared" si="1384"/>
        <v>10</v>
      </c>
    </row>
    <row r="2563" spans="1:11" ht="13.5" customHeight="1" x14ac:dyDescent="0.25">
      <c r="A2563" s="4" t="s">
        <v>368</v>
      </c>
      <c r="B2563" s="4" t="s">
        <v>883</v>
      </c>
      <c r="C2563" s="6">
        <v>2500000</v>
      </c>
      <c r="D2563" s="58"/>
      <c r="E2563" s="58"/>
      <c r="F2563" s="107"/>
      <c r="G2563" s="868">
        <v>250000</v>
      </c>
      <c r="H2563" s="695"/>
      <c r="I2563" s="881">
        <f>H2563+G2563</f>
        <v>250000</v>
      </c>
      <c r="J2563" s="622">
        <f>C2563-I2563</f>
        <v>2250000</v>
      </c>
      <c r="K2563" s="536">
        <f t="shared" si="1384"/>
        <v>10</v>
      </c>
    </row>
    <row r="2564" spans="1:11" ht="13.5" customHeight="1" thickBot="1" x14ac:dyDescent="0.3">
      <c r="A2564" s="70" t="s">
        <v>54</v>
      </c>
      <c r="B2564" s="70" t="s">
        <v>55</v>
      </c>
      <c r="C2564" s="71">
        <f>C2565</f>
        <v>2500000</v>
      </c>
      <c r="D2564" s="71">
        <f t="shared" ref="D2564:J2566" si="1395">D2565</f>
        <v>0</v>
      </c>
      <c r="E2564" s="71">
        <f t="shared" si="1395"/>
        <v>0</v>
      </c>
      <c r="F2564" s="111">
        <f t="shared" si="1395"/>
        <v>0</v>
      </c>
      <c r="G2564" s="902">
        <f t="shared" si="1395"/>
        <v>225000</v>
      </c>
      <c r="H2564" s="1100">
        <f t="shared" si="1395"/>
        <v>0</v>
      </c>
      <c r="I2564" s="903">
        <f t="shared" si="1395"/>
        <v>225000</v>
      </c>
      <c r="J2564" s="558">
        <f t="shared" si="1395"/>
        <v>2275000</v>
      </c>
      <c r="K2564" s="904">
        <f t="shared" si="1384"/>
        <v>9</v>
      </c>
    </row>
    <row r="2565" spans="1:11" ht="13.5" customHeight="1" thickBot="1" x14ac:dyDescent="0.3">
      <c r="A2565" s="3" t="s">
        <v>369</v>
      </c>
      <c r="B2565" s="3" t="s">
        <v>151</v>
      </c>
      <c r="C2565" s="76">
        <f>C2566</f>
        <v>2500000</v>
      </c>
      <c r="D2565" s="76">
        <f t="shared" si="1395"/>
        <v>0</v>
      </c>
      <c r="E2565" s="76">
        <f t="shared" si="1395"/>
        <v>0</v>
      </c>
      <c r="F2565" s="109">
        <f t="shared" si="1395"/>
        <v>0</v>
      </c>
      <c r="G2565" s="877">
        <f t="shared" si="1395"/>
        <v>225000</v>
      </c>
      <c r="H2565" s="1104">
        <f t="shared" si="1395"/>
        <v>0</v>
      </c>
      <c r="I2565" s="878">
        <f t="shared" si="1395"/>
        <v>225000</v>
      </c>
      <c r="J2565" s="522">
        <f t="shared" si="1395"/>
        <v>2275000</v>
      </c>
      <c r="K2565" s="544">
        <f t="shared" si="1384"/>
        <v>9</v>
      </c>
    </row>
    <row r="2566" spans="1:11" ht="13.5" customHeight="1" x14ac:dyDescent="0.25">
      <c r="A2566" s="63" t="s">
        <v>370</v>
      </c>
      <c r="B2566" s="74" t="s">
        <v>239</v>
      </c>
      <c r="C2566" s="75">
        <f>C2567</f>
        <v>2500000</v>
      </c>
      <c r="D2566" s="75">
        <f t="shared" si="1395"/>
        <v>0</v>
      </c>
      <c r="E2566" s="75">
        <f t="shared" si="1395"/>
        <v>0</v>
      </c>
      <c r="F2566" s="110">
        <f t="shared" si="1395"/>
        <v>0</v>
      </c>
      <c r="G2566" s="879">
        <f t="shared" si="1395"/>
        <v>225000</v>
      </c>
      <c r="H2566" s="1105">
        <f t="shared" si="1395"/>
        <v>0</v>
      </c>
      <c r="I2566" s="880">
        <f t="shared" si="1395"/>
        <v>225000</v>
      </c>
      <c r="J2566" s="523">
        <f t="shared" si="1395"/>
        <v>2275000</v>
      </c>
      <c r="K2566" s="535">
        <f t="shared" si="1384"/>
        <v>9</v>
      </c>
    </row>
    <row r="2567" spans="1:11" ht="13.5" customHeight="1" x14ac:dyDescent="0.25">
      <c r="A2567" s="4" t="s">
        <v>371</v>
      </c>
      <c r="B2567" s="4" t="s">
        <v>882</v>
      </c>
      <c r="C2567" s="6">
        <v>2500000</v>
      </c>
      <c r="D2567" s="25"/>
      <c r="E2567" s="25"/>
      <c r="F2567" s="108"/>
      <c r="G2567" s="868">
        <v>225000</v>
      </c>
      <c r="H2567" s="695"/>
      <c r="I2567" s="881">
        <f>H2567+G2567</f>
        <v>225000</v>
      </c>
      <c r="J2567" s="622">
        <f>C2567-I2567</f>
        <v>2275000</v>
      </c>
      <c r="K2567" s="536">
        <f t="shared" si="1384"/>
        <v>9</v>
      </c>
    </row>
    <row r="2568" spans="1:11" ht="13.5" customHeight="1" x14ac:dyDescent="0.25">
      <c r="A2568" s="54" t="s">
        <v>118</v>
      </c>
      <c r="B2568" s="54" t="s">
        <v>549</v>
      </c>
      <c r="C2568" s="55">
        <f>C2569</f>
        <v>38500000</v>
      </c>
      <c r="D2568" s="55">
        <f t="shared" ref="D2568:J2569" si="1396">D2569</f>
        <v>0</v>
      </c>
      <c r="E2568" s="55">
        <f t="shared" si="1396"/>
        <v>0</v>
      </c>
      <c r="F2568" s="104">
        <f t="shared" si="1396"/>
        <v>0</v>
      </c>
      <c r="G2568" s="547">
        <f t="shared" si="1396"/>
        <v>0</v>
      </c>
      <c r="H2568" s="499">
        <f t="shared" si="1396"/>
        <v>0</v>
      </c>
      <c r="I2568" s="581">
        <f t="shared" si="1396"/>
        <v>0</v>
      </c>
      <c r="J2568" s="549">
        <f t="shared" si="1396"/>
        <v>38500000</v>
      </c>
      <c r="K2568" s="916">
        <f t="shared" si="1384"/>
        <v>0</v>
      </c>
    </row>
    <row r="2569" spans="1:11" ht="13.5" customHeight="1" thickBot="1" x14ac:dyDescent="0.3">
      <c r="A2569" s="72" t="s">
        <v>56</v>
      </c>
      <c r="B2569" s="72" t="s">
        <v>57</v>
      </c>
      <c r="C2569" s="73">
        <f>C2570</f>
        <v>38500000</v>
      </c>
      <c r="D2569" s="73">
        <f t="shared" si="1396"/>
        <v>0</v>
      </c>
      <c r="E2569" s="73">
        <f t="shared" si="1396"/>
        <v>0</v>
      </c>
      <c r="F2569" s="112">
        <f t="shared" si="1396"/>
        <v>0</v>
      </c>
      <c r="G2569" s="910">
        <f t="shared" si="1396"/>
        <v>0</v>
      </c>
      <c r="H2569" s="1101">
        <f t="shared" si="1396"/>
        <v>0</v>
      </c>
      <c r="I2569" s="911">
        <f t="shared" si="1396"/>
        <v>0</v>
      </c>
      <c r="J2569" s="524">
        <f t="shared" si="1396"/>
        <v>38500000</v>
      </c>
      <c r="K2569" s="904">
        <f t="shared" si="1384"/>
        <v>0</v>
      </c>
    </row>
    <row r="2570" spans="1:11" ht="13.5" customHeight="1" thickBot="1" x14ac:dyDescent="0.3">
      <c r="A2570" s="3" t="s">
        <v>374</v>
      </c>
      <c r="B2570" s="3" t="s">
        <v>92</v>
      </c>
      <c r="C2570" s="65">
        <f>C2571+C2573</f>
        <v>38500000</v>
      </c>
      <c r="D2570" s="65">
        <f t="shared" ref="D2570:J2570" si="1397">D2571+D2573</f>
        <v>0</v>
      </c>
      <c r="E2570" s="65">
        <f t="shared" si="1397"/>
        <v>0</v>
      </c>
      <c r="F2570" s="100">
        <f t="shared" si="1397"/>
        <v>0</v>
      </c>
      <c r="G2570" s="858">
        <f t="shared" si="1397"/>
        <v>0</v>
      </c>
      <c r="H2570" s="511">
        <f t="shared" si="1397"/>
        <v>0</v>
      </c>
      <c r="I2570" s="859">
        <f t="shared" si="1397"/>
        <v>0</v>
      </c>
      <c r="J2570" s="512">
        <f t="shared" si="1397"/>
        <v>38500000</v>
      </c>
      <c r="K2570" s="544">
        <f t="shared" si="1384"/>
        <v>0</v>
      </c>
    </row>
    <row r="2571" spans="1:11" ht="13.5" customHeight="1" x14ac:dyDescent="0.25">
      <c r="A2571" s="63" t="s">
        <v>375</v>
      </c>
      <c r="B2571" s="63" t="s">
        <v>372</v>
      </c>
      <c r="C2571" s="64">
        <f>C2572</f>
        <v>7830000</v>
      </c>
      <c r="D2571" s="64">
        <f t="shared" ref="D2571:J2571" si="1398">D2572</f>
        <v>0</v>
      </c>
      <c r="E2571" s="64">
        <f t="shared" si="1398"/>
        <v>0</v>
      </c>
      <c r="F2571" s="101">
        <f t="shared" si="1398"/>
        <v>0</v>
      </c>
      <c r="G2571" s="860">
        <f t="shared" si="1398"/>
        <v>0</v>
      </c>
      <c r="H2571" s="369">
        <f t="shared" si="1398"/>
        <v>0</v>
      </c>
      <c r="I2571" s="861">
        <f t="shared" si="1398"/>
        <v>0</v>
      </c>
      <c r="J2571" s="513">
        <f t="shared" si="1398"/>
        <v>7830000</v>
      </c>
      <c r="K2571" s="535">
        <f t="shared" si="1384"/>
        <v>0</v>
      </c>
    </row>
    <row r="2572" spans="1:11" ht="13.5" customHeight="1" x14ac:dyDescent="0.25">
      <c r="A2572" s="4" t="s">
        <v>376</v>
      </c>
      <c r="B2572" s="4" t="s">
        <v>212</v>
      </c>
      <c r="C2572" s="21">
        <v>7830000</v>
      </c>
      <c r="D2572" s="16"/>
      <c r="E2572" s="16"/>
      <c r="F2572" s="102"/>
      <c r="G2572" s="835"/>
      <c r="H2572" s="716"/>
      <c r="I2572" s="846">
        <f>H2572+G2572</f>
        <v>0</v>
      </c>
      <c r="J2572" s="561">
        <f>C2572-I2572</f>
        <v>7830000</v>
      </c>
      <c r="K2572" s="536">
        <f t="shared" si="1384"/>
        <v>0</v>
      </c>
    </row>
    <row r="2573" spans="1:11" ht="13.5" customHeight="1" x14ac:dyDescent="0.25">
      <c r="A2573" s="4" t="s">
        <v>377</v>
      </c>
      <c r="B2573" s="4" t="s">
        <v>372</v>
      </c>
      <c r="C2573" s="21">
        <f>C2574</f>
        <v>30670000</v>
      </c>
      <c r="D2573" s="21">
        <f t="shared" ref="D2573:J2573" si="1399">D2574</f>
        <v>0</v>
      </c>
      <c r="E2573" s="21">
        <f t="shared" si="1399"/>
        <v>0</v>
      </c>
      <c r="F2573" s="103">
        <f t="shared" si="1399"/>
        <v>0</v>
      </c>
      <c r="G2573" s="862">
        <f t="shared" si="1399"/>
        <v>0</v>
      </c>
      <c r="H2573" s="499">
        <f t="shared" si="1399"/>
        <v>0</v>
      </c>
      <c r="I2573" s="863">
        <f t="shared" si="1399"/>
        <v>0</v>
      </c>
      <c r="J2573" s="514">
        <f t="shared" si="1399"/>
        <v>30670000</v>
      </c>
      <c r="K2573" s="536">
        <f t="shared" si="1384"/>
        <v>0</v>
      </c>
    </row>
    <row r="2574" spans="1:11" ht="13.5" customHeight="1" x14ac:dyDescent="0.25">
      <c r="A2574" s="4" t="s">
        <v>378</v>
      </c>
      <c r="B2574" s="4" t="s">
        <v>373</v>
      </c>
      <c r="C2574" s="21">
        <v>30670000</v>
      </c>
      <c r="D2574" s="16"/>
      <c r="E2574" s="16"/>
      <c r="F2574" s="102"/>
      <c r="G2574" s="835"/>
      <c r="H2574" s="716"/>
      <c r="I2574" s="846">
        <f>H2574+G2574</f>
        <v>0</v>
      </c>
      <c r="J2574" s="561">
        <f>C2574-I2574</f>
        <v>30670000</v>
      </c>
      <c r="K2574" s="536">
        <f t="shared" si="1384"/>
        <v>0</v>
      </c>
    </row>
    <row r="2575" spans="1:11" ht="13.5" customHeight="1" x14ac:dyDescent="0.25">
      <c r="A2575" s="4"/>
      <c r="B2575" s="4"/>
      <c r="C2575" s="21"/>
      <c r="D2575" s="16"/>
      <c r="E2575" s="16"/>
      <c r="F2575" s="102"/>
      <c r="G2575" s="835"/>
      <c r="H2575" s="716"/>
      <c r="I2575" s="846"/>
      <c r="J2575" s="507"/>
      <c r="K2575" s="536"/>
    </row>
    <row r="2576" spans="1:11" ht="13.5" customHeight="1" x14ac:dyDescent="0.25">
      <c r="A2576" s="4"/>
      <c r="B2576" s="4"/>
      <c r="C2576" s="21"/>
      <c r="D2576" s="16"/>
      <c r="E2576" s="16"/>
      <c r="F2576" s="102"/>
      <c r="G2576" s="835"/>
      <c r="H2576" s="716"/>
      <c r="I2576" s="846"/>
      <c r="J2576" s="507"/>
      <c r="K2576" s="536"/>
    </row>
    <row r="2577" spans="1:11" ht="13.5" customHeight="1" x14ac:dyDescent="0.25">
      <c r="A2577" s="124"/>
      <c r="B2577" s="124"/>
      <c r="C2577" s="125"/>
      <c r="D2577" s="126"/>
      <c r="E2577" s="126"/>
      <c r="F2577" s="126"/>
      <c r="G2577" s="516"/>
      <c r="H2577" s="516"/>
      <c r="I2577" s="516"/>
      <c r="J2577" s="515"/>
      <c r="K2577" s="545"/>
    </row>
    <row r="2578" spans="1:11" ht="13.5" customHeight="1" x14ac:dyDescent="0.25">
      <c r="A2578" s="7"/>
      <c r="B2578" s="7"/>
      <c r="C2578" s="8"/>
      <c r="D2578" s="130"/>
      <c r="E2578" s="130"/>
      <c r="F2578" s="130"/>
      <c r="G2578" s="520"/>
      <c r="H2578" s="520"/>
      <c r="I2578" s="520"/>
      <c r="J2578" s="519"/>
      <c r="K2578" s="550"/>
    </row>
    <row r="2579" spans="1:11" ht="13.5" customHeight="1" x14ac:dyDescent="0.25">
      <c r="A2579" s="7"/>
      <c r="B2579" s="7"/>
      <c r="C2579" s="8"/>
      <c r="D2579" s="130"/>
      <c r="E2579" s="130"/>
      <c r="F2579" s="130"/>
      <c r="G2579" s="520"/>
      <c r="H2579" s="520"/>
      <c r="I2579" s="520"/>
      <c r="J2579" s="519"/>
      <c r="K2579" s="550"/>
    </row>
    <row r="2580" spans="1:11" ht="13.5" customHeight="1" x14ac:dyDescent="0.25">
      <c r="A2580" s="7"/>
      <c r="B2580" s="7"/>
      <c r="C2580" s="8"/>
      <c r="D2580" s="130"/>
      <c r="E2580" s="130"/>
      <c r="F2580" s="130"/>
      <c r="G2580" s="520"/>
      <c r="H2580" s="520"/>
      <c r="I2580" s="520"/>
      <c r="J2580" s="519"/>
      <c r="K2580" s="550"/>
    </row>
    <row r="2581" spans="1:11" ht="13.5" customHeight="1" x14ac:dyDescent="0.25">
      <c r="A2581" s="7"/>
      <c r="B2581" s="7"/>
      <c r="C2581" s="8"/>
      <c r="D2581" s="130"/>
      <c r="E2581" s="130"/>
      <c r="F2581" s="130"/>
      <c r="G2581" s="520"/>
      <c r="H2581" s="520"/>
      <c r="I2581" s="520"/>
      <c r="J2581" s="519"/>
      <c r="K2581" s="550">
        <v>7</v>
      </c>
    </row>
    <row r="2582" spans="1:11" ht="13.5" customHeight="1" x14ac:dyDescent="0.25">
      <c r="A2582" s="120" t="s">
        <v>533</v>
      </c>
      <c r="B2582" s="121">
        <v>2</v>
      </c>
      <c r="C2582" s="122" t="s">
        <v>534</v>
      </c>
      <c r="D2582" s="122" t="s">
        <v>535</v>
      </c>
      <c r="E2582" s="122" t="s">
        <v>536</v>
      </c>
      <c r="F2582" s="123" t="s">
        <v>537</v>
      </c>
      <c r="G2582" s="832">
        <v>7</v>
      </c>
      <c r="H2582" s="715">
        <v>8</v>
      </c>
      <c r="I2582" s="843">
        <v>9</v>
      </c>
      <c r="J2582" s="502">
        <v>10</v>
      </c>
      <c r="K2582" s="503">
        <v>11</v>
      </c>
    </row>
    <row r="2583" spans="1:11" ht="13.5" customHeight="1" x14ac:dyDescent="0.25">
      <c r="A2583" s="54" t="s">
        <v>117</v>
      </c>
      <c r="B2583" s="54" t="s">
        <v>107</v>
      </c>
      <c r="C2583" s="55">
        <f t="shared" ref="C2583:J2583" si="1400">C2584+C2592+C2599+C2607</f>
        <v>8995000</v>
      </c>
      <c r="D2583" s="55">
        <f t="shared" si="1400"/>
        <v>0</v>
      </c>
      <c r="E2583" s="55">
        <f t="shared" si="1400"/>
        <v>0</v>
      </c>
      <c r="F2583" s="104">
        <f t="shared" si="1400"/>
        <v>0</v>
      </c>
      <c r="G2583" s="547">
        <f t="shared" si="1400"/>
        <v>168125</v>
      </c>
      <c r="H2583" s="499">
        <f t="shared" si="1400"/>
        <v>850000</v>
      </c>
      <c r="I2583" s="581">
        <f t="shared" si="1400"/>
        <v>1018125</v>
      </c>
      <c r="J2583" s="549">
        <f t="shared" si="1400"/>
        <v>7976875</v>
      </c>
      <c r="K2583" s="916">
        <f t="shared" ref="K2583:K2623" si="1401">I2583/C2583*100</f>
        <v>11.318788215675376</v>
      </c>
    </row>
    <row r="2584" spans="1:11" ht="13.5" customHeight="1" thickBot="1" x14ac:dyDescent="0.3">
      <c r="A2584" s="72" t="s">
        <v>58</v>
      </c>
      <c r="B2584" s="72" t="s">
        <v>59</v>
      </c>
      <c r="C2584" s="73">
        <f>C2585</f>
        <v>1530000</v>
      </c>
      <c r="D2584" s="73">
        <f t="shared" ref="D2584:J2584" si="1402">D2585</f>
        <v>0</v>
      </c>
      <c r="E2584" s="73">
        <f t="shared" si="1402"/>
        <v>0</v>
      </c>
      <c r="F2584" s="112">
        <f t="shared" si="1402"/>
        <v>0</v>
      </c>
      <c r="G2584" s="910">
        <f t="shared" si="1402"/>
        <v>60000</v>
      </c>
      <c r="H2584" s="1101">
        <f t="shared" si="1402"/>
        <v>30000</v>
      </c>
      <c r="I2584" s="911">
        <f t="shared" si="1402"/>
        <v>90000</v>
      </c>
      <c r="J2584" s="524">
        <f t="shared" si="1402"/>
        <v>1440000</v>
      </c>
      <c r="K2584" s="904">
        <f t="shared" si="1401"/>
        <v>5.8823529411764701</v>
      </c>
    </row>
    <row r="2585" spans="1:11" ht="13.5" customHeight="1" thickBot="1" x14ac:dyDescent="0.3">
      <c r="A2585" s="3" t="s">
        <v>379</v>
      </c>
      <c r="B2585" s="3" t="s">
        <v>151</v>
      </c>
      <c r="C2585" s="65">
        <f>C2586+C2588+C2590</f>
        <v>1530000</v>
      </c>
      <c r="D2585" s="65">
        <f t="shared" ref="D2585:J2585" si="1403">D2586+D2588+D2590</f>
        <v>0</v>
      </c>
      <c r="E2585" s="65">
        <f t="shared" si="1403"/>
        <v>0</v>
      </c>
      <c r="F2585" s="100">
        <f t="shared" si="1403"/>
        <v>0</v>
      </c>
      <c r="G2585" s="858">
        <f t="shared" si="1403"/>
        <v>60000</v>
      </c>
      <c r="H2585" s="511">
        <f t="shared" si="1403"/>
        <v>30000</v>
      </c>
      <c r="I2585" s="859">
        <f t="shared" si="1403"/>
        <v>90000</v>
      </c>
      <c r="J2585" s="512">
        <f t="shared" si="1403"/>
        <v>1440000</v>
      </c>
      <c r="K2585" s="544">
        <f t="shared" si="1401"/>
        <v>5.8823529411764701</v>
      </c>
    </row>
    <row r="2586" spans="1:11" ht="13.5" customHeight="1" x14ac:dyDescent="0.25">
      <c r="A2586" s="63" t="s">
        <v>380</v>
      </c>
      <c r="B2586" s="63" t="s">
        <v>154</v>
      </c>
      <c r="C2586" s="64">
        <f>C2587</f>
        <v>60000</v>
      </c>
      <c r="D2586" s="64">
        <f t="shared" ref="D2586:J2586" si="1404">D2587</f>
        <v>0</v>
      </c>
      <c r="E2586" s="64">
        <f t="shared" si="1404"/>
        <v>0</v>
      </c>
      <c r="F2586" s="101">
        <f t="shared" si="1404"/>
        <v>0</v>
      </c>
      <c r="G2586" s="860">
        <f t="shared" si="1404"/>
        <v>60000</v>
      </c>
      <c r="H2586" s="369">
        <f t="shared" si="1404"/>
        <v>0</v>
      </c>
      <c r="I2586" s="861">
        <f t="shared" si="1404"/>
        <v>60000</v>
      </c>
      <c r="J2586" s="513">
        <f t="shared" si="1404"/>
        <v>0</v>
      </c>
      <c r="K2586" s="535">
        <f t="shared" si="1401"/>
        <v>100</v>
      </c>
    </row>
    <row r="2587" spans="1:11" ht="13.5" customHeight="1" x14ac:dyDescent="0.25">
      <c r="A2587" s="4" t="s">
        <v>381</v>
      </c>
      <c r="B2587" s="4" t="s">
        <v>155</v>
      </c>
      <c r="C2587" s="21">
        <v>60000</v>
      </c>
      <c r="D2587" s="16"/>
      <c r="E2587" s="16"/>
      <c r="F2587" s="102"/>
      <c r="G2587" s="850">
        <v>60000</v>
      </c>
      <c r="H2587" s="691"/>
      <c r="I2587" s="851">
        <f>H2587+G2587</f>
        <v>60000</v>
      </c>
      <c r="J2587" s="561">
        <f>C2587-I2587</f>
        <v>0</v>
      </c>
      <c r="K2587" s="536">
        <f t="shared" si="1401"/>
        <v>100</v>
      </c>
    </row>
    <row r="2588" spans="1:11" ht="13.5" customHeight="1" x14ac:dyDescent="0.25">
      <c r="A2588" s="4" t="s">
        <v>382</v>
      </c>
      <c r="B2588" s="4" t="s">
        <v>156</v>
      </c>
      <c r="C2588" s="21">
        <f>C2589</f>
        <v>30000</v>
      </c>
      <c r="D2588" s="21">
        <f t="shared" ref="D2588:J2588" si="1405">D2589</f>
        <v>0</v>
      </c>
      <c r="E2588" s="21">
        <f t="shared" si="1405"/>
        <v>0</v>
      </c>
      <c r="F2588" s="103">
        <f t="shared" si="1405"/>
        <v>0</v>
      </c>
      <c r="G2588" s="862">
        <f t="shared" si="1405"/>
        <v>0</v>
      </c>
      <c r="H2588" s="499">
        <f t="shared" si="1405"/>
        <v>30000</v>
      </c>
      <c r="I2588" s="863">
        <f t="shared" si="1405"/>
        <v>30000</v>
      </c>
      <c r="J2588" s="514">
        <f t="shared" si="1405"/>
        <v>0</v>
      </c>
      <c r="K2588" s="536">
        <f t="shared" si="1401"/>
        <v>100</v>
      </c>
    </row>
    <row r="2589" spans="1:11" ht="13.5" customHeight="1" x14ac:dyDescent="0.25">
      <c r="A2589" s="4" t="s">
        <v>383</v>
      </c>
      <c r="B2589" s="4" t="s">
        <v>157</v>
      </c>
      <c r="C2589" s="21">
        <v>30000</v>
      </c>
      <c r="D2589" s="16"/>
      <c r="E2589" s="16"/>
      <c r="F2589" s="102"/>
      <c r="G2589" s="850"/>
      <c r="H2589" s="691">
        <v>30000</v>
      </c>
      <c r="I2589" s="851">
        <f>H2589+G2589</f>
        <v>30000</v>
      </c>
      <c r="J2589" s="561">
        <f>C2589-I2589</f>
        <v>0</v>
      </c>
      <c r="K2589" s="536">
        <f t="shared" si="1401"/>
        <v>100</v>
      </c>
    </row>
    <row r="2590" spans="1:11" ht="13.5" customHeight="1" x14ac:dyDescent="0.25">
      <c r="A2590" s="4" t="s">
        <v>384</v>
      </c>
      <c r="B2590" s="4" t="s">
        <v>158</v>
      </c>
      <c r="C2590" s="21">
        <f>C2591</f>
        <v>1440000</v>
      </c>
      <c r="D2590" s="21">
        <f t="shared" ref="D2590:J2590" si="1406">D2591</f>
        <v>0</v>
      </c>
      <c r="E2590" s="21">
        <f t="shared" si="1406"/>
        <v>0</v>
      </c>
      <c r="F2590" s="103">
        <f t="shared" si="1406"/>
        <v>0</v>
      </c>
      <c r="G2590" s="862">
        <f t="shared" si="1406"/>
        <v>0</v>
      </c>
      <c r="H2590" s="499">
        <f t="shared" si="1406"/>
        <v>0</v>
      </c>
      <c r="I2590" s="863">
        <f t="shared" si="1406"/>
        <v>0</v>
      </c>
      <c r="J2590" s="514">
        <f t="shared" si="1406"/>
        <v>1440000</v>
      </c>
      <c r="K2590" s="536">
        <f t="shared" si="1401"/>
        <v>0</v>
      </c>
    </row>
    <row r="2591" spans="1:11" ht="13.5" customHeight="1" x14ac:dyDescent="0.25">
      <c r="A2591" s="4" t="s">
        <v>385</v>
      </c>
      <c r="B2591" s="4" t="s">
        <v>159</v>
      </c>
      <c r="C2591" s="21">
        <v>1440000</v>
      </c>
      <c r="D2591" s="16"/>
      <c r="E2591" s="16"/>
      <c r="F2591" s="102"/>
      <c r="G2591" s="835"/>
      <c r="H2591" s="716"/>
      <c r="I2591" s="846">
        <f>H2591+G2591</f>
        <v>0</v>
      </c>
      <c r="J2591" s="561">
        <f>C2591-I2591</f>
        <v>1440000</v>
      </c>
      <c r="K2591" s="536">
        <f t="shared" si="1401"/>
        <v>0</v>
      </c>
    </row>
    <row r="2592" spans="1:11" ht="13.5" customHeight="1" thickBot="1" x14ac:dyDescent="0.3">
      <c r="A2592" s="70" t="s">
        <v>60</v>
      </c>
      <c r="B2592" s="70" t="s">
        <v>61</v>
      </c>
      <c r="C2592" s="71">
        <f>C2593+C2596</f>
        <v>2130000</v>
      </c>
      <c r="D2592" s="71">
        <f t="shared" ref="D2592:J2592" si="1407">D2593+D2596</f>
        <v>0</v>
      </c>
      <c r="E2592" s="71">
        <f t="shared" si="1407"/>
        <v>0</v>
      </c>
      <c r="F2592" s="111">
        <f t="shared" si="1407"/>
        <v>0</v>
      </c>
      <c r="G2592" s="902">
        <f t="shared" si="1407"/>
        <v>0</v>
      </c>
      <c r="H2592" s="1100">
        <f t="shared" si="1407"/>
        <v>820000</v>
      </c>
      <c r="I2592" s="903">
        <f t="shared" si="1407"/>
        <v>820000</v>
      </c>
      <c r="J2592" s="558">
        <f t="shared" si="1407"/>
        <v>1310000</v>
      </c>
      <c r="K2592" s="904">
        <f t="shared" si="1401"/>
        <v>38.497652582159624</v>
      </c>
    </row>
    <row r="2593" spans="1:11" ht="13.5" customHeight="1" thickBot="1" x14ac:dyDescent="0.3">
      <c r="A2593" s="3" t="s">
        <v>386</v>
      </c>
      <c r="B2593" s="3" t="s">
        <v>92</v>
      </c>
      <c r="C2593" s="65">
        <f>C2594</f>
        <v>2050000</v>
      </c>
      <c r="D2593" s="65">
        <f t="shared" ref="D2593:J2594" si="1408">D2594</f>
        <v>0</v>
      </c>
      <c r="E2593" s="65">
        <f t="shared" si="1408"/>
        <v>0</v>
      </c>
      <c r="F2593" s="100">
        <f t="shared" si="1408"/>
        <v>0</v>
      </c>
      <c r="G2593" s="858">
        <f t="shared" si="1408"/>
        <v>0</v>
      </c>
      <c r="H2593" s="511">
        <f t="shared" si="1408"/>
        <v>820000</v>
      </c>
      <c r="I2593" s="859">
        <f t="shared" si="1408"/>
        <v>820000</v>
      </c>
      <c r="J2593" s="512">
        <f t="shared" si="1408"/>
        <v>1230000</v>
      </c>
      <c r="K2593" s="544">
        <f t="shared" si="1401"/>
        <v>40</v>
      </c>
    </row>
    <row r="2594" spans="1:11" ht="13.5" customHeight="1" x14ac:dyDescent="0.25">
      <c r="A2594" s="63" t="s">
        <v>387</v>
      </c>
      <c r="B2594" s="63" t="s">
        <v>372</v>
      </c>
      <c r="C2594" s="64">
        <f>C2595</f>
        <v>2050000</v>
      </c>
      <c r="D2594" s="64">
        <f t="shared" si="1408"/>
        <v>0</v>
      </c>
      <c r="E2594" s="64">
        <f t="shared" si="1408"/>
        <v>0</v>
      </c>
      <c r="F2594" s="101">
        <f t="shared" si="1408"/>
        <v>0</v>
      </c>
      <c r="G2594" s="860">
        <f t="shared" si="1408"/>
        <v>0</v>
      </c>
      <c r="H2594" s="369">
        <f t="shared" si="1408"/>
        <v>820000</v>
      </c>
      <c r="I2594" s="861">
        <f t="shared" si="1408"/>
        <v>820000</v>
      </c>
      <c r="J2594" s="513">
        <f t="shared" si="1408"/>
        <v>1230000</v>
      </c>
      <c r="K2594" s="535">
        <f t="shared" si="1401"/>
        <v>40</v>
      </c>
    </row>
    <row r="2595" spans="1:11" ht="13.5" customHeight="1" thickBot="1" x14ac:dyDescent="0.3">
      <c r="A2595" s="48" t="s">
        <v>388</v>
      </c>
      <c r="B2595" s="48" t="s">
        <v>212</v>
      </c>
      <c r="C2595" s="49">
        <v>2050000</v>
      </c>
      <c r="D2595" s="147"/>
      <c r="E2595" s="147"/>
      <c r="F2595" s="148"/>
      <c r="G2595" s="836"/>
      <c r="H2595" s="1098">
        <v>820000</v>
      </c>
      <c r="I2595" s="866">
        <f>H2595+G2595</f>
        <v>820000</v>
      </c>
      <c r="J2595" s="618">
        <f>C2595-I2595</f>
        <v>1230000</v>
      </c>
      <c r="K2595" s="538">
        <f t="shared" si="1401"/>
        <v>40</v>
      </c>
    </row>
    <row r="2596" spans="1:11" ht="13.5" customHeight="1" thickBot="1" x14ac:dyDescent="0.3">
      <c r="A2596" s="3" t="s">
        <v>389</v>
      </c>
      <c r="B2596" s="3" t="s">
        <v>151</v>
      </c>
      <c r="C2596" s="65">
        <f>C2597</f>
        <v>80000</v>
      </c>
      <c r="D2596" s="65">
        <f t="shared" ref="D2596:J2597" si="1409">D2597</f>
        <v>0</v>
      </c>
      <c r="E2596" s="65">
        <f t="shared" si="1409"/>
        <v>0</v>
      </c>
      <c r="F2596" s="100">
        <f t="shared" si="1409"/>
        <v>0</v>
      </c>
      <c r="G2596" s="858">
        <f t="shared" si="1409"/>
        <v>0</v>
      </c>
      <c r="H2596" s="511">
        <f t="shared" si="1409"/>
        <v>0</v>
      </c>
      <c r="I2596" s="859">
        <f t="shared" si="1409"/>
        <v>0</v>
      </c>
      <c r="J2596" s="512">
        <f t="shared" si="1409"/>
        <v>80000</v>
      </c>
      <c r="K2596" s="544">
        <f t="shared" si="1401"/>
        <v>0</v>
      </c>
    </row>
    <row r="2597" spans="1:11" ht="13.5" customHeight="1" x14ac:dyDescent="0.25">
      <c r="A2597" s="63" t="s">
        <v>390</v>
      </c>
      <c r="B2597" s="63" t="s">
        <v>154</v>
      </c>
      <c r="C2597" s="64">
        <f>C2598</f>
        <v>80000</v>
      </c>
      <c r="D2597" s="64">
        <f t="shared" si="1409"/>
        <v>0</v>
      </c>
      <c r="E2597" s="64">
        <f t="shared" si="1409"/>
        <v>0</v>
      </c>
      <c r="F2597" s="101">
        <f t="shared" si="1409"/>
        <v>0</v>
      </c>
      <c r="G2597" s="860">
        <f t="shared" si="1409"/>
        <v>0</v>
      </c>
      <c r="H2597" s="369">
        <f t="shared" si="1409"/>
        <v>0</v>
      </c>
      <c r="I2597" s="861">
        <f t="shared" si="1409"/>
        <v>0</v>
      </c>
      <c r="J2597" s="513">
        <f t="shared" si="1409"/>
        <v>80000</v>
      </c>
      <c r="K2597" s="535">
        <f t="shared" si="1401"/>
        <v>0</v>
      </c>
    </row>
    <row r="2598" spans="1:11" ht="13.5" customHeight="1" x14ac:dyDescent="0.25">
      <c r="A2598" s="4" t="s">
        <v>391</v>
      </c>
      <c r="B2598" s="4" t="s">
        <v>246</v>
      </c>
      <c r="C2598" s="21">
        <v>80000</v>
      </c>
      <c r="D2598" s="16"/>
      <c r="E2598" s="16"/>
      <c r="F2598" s="102"/>
      <c r="G2598" s="835"/>
      <c r="H2598" s="716"/>
      <c r="I2598" s="846">
        <f>H2598+G2598</f>
        <v>0</v>
      </c>
      <c r="J2598" s="561">
        <f>C2598-I2598</f>
        <v>80000</v>
      </c>
      <c r="K2598" s="536">
        <f t="shared" si="1401"/>
        <v>0</v>
      </c>
    </row>
    <row r="2599" spans="1:11" ht="13.5" customHeight="1" thickBot="1" x14ac:dyDescent="0.3">
      <c r="A2599" s="70" t="s">
        <v>62</v>
      </c>
      <c r="B2599" s="77" t="s">
        <v>63</v>
      </c>
      <c r="C2599" s="71">
        <f>C2600</f>
        <v>3755000</v>
      </c>
      <c r="D2599" s="71">
        <f t="shared" ref="D2599:J2599" si="1410">D2600</f>
        <v>0</v>
      </c>
      <c r="E2599" s="71">
        <f t="shared" si="1410"/>
        <v>0</v>
      </c>
      <c r="F2599" s="111">
        <f t="shared" si="1410"/>
        <v>0</v>
      </c>
      <c r="G2599" s="902">
        <f t="shared" si="1410"/>
        <v>108125</v>
      </c>
      <c r="H2599" s="1100">
        <f t="shared" si="1410"/>
        <v>0</v>
      </c>
      <c r="I2599" s="903">
        <f t="shared" si="1410"/>
        <v>108125</v>
      </c>
      <c r="J2599" s="558">
        <f t="shared" si="1410"/>
        <v>3646875</v>
      </c>
      <c r="K2599" s="904">
        <f t="shared" si="1401"/>
        <v>2.8794940079893476</v>
      </c>
    </row>
    <row r="2600" spans="1:11" ht="13.5" customHeight="1" thickBot="1" x14ac:dyDescent="0.3">
      <c r="A2600" s="79" t="s">
        <v>392</v>
      </c>
      <c r="B2600" s="3" t="s">
        <v>151</v>
      </c>
      <c r="C2600" s="65">
        <f>C2601+C2603+C2605</f>
        <v>3755000</v>
      </c>
      <c r="D2600" s="65">
        <f t="shared" ref="D2600:J2600" si="1411">D2601+D2603+D2605</f>
        <v>0</v>
      </c>
      <c r="E2600" s="65">
        <f t="shared" si="1411"/>
        <v>0</v>
      </c>
      <c r="F2600" s="100">
        <f t="shared" si="1411"/>
        <v>0</v>
      </c>
      <c r="G2600" s="858">
        <f t="shared" si="1411"/>
        <v>108125</v>
      </c>
      <c r="H2600" s="511">
        <f t="shared" si="1411"/>
        <v>0</v>
      </c>
      <c r="I2600" s="859">
        <f t="shared" si="1411"/>
        <v>108125</v>
      </c>
      <c r="J2600" s="512">
        <f t="shared" si="1411"/>
        <v>3646875</v>
      </c>
      <c r="K2600" s="544">
        <f t="shared" si="1401"/>
        <v>2.8794940079893476</v>
      </c>
    </row>
    <row r="2601" spans="1:11" ht="13.5" customHeight="1" x14ac:dyDescent="0.25">
      <c r="A2601" s="78" t="s">
        <v>393</v>
      </c>
      <c r="B2601" s="63" t="s">
        <v>154</v>
      </c>
      <c r="C2601" s="64">
        <f>C2602</f>
        <v>125000</v>
      </c>
      <c r="D2601" s="64">
        <f t="shared" ref="D2601:J2601" si="1412">D2602</f>
        <v>0</v>
      </c>
      <c r="E2601" s="64">
        <f t="shared" si="1412"/>
        <v>0</v>
      </c>
      <c r="F2601" s="101">
        <f t="shared" si="1412"/>
        <v>0</v>
      </c>
      <c r="G2601" s="860">
        <f t="shared" si="1412"/>
        <v>93250</v>
      </c>
      <c r="H2601" s="369">
        <f t="shared" si="1412"/>
        <v>0</v>
      </c>
      <c r="I2601" s="861">
        <f t="shared" si="1412"/>
        <v>93250</v>
      </c>
      <c r="J2601" s="513">
        <f t="shared" si="1412"/>
        <v>31750</v>
      </c>
      <c r="K2601" s="535">
        <f t="shared" si="1401"/>
        <v>74.599999999999994</v>
      </c>
    </row>
    <row r="2602" spans="1:11" ht="13.5" customHeight="1" x14ac:dyDescent="0.25">
      <c r="A2602" s="27" t="s">
        <v>394</v>
      </c>
      <c r="B2602" s="4" t="s">
        <v>155</v>
      </c>
      <c r="C2602" s="21">
        <v>125000</v>
      </c>
      <c r="D2602" s="16"/>
      <c r="E2602" s="16"/>
      <c r="F2602" s="102"/>
      <c r="G2602" s="850">
        <v>93250</v>
      </c>
      <c r="H2602" s="691"/>
      <c r="I2602" s="864">
        <f>H2602+G2602</f>
        <v>93250</v>
      </c>
      <c r="J2602" s="561">
        <f>C2602-I2602</f>
        <v>31750</v>
      </c>
      <c r="K2602" s="536">
        <f t="shared" si="1401"/>
        <v>74.599999999999994</v>
      </c>
    </row>
    <row r="2603" spans="1:11" ht="13.5" customHeight="1" x14ac:dyDescent="0.25">
      <c r="A2603" s="27" t="s">
        <v>395</v>
      </c>
      <c r="B2603" s="4" t="s">
        <v>156</v>
      </c>
      <c r="C2603" s="21">
        <f>C2604</f>
        <v>30000</v>
      </c>
      <c r="D2603" s="21">
        <f t="shared" ref="D2603:J2603" si="1413">D2604</f>
        <v>0</v>
      </c>
      <c r="E2603" s="21">
        <f t="shared" si="1413"/>
        <v>0</v>
      </c>
      <c r="F2603" s="103">
        <f t="shared" si="1413"/>
        <v>0</v>
      </c>
      <c r="G2603" s="862">
        <f t="shared" si="1413"/>
        <v>14875</v>
      </c>
      <c r="H2603" s="499">
        <f t="shared" si="1413"/>
        <v>0</v>
      </c>
      <c r="I2603" s="863">
        <f t="shared" si="1413"/>
        <v>14875</v>
      </c>
      <c r="J2603" s="514">
        <f t="shared" si="1413"/>
        <v>15125</v>
      </c>
      <c r="K2603" s="536">
        <f t="shared" si="1401"/>
        <v>49.583333333333336</v>
      </c>
    </row>
    <row r="2604" spans="1:11" ht="13.5" customHeight="1" x14ac:dyDescent="0.25">
      <c r="A2604" s="27" t="s">
        <v>396</v>
      </c>
      <c r="B2604" s="4" t="s">
        <v>157</v>
      </c>
      <c r="C2604" s="21">
        <v>30000</v>
      </c>
      <c r="D2604" s="16"/>
      <c r="E2604" s="16"/>
      <c r="F2604" s="102"/>
      <c r="G2604" s="850">
        <v>14875</v>
      </c>
      <c r="H2604" s="691"/>
      <c r="I2604" s="864">
        <f>H2604+G2604</f>
        <v>14875</v>
      </c>
      <c r="J2604" s="561">
        <f>C2604-I2604</f>
        <v>15125</v>
      </c>
      <c r="K2604" s="536">
        <f t="shared" si="1401"/>
        <v>49.583333333333336</v>
      </c>
    </row>
    <row r="2605" spans="1:11" ht="13.5" customHeight="1" x14ac:dyDescent="0.25">
      <c r="A2605" s="27" t="s">
        <v>397</v>
      </c>
      <c r="B2605" s="4" t="s">
        <v>158</v>
      </c>
      <c r="C2605" s="21">
        <f>C2606</f>
        <v>3600000</v>
      </c>
      <c r="D2605" s="21">
        <f t="shared" ref="D2605:J2605" si="1414">D2606</f>
        <v>0</v>
      </c>
      <c r="E2605" s="21">
        <f t="shared" si="1414"/>
        <v>0</v>
      </c>
      <c r="F2605" s="103">
        <f t="shared" si="1414"/>
        <v>0</v>
      </c>
      <c r="G2605" s="862">
        <f t="shared" si="1414"/>
        <v>0</v>
      </c>
      <c r="H2605" s="499">
        <f t="shared" si="1414"/>
        <v>0</v>
      </c>
      <c r="I2605" s="863">
        <f t="shared" si="1414"/>
        <v>0</v>
      </c>
      <c r="J2605" s="514">
        <f t="shared" si="1414"/>
        <v>3600000</v>
      </c>
      <c r="K2605" s="536">
        <f t="shared" si="1401"/>
        <v>0</v>
      </c>
    </row>
    <row r="2606" spans="1:11" ht="13.5" customHeight="1" x14ac:dyDescent="0.25">
      <c r="A2606" s="27" t="s">
        <v>398</v>
      </c>
      <c r="B2606" s="4" t="s">
        <v>159</v>
      </c>
      <c r="C2606" s="21">
        <v>3600000</v>
      </c>
      <c r="D2606" s="16"/>
      <c r="E2606" s="16"/>
      <c r="F2606" s="102"/>
      <c r="G2606" s="835"/>
      <c r="H2606" s="716"/>
      <c r="I2606" s="846">
        <f>H2606+G2606</f>
        <v>0</v>
      </c>
      <c r="J2606" s="561">
        <f>C2606-I2606</f>
        <v>3600000</v>
      </c>
      <c r="K2606" s="536">
        <f t="shared" si="1401"/>
        <v>0</v>
      </c>
    </row>
    <row r="2607" spans="1:11" ht="13.5" customHeight="1" thickBot="1" x14ac:dyDescent="0.3">
      <c r="A2607" s="70" t="s">
        <v>64</v>
      </c>
      <c r="B2607" s="77" t="s">
        <v>65</v>
      </c>
      <c r="C2607" s="71">
        <f>C2608</f>
        <v>1580000</v>
      </c>
      <c r="D2607" s="71">
        <f t="shared" ref="D2607:J2607" si="1415">D2608</f>
        <v>0</v>
      </c>
      <c r="E2607" s="71">
        <f t="shared" si="1415"/>
        <v>0</v>
      </c>
      <c r="F2607" s="111">
        <f t="shared" si="1415"/>
        <v>0</v>
      </c>
      <c r="G2607" s="902">
        <f t="shared" si="1415"/>
        <v>0</v>
      </c>
      <c r="H2607" s="1100">
        <f t="shared" si="1415"/>
        <v>0</v>
      </c>
      <c r="I2607" s="903">
        <f t="shared" si="1415"/>
        <v>0</v>
      </c>
      <c r="J2607" s="558">
        <f t="shared" si="1415"/>
        <v>1580000</v>
      </c>
      <c r="K2607" s="904">
        <f t="shared" si="1401"/>
        <v>0</v>
      </c>
    </row>
    <row r="2608" spans="1:11" ht="13.5" customHeight="1" thickBot="1" x14ac:dyDescent="0.3">
      <c r="A2608" s="79" t="s">
        <v>399</v>
      </c>
      <c r="B2608" s="3" t="s">
        <v>151</v>
      </c>
      <c r="C2608" s="65">
        <f>C2609+C2611+C2613</f>
        <v>1580000</v>
      </c>
      <c r="D2608" s="65">
        <f t="shared" ref="D2608:J2608" si="1416">D2609+D2611+D2613</f>
        <v>0</v>
      </c>
      <c r="E2608" s="65">
        <f t="shared" si="1416"/>
        <v>0</v>
      </c>
      <c r="F2608" s="100">
        <f t="shared" si="1416"/>
        <v>0</v>
      </c>
      <c r="G2608" s="858">
        <f t="shared" si="1416"/>
        <v>0</v>
      </c>
      <c r="H2608" s="511">
        <f t="shared" si="1416"/>
        <v>0</v>
      </c>
      <c r="I2608" s="859">
        <f t="shared" si="1416"/>
        <v>0</v>
      </c>
      <c r="J2608" s="512">
        <f t="shared" si="1416"/>
        <v>1580000</v>
      </c>
      <c r="K2608" s="544">
        <f t="shared" si="1401"/>
        <v>0</v>
      </c>
    </row>
    <row r="2609" spans="1:11" ht="13.5" customHeight="1" x14ac:dyDescent="0.25">
      <c r="A2609" s="78" t="s">
        <v>400</v>
      </c>
      <c r="B2609" s="63" t="s">
        <v>154</v>
      </c>
      <c r="C2609" s="64">
        <f>C2610</f>
        <v>80000</v>
      </c>
      <c r="D2609" s="64">
        <f t="shared" ref="D2609:J2609" si="1417">D2610</f>
        <v>0</v>
      </c>
      <c r="E2609" s="64">
        <f t="shared" si="1417"/>
        <v>0</v>
      </c>
      <c r="F2609" s="101">
        <f t="shared" si="1417"/>
        <v>0</v>
      </c>
      <c r="G2609" s="860">
        <f t="shared" si="1417"/>
        <v>0</v>
      </c>
      <c r="H2609" s="369">
        <f t="shared" si="1417"/>
        <v>0</v>
      </c>
      <c r="I2609" s="861">
        <f t="shared" si="1417"/>
        <v>0</v>
      </c>
      <c r="J2609" s="513">
        <f t="shared" si="1417"/>
        <v>80000</v>
      </c>
      <c r="K2609" s="535">
        <f t="shared" si="1401"/>
        <v>0</v>
      </c>
    </row>
    <row r="2610" spans="1:11" ht="13.5" customHeight="1" x14ac:dyDescent="0.25">
      <c r="A2610" s="27" t="s">
        <v>401</v>
      </c>
      <c r="B2610" s="4" t="s">
        <v>155</v>
      </c>
      <c r="C2610" s="21">
        <v>80000</v>
      </c>
      <c r="D2610" s="16"/>
      <c r="E2610" s="16"/>
      <c r="F2610" s="102"/>
      <c r="G2610" s="835"/>
      <c r="H2610" s="716"/>
      <c r="I2610" s="846">
        <f>H2610+G2610</f>
        <v>0</v>
      </c>
      <c r="J2610" s="561">
        <f>C2610-I2610</f>
        <v>80000</v>
      </c>
      <c r="K2610" s="536">
        <f t="shared" si="1401"/>
        <v>0</v>
      </c>
    </row>
    <row r="2611" spans="1:11" ht="13.5" customHeight="1" x14ac:dyDescent="0.25">
      <c r="A2611" s="27" t="s">
        <v>402</v>
      </c>
      <c r="B2611" s="4" t="s">
        <v>156</v>
      </c>
      <c r="C2611" s="21">
        <f>C2612</f>
        <v>60000</v>
      </c>
      <c r="D2611" s="21">
        <f t="shared" ref="D2611:J2611" si="1418">D2612</f>
        <v>0</v>
      </c>
      <c r="E2611" s="21">
        <f t="shared" si="1418"/>
        <v>0</v>
      </c>
      <c r="F2611" s="103">
        <f t="shared" si="1418"/>
        <v>0</v>
      </c>
      <c r="G2611" s="862">
        <f t="shared" si="1418"/>
        <v>0</v>
      </c>
      <c r="H2611" s="499">
        <f t="shared" si="1418"/>
        <v>0</v>
      </c>
      <c r="I2611" s="863">
        <f t="shared" si="1418"/>
        <v>0</v>
      </c>
      <c r="J2611" s="514">
        <f t="shared" si="1418"/>
        <v>60000</v>
      </c>
      <c r="K2611" s="536">
        <f t="shared" si="1401"/>
        <v>0</v>
      </c>
    </row>
    <row r="2612" spans="1:11" ht="13.5" customHeight="1" x14ac:dyDescent="0.25">
      <c r="A2612" s="27" t="s">
        <v>403</v>
      </c>
      <c r="B2612" s="4" t="s">
        <v>157</v>
      </c>
      <c r="C2612" s="21">
        <v>60000</v>
      </c>
      <c r="D2612" s="16"/>
      <c r="E2612" s="16"/>
      <c r="F2612" s="102"/>
      <c r="G2612" s="835"/>
      <c r="H2612" s="716"/>
      <c r="I2612" s="846">
        <f>H2612+G2612</f>
        <v>0</v>
      </c>
      <c r="J2612" s="561">
        <f>C2612-I2612</f>
        <v>60000</v>
      </c>
      <c r="K2612" s="536">
        <f t="shared" si="1401"/>
        <v>0</v>
      </c>
    </row>
    <row r="2613" spans="1:11" ht="13.5" customHeight="1" x14ac:dyDescent="0.25">
      <c r="A2613" s="27" t="s">
        <v>404</v>
      </c>
      <c r="B2613" s="4" t="s">
        <v>158</v>
      </c>
      <c r="C2613" s="21">
        <f>C2614</f>
        <v>1440000</v>
      </c>
      <c r="D2613" s="21">
        <f t="shared" ref="D2613:J2613" si="1419">D2614</f>
        <v>0</v>
      </c>
      <c r="E2613" s="21">
        <f t="shared" si="1419"/>
        <v>0</v>
      </c>
      <c r="F2613" s="103">
        <f t="shared" si="1419"/>
        <v>0</v>
      </c>
      <c r="G2613" s="862">
        <f t="shared" si="1419"/>
        <v>0</v>
      </c>
      <c r="H2613" s="499">
        <f t="shared" si="1419"/>
        <v>0</v>
      </c>
      <c r="I2613" s="863">
        <f t="shared" si="1419"/>
        <v>0</v>
      </c>
      <c r="J2613" s="514">
        <f t="shared" si="1419"/>
        <v>1440000</v>
      </c>
      <c r="K2613" s="536">
        <f t="shared" si="1401"/>
        <v>0</v>
      </c>
    </row>
    <row r="2614" spans="1:11" ht="13.5" customHeight="1" x14ac:dyDescent="0.25">
      <c r="A2614" s="27" t="s">
        <v>405</v>
      </c>
      <c r="B2614" s="4" t="s">
        <v>159</v>
      </c>
      <c r="C2614" s="21">
        <v>1440000</v>
      </c>
      <c r="D2614" s="16"/>
      <c r="E2614" s="16"/>
      <c r="F2614" s="102"/>
      <c r="G2614" s="835"/>
      <c r="H2614" s="716"/>
      <c r="I2614" s="846">
        <f>H2614+G2614</f>
        <v>0</v>
      </c>
      <c r="J2614" s="561">
        <f>C2614-I2614</f>
        <v>1440000</v>
      </c>
      <c r="K2614" s="536">
        <f t="shared" si="1401"/>
        <v>0</v>
      </c>
    </row>
    <row r="2615" spans="1:11" ht="13.5" customHeight="1" thickBot="1" x14ac:dyDescent="0.3">
      <c r="A2615" s="54" t="s">
        <v>116</v>
      </c>
      <c r="B2615" s="59" t="s">
        <v>108</v>
      </c>
      <c r="C2615" s="55">
        <f t="shared" ref="C2615:J2615" si="1420">C2616+C2627+C2635+C2643</f>
        <v>5460000</v>
      </c>
      <c r="D2615" s="55">
        <f t="shared" si="1420"/>
        <v>0</v>
      </c>
      <c r="E2615" s="55">
        <f t="shared" si="1420"/>
        <v>0</v>
      </c>
      <c r="F2615" s="104">
        <f t="shared" si="1420"/>
        <v>0</v>
      </c>
      <c r="G2615" s="547">
        <f t="shared" si="1420"/>
        <v>370000</v>
      </c>
      <c r="H2615" s="499">
        <f t="shared" si="1420"/>
        <v>465000</v>
      </c>
      <c r="I2615" s="581">
        <f t="shared" si="1420"/>
        <v>835000</v>
      </c>
      <c r="J2615" s="549">
        <f t="shared" si="1420"/>
        <v>4625000</v>
      </c>
      <c r="K2615" s="917">
        <f t="shared" si="1401"/>
        <v>15.293040293040294</v>
      </c>
    </row>
    <row r="2616" spans="1:11" ht="13.5" customHeight="1" thickBot="1" x14ac:dyDescent="0.3">
      <c r="A2616" s="70" t="s">
        <v>66</v>
      </c>
      <c r="B2616" s="77" t="s">
        <v>67</v>
      </c>
      <c r="C2616" s="71">
        <f>C2617</f>
        <v>1840000</v>
      </c>
      <c r="D2616" s="71">
        <f t="shared" ref="D2616:J2616" si="1421">D2617</f>
        <v>0</v>
      </c>
      <c r="E2616" s="71">
        <f t="shared" si="1421"/>
        <v>0</v>
      </c>
      <c r="F2616" s="111">
        <f t="shared" si="1421"/>
        <v>0</v>
      </c>
      <c r="G2616" s="902">
        <f t="shared" si="1421"/>
        <v>0</v>
      </c>
      <c r="H2616" s="1100">
        <f t="shared" si="1421"/>
        <v>0</v>
      </c>
      <c r="I2616" s="903">
        <f t="shared" si="1421"/>
        <v>0</v>
      </c>
      <c r="J2616" s="558">
        <f t="shared" si="1421"/>
        <v>1840000</v>
      </c>
      <c r="K2616" s="909">
        <f t="shared" si="1401"/>
        <v>0</v>
      </c>
    </row>
    <row r="2617" spans="1:11" ht="13.5" customHeight="1" thickBot="1" x14ac:dyDescent="0.3">
      <c r="A2617" s="79" t="s">
        <v>406</v>
      </c>
      <c r="B2617" s="3" t="s">
        <v>151</v>
      </c>
      <c r="C2617" s="65">
        <f>C2618+C2620+C2622</f>
        <v>1840000</v>
      </c>
      <c r="D2617" s="65">
        <f t="shared" ref="D2617:J2617" si="1422">D2618+D2620+D2622</f>
        <v>0</v>
      </c>
      <c r="E2617" s="65">
        <f t="shared" si="1422"/>
        <v>0</v>
      </c>
      <c r="F2617" s="100">
        <f t="shared" si="1422"/>
        <v>0</v>
      </c>
      <c r="G2617" s="858">
        <f t="shared" si="1422"/>
        <v>0</v>
      </c>
      <c r="H2617" s="511">
        <f t="shared" si="1422"/>
        <v>0</v>
      </c>
      <c r="I2617" s="859">
        <f t="shared" si="1422"/>
        <v>0</v>
      </c>
      <c r="J2617" s="512">
        <f t="shared" si="1422"/>
        <v>1840000</v>
      </c>
      <c r="K2617" s="535">
        <f t="shared" si="1401"/>
        <v>0</v>
      </c>
    </row>
    <row r="2618" spans="1:11" ht="13.5" customHeight="1" x14ac:dyDescent="0.25">
      <c r="A2618" s="78" t="s">
        <v>407</v>
      </c>
      <c r="B2618" s="63" t="s">
        <v>154</v>
      </c>
      <c r="C2618" s="64">
        <f>C2619</f>
        <v>310000</v>
      </c>
      <c r="D2618" s="64">
        <f t="shared" ref="D2618:J2618" si="1423">D2619</f>
        <v>0</v>
      </c>
      <c r="E2618" s="64">
        <f t="shared" si="1423"/>
        <v>0</v>
      </c>
      <c r="F2618" s="101">
        <f t="shared" si="1423"/>
        <v>0</v>
      </c>
      <c r="G2618" s="860">
        <f t="shared" si="1423"/>
        <v>0</v>
      </c>
      <c r="H2618" s="369">
        <f t="shared" si="1423"/>
        <v>0</v>
      </c>
      <c r="I2618" s="861">
        <f t="shared" si="1423"/>
        <v>0</v>
      </c>
      <c r="J2618" s="513">
        <f t="shared" si="1423"/>
        <v>310000</v>
      </c>
      <c r="K2618" s="536">
        <f t="shared" si="1401"/>
        <v>0</v>
      </c>
    </row>
    <row r="2619" spans="1:11" ht="13.5" customHeight="1" x14ac:dyDescent="0.25">
      <c r="A2619" s="27" t="s">
        <v>408</v>
      </c>
      <c r="B2619" s="4" t="s">
        <v>155</v>
      </c>
      <c r="C2619" s="21">
        <v>310000</v>
      </c>
      <c r="D2619" s="16"/>
      <c r="E2619" s="16"/>
      <c r="F2619" s="102"/>
      <c r="G2619" s="835"/>
      <c r="H2619" s="716"/>
      <c r="I2619" s="846">
        <f>H2619+G2619</f>
        <v>0</v>
      </c>
      <c r="J2619" s="561">
        <f>C2619-I2619</f>
        <v>310000</v>
      </c>
      <c r="K2619" s="536">
        <f t="shared" si="1401"/>
        <v>0</v>
      </c>
    </row>
    <row r="2620" spans="1:11" ht="13.5" customHeight="1" x14ac:dyDescent="0.25">
      <c r="A2620" s="27" t="s">
        <v>409</v>
      </c>
      <c r="B2620" s="4" t="s">
        <v>156</v>
      </c>
      <c r="C2620" s="21">
        <f>C2621</f>
        <v>90000</v>
      </c>
      <c r="D2620" s="21">
        <f t="shared" ref="D2620:J2620" si="1424">D2621</f>
        <v>0</v>
      </c>
      <c r="E2620" s="21">
        <f t="shared" si="1424"/>
        <v>0</v>
      </c>
      <c r="F2620" s="103">
        <f t="shared" si="1424"/>
        <v>0</v>
      </c>
      <c r="G2620" s="862">
        <f t="shared" si="1424"/>
        <v>0</v>
      </c>
      <c r="H2620" s="499">
        <f t="shared" si="1424"/>
        <v>0</v>
      </c>
      <c r="I2620" s="863">
        <f t="shared" si="1424"/>
        <v>0</v>
      </c>
      <c r="J2620" s="514">
        <f t="shared" si="1424"/>
        <v>90000</v>
      </c>
      <c r="K2620" s="536">
        <f t="shared" si="1401"/>
        <v>0</v>
      </c>
    </row>
    <row r="2621" spans="1:11" ht="13.5" customHeight="1" x14ac:dyDescent="0.25">
      <c r="A2621" s="27" t="s">
        <v>410</v>
      </c>
      <c r="B2621" s="4" t="s">
        <v>157</v>
      </c>
      <c r="C2621" s="21">
        <v>90000</v>
      </c>
      <c r="D2621" s="16"/>
      <c r="E2621" s="16"/>
      <c r="F2621" s="102"/>
      <c r="G2621" s="835"/>
      <c r="H2621" s="716"/>
      <c r="I2621" s="846">
        <f>H2621+G2621</f>
        <v>0</v>
      </c>
      <c r="J2621" s="561">
        <f>C2621-I2621</f>
        <v>90000</v>
      </c>
      <c r="K2621" s="536">
        <f t="shared" si="1401"/>
        <v>0</v>
      </c>
    </row>
    <row r="2622" spans="1:11" ht="13.5" customHeight="1" x14ac:dyDescent="0.25">
      <c r="A2622" s="27" t="s">
        <v>411</v>
      </c>
      <c r="B2622" s="4" t="s">
        <v>158</v>
      </c>
      <c r="C2622" s="21">
        <f>C2623</f>
        <v>1440000</v>
      </c>
      <c r="D2622" s="21">
        <f t="shared" ref="D2622:J2622" si="1425">D2623</f>
        <v>0</v>
      </c>
      <c r="E2622" s="21">
        <f t="shared" si="1425"/>
        <v>0</v>
      </c>
      <c r="F2622" s="103">
        <f t="shared" si="1425"/>
        <v>0</v>
      </c>
      <c r="G2622" s="862">
        <f t="shared" si="1425"/>
        <v>0</v>
      </c>
      <c r="H2622" s="499">
        <f t="shared" si="1425"/>
        <v>0</v>
      </c>
      <c r="I2622" s="863">
        <f t="shared" si="1425"/>
        <v>0</v>
      </c>
      <c r="J2622" s="514">
        <f t="shared" si="1425"/>
        <v>1440000</v>
      </c>
      <c r="K2622" s="536">
        <f t="shared" si="1401"/>
        <v>0</v>
      </c>
    </row>
    <row r="2623" spans="1:11" ht="13.5" customHeight="1" x14ac:dyDescent="0.25">
      <c r="A2623" s="135" t="s">
        <v>412</v>
      </c>
      <c r="B2623" s="48" t="s">
        <v>159</v>
      </c>
      <c r="C2623" s="49">
        <v>1440000</v>
      </c>
      <c r="D2623" s="29"/>
      <c r="E2623" s="29"/>
      <c r="F2623" s="89"/>
      <c r="G2623" s="836"/>
      <c r="H2623" s="1088"/>
      <c r="I2623" s="847">
        <f>H2623+G2623</f>
        <v>0</v>
      </c>
      <c r="J2623" s="618">
        <f>C2623-I2623</f>
        <v>1440000</v>
      </c>
      <c r="K2623" s="538">
        <f t="shared" si="1401"/>
        <v>0</v>
      </c>
    </row>
    <row r="2624" spans="1:11" ht="13.5" customHeight="1" x14ac:dyDescent="0.25">
      <c r="A2624" s="139"/>
      <c r="B2624" s="124"/>
      <c r="C2624" s="125"/>
      <c r="D2624" s="126"/>
      <c r="E2624" s="126"/>
      <c r="F2624" s="126"/>
      <c r="G2624" s="516"/>
      <c r="H2624" s="516"/>
      <c r="I2624" s="516"/>
      <c r="J2624" s="515"/>
      <c r="K2624" s="545"/>
    </row>
    <row r="2625" spans="1:11" ht="12.95" customHeight="1" x14ac:dyDescent="0.25">
      <c r="A2625" s="140"/>
      <c r="B2625" s="7"/>
      <c r="C2625" s="8"/>
      <c r="D2625" s="130"/>
      <c r="E2625" s="130"/>
      <c r="F2625" s="130"/>
      <c r="G2625" s="520"/>
      <c r="H2625" s="520"/>
      <c r="I2625" s="520"/>
      <c r="J2625" s="519"/>
      <c r="K2625" s="550">
        <v>8</v>
      </c>
    </row>
    <row r="2626" spans="1:11" ht="12.95" customHeight="1" x14ac:dyDescent="0.25">
      <c r="A2626" s="144" t="s">
        <v>533</v>
      </c>
      <c r="B2626" s="141">
        <v>2</v>
      </c>
      <c r="C2626" s="142" t="s">
        <v>534</v>
      </c>
      <c r="D2626" s="142" t="s">
        <v>535</v>
      </c>
      <c r="E2626" s="142" t="s">
        <v>536</v>
      </c>
      <c r="F2626" s="143" t="s">
        <v>537</v>
      </c>
      <c r="G2626" s="882">
        <v>7</v>
      </c>
      <c r="H2626" s="1108">
        <v>8</v>
      </c>
      <c r="I2626" s="883">
        <v>9</v>
      </c>
      <c r="J2626" s="525">
        <v>10</v>
      </c>
      <c r="K2626" s="503">
        <v>11</v>
      </c>
    </row>
    <row r="2627" spans="1:11" ht="12.95" customHeight="1" thickBot="1" x14ac:dyDescent="0.3">
      <c r="A2627" s="136" t="s">
        <v>68</v>
      </c>
      <c r="B2627" s="136" t="s">
        <v>69</v>
      </c>
      <c r="C2627" s="137">
        <f>C2628</f>
        <v>1060000</v>
      </c>
      <c r="D2627" s="137">
        <f t="shared" ref="D2627:J2627" si="1426">D2628</f>
        <v>0</v>
      </c>
      <c r="E2627" s="137">
        <f t="shared" si="1426"/>
        <v>0</v>
      </c>
      <c r="F2627" s="138">
        <f t="shared" si="1426"/>
        <v>0</v>
      </c>
      <c r="G2627" s="905">
        <f t="shared" si="1426"/>
        <v>370000</v>
      </c>
      <c r="H2627" s="1109">
        <f t="shared" si="1426"/>
        <v>465000</v>
      </c>
      <c r="I2627" s="906">
        <f t="shared" si="1426"/>
        <v>835000</v>
      </c>
      <c r="J2627" s="559">
        <f t="shared" si="1426"/>
        <v>225000</v>
      </c>
      <c r="K2627" s="907">
        <f t="shared" ref="K2627:K2668" si="1427">I2627/C2627*100</f>
        <v>78.773584905660371</v>
      </c>
    </row>
    <row r="2628" spans="1:11" ht="12.95" customHeight="1" thickBot="1" x14ac:dyDescent="0.3">
      <c r="A2628" s="79" t="s">
        <v>413</v>
      </c>
      <c r="B2628" s="3" t="s">
        <v>151</v>
      </c>
      <c r="C2628" s="65">
        <f>C2629+C2631+C2633</f>
        <v>1060000</v>
      </c>
      <c r="D2628" s="65">
        <f t="shared" ref="D2628:J2628" si="1428">D2629+D2631+D2633</f>
        <v>0</v>
      </c>
      <c r="E2628" s="65">
        <f t="shared" si="1428"/>
        <v>0</v>
      </c>
      <c r="F2628" s="100">
        <f t="shared" si="1428"/>
        <v>0</v>
      </c>
      <c r="G2628" s="858">
        <f t="shared" si="1428"/>
        <v>370000</v>
      </c>
      <c r="H2628" s="511">
        <f t="shared" si="1428"/>
        <v>465000</v>
      </c>
      <c r="I2628" s="859">
        <f t="shared" si="1428"/>
        <v>835000</v>
      </c>
      <c r="J2628" s="512">
        <f t="shared" si="1428"/>
        <v>225000</v>
      </c>
      <c r="K2628" s="535">
        <f t="shared" si="1427"/>
        <v>78.773584905660371</v>
      </c>
    </row>
    <row r="2629" spans="1:11" ht="12.95" customHeight="1" x14ac:dyDescent="0.25">
      <c r="A2629" s="78" t="s">
        <v>414</v>
      </c>
      <c r="B2629" s="63" t="s">
        <v>154</v>
      </c>
      <c r="C2629" s="64">
        <f>C2630</f>
        <v>70000</v>
      </c>
      <c r="D2629" s="64">
        <f t="shared" ref="D2629:J2629" si="1429">D2630</f>
        <v>0</v>
      </c>
      <c r="E2629" s="64">
        <f t="shared" si="1429"/>
        <v>0</v>
      </c>
      <c r="F2629" s="101">
        <f t="shared" si="1429"/>
        <v>0</v>
      </c>
      <c r="G2629" s="860">
        <f t="shared" si="1429"/>
        <v>70000</v>
      </c>
      <c r="H2629" s="369">
        <f t="shared" si="1429"/>
        <v>0</v>
      </c>
      <c r="I2629" s="861">
        <f t="shared" si="1429"/>
        <v>70000</v>
      </c>
      <c r="J2629" s="513">
        <f t="shared" si="1429"/>
        <v>0</v>
      </c>
      <c r="K2629" s="536">
        <f t="shared" si="1427"/>
        <v>100</v>
      </c>
    </row>
    <row r="2630" spans="1:11" ht="12.95" customHeight="1" x14ac:dyDescent="0.25">
      <c r="A2630" s="27" t="s">
        <v>415</v>
      </c>
      <c r="B2630" s="4" t="s">
        <v>155</v>
      </c>
      <c r="C2630" s="21">
        <v>70000</v>
      </c>
      <c r="D2630" s="16"/>
      <c r="E2630" s="16"/>
      <c r="F2630" s="102"/>
      <c r="G2630" s="850">
        <v>70000</v>
      </c>
      <c r="H2630" s="691"/>
      <c r="I2630" s="864">
        <f>H2630+G2630</f>
        <v>70000</v>
      </c>
      <c r="J2630" s="561">
        <f>C2630-I2630</f>
        <v>0</v>
      </c>
      <c r="K2630" s="536">
        <f t="shared" si="1427"/>
        <v>100</v>
      </c>
    </row>
    <row r="2631" spans="1:11" ht="12.95" customHeight="1" x14ac:dyDescent="0.25">
      <c r="A2631" s="27" t="s">
        <v>416</v>
      </c>
      <c r="B2631" s="4" t="s">
        <v>156</v>
      </c>
      <c r="C2631" s="21">
        <f>C2632</f>
        <v>30000</v>
      </c>
      <c r="D2631" s="21">
        <f t="shared" ref="D2631:J2631" si="1430">D2632</f>
        <v>0</v>
      </c>
      <c r="E2631" s="21">
        <f t="shared" si="1430"/>
        <v>0</v>
      </c>
      <c r="F2631" s="103">
        <f t="shared" si="1430"/>
        <v>0</v>
      </c>
      <c r="G2631" s="862">
        <f t="shared" si="1430"/>
        <v>0</v>
      </c>
      <c r="H2631" s="499">
        <f t="shared" si="1430"/>
        <v>15000</v>
      </c>
      <c r="I2631" s="863">
        <f t="shared" si="1430"/>
        <v>15000</v>
      </c>
      <c r="J2631" s="514">
        <f t="shared" si="1430"/>
        <v>15000</v>
      </c>
      <c r="K2631" s="536">
        <f t="shared" si="1427"/>
        <v>50</v>
      </c>
    </row>
    <row r="2632" spans="1:11" ht="12.95" customHeight="1" x14ac:dyDescent="0.25">
      <c r="A2632" s="27" t="s">
        <v>417</v>
      </c>
      <c r="B2632" s="4" t="s">
        <v>157</v>
      </c>
      <c r="C2632" s="21">
        <v>30000</v>
      </c>
      <c r="D2632" s="16"/>
      <c r="E2632" s="16"/>
      <c r="F2632" s="102"/>
      <c r="G2632" s="835"/>
      <c r="H2632" s="691">
        <v>15000</v>
      </c>
      <c r="I2632" s="851">
        <f>H2632+G2632</f>
        <v>15000</v>
      </c>
      <c r="J2632" s="561">
        <f>C2632-I2632</f>
        <v>15000</v>
      </c>
      <c r="K2632" s="536">
        <f t="shared" si="1427"/>
        <v>50</v>
      </c>
    </row>
    <row r="2633" spans="1:11" ht="12.95" customHeight="1" x14ac:dyDescent="0.25">
      <c r="A2633" s="27" t="s">
        <v>418</v>
      </c>
      <c r="B2633" s="4" t="s">
        <v>158</v>
      </c>
      <c r="C2633" s="21">
        <f>C2634</f>
        <v>960000</v>
      </c>
      <c r="D2633" s="21">
        <f t="shared" ref="D2633:J2633" si="1431">D2634</f>
        <v>0</v>
      </c>
      <c r="E2633" s="21">
        <f t="shared" si="1431"/>
        <v>0</v>
      </c>
      <c r="F2633" s="103">
        <f t="shared" si="1431"/>
        <v>0</v>
      </c>
      <c r="G2633" s="862">
        <f t="shared" si="1431"/>
        <v>300000</v>
      </c>
      <c r="H2633" s="499">
        <f t="shared" si="1431"/>
        <v>450000</v>
      </c>
      <c r="I2633" s="863">
        <f t="shared" si="1431"/>
        <v>750000</v>
      </c>
      <c r="J2633" s="514">
        <f t="shared" si="1431"/>
        <v>210000</v>
      </c>
      <c r="K2633" s="536">
        <f t="shared" si="1427"/>
        <v>78.125</v>
      </c>
    </row>
    <row r="2634" spans="1:11" ht="12.95" customHeight="1" x14ac:dyDescent="0.25">
      <c r="A2634" s="27" t="s">
        <v>419</v>
      </c>
      <c r="B2634" s="4" t="s">
        <v>159</v>
      </c>
      <c r="C2634" s="21">
        <v>960000</v>
      </c>
      <c r="D2634" s="16"/>
      <c r="E2634" s="16"/>
      <c r="F2634" s="102"/>
      <c r="G2634" s="850">
        <v>300000</v>
      </c>
      <c r="H2634" s="691">
        <v>450000</v>
      </c>
      <c r="I2634" s="864">
        <f>H2634+G2634</f>
        <v>750000</v>
      </c>
      <c r="J2634" s="561">
        <f>C2634-I2634</f>
        <v>210000</v>
      </c>
      <c r="K2634" s="536">
        <f t="shared" si="1427"/>
        <v>78.125</v>
      </c>
    </row>
    <row r="2635" spans="1:11" ht="12.95" customHeight="1" thickBot="1" x14ac:dyDescent="0.3">
      <c r="A2635" s="70" t="s">
        <v>70</v>
      </c>
      <c r="B2635" s="70" t="s">
        <v>71</v>
      </c>
      <c r="C2635" s="71">
        <f>C2636</f>
        <v>2040000</v>
      </c>
      <c r="D2635" s="71">
        <f t="shared" ref="D2635:J2635" si="1432">D2636</f>
        <v>0</v>
      </c>
      <c r="E2635" s="71">
        <f t="shared" si="1432"/>
        <v>0</v>
      </c>
      <c r="F2635" s="111">
        <f t="shared" si="1432"/>
        <v>0</v>
      </c>
      <c r="G2635" s="902">
        <f t="shared" si="1432"/>
        <v>0</v>
      </c>
      <c r="H2635" s="1100">
        <f t="shared" si="1432"/>
        <v>0</v>
      </c>
      <c r="I2635" s="903">
        <f t="shared" si="1432"/>
        <v>0</v>
      </c>
      <c r="J2635" s="558">
        <f t="shared" si="1432"/>
        <v>2040000</v>
      </c>
      <c r="K2635" s="904">
        <f t="shared" si="1427"/>
        <v>0</v>
      </c>
    </row>
    <row r="2636" spans="1:11" ht="12.95" customHeight="1" thickBot="1" x14ac:dyDescent="0.3">
      <c r="A2636" s="79" t="s">
        <v>420</v>
      </c>
      <c r="B2636" s="3" t="s">
        <v>151</v>
      </c>
      <c r="C2636" s="65">
        <f>C2637+C2639+C2641</f>
        <v>2040000</v>
      </c>
      <c r="D2636" s="65">
        <f t="shared" ref="D2636:J2636" si="1433">D2637+D2639+D2641</f>
        <v>0</v>
      </c>
      <c r="E2636" s="65">
        <f t="shared" si="1433"/>
        <v>0</v>
      </c>
      <c r="F2636" s="100">
        <f t="shared" si="1433"/>
        <v>0</v>
      </c>
      <c r="G2636" s="858">
        <f t="shared" si="1433"/>
        <v>0</v>
      </c>
      <c r="H2636" s="511">
        <f t="shared" si="1433"/>
        <v>0</v>
      </c>
      <c r="I2636" s="859">
        <f t="shared" si="1433"/>
        <v>0</v>
      </c>
      <c r="J2636" s="512">
        <f t="shared" si="1433"/>
        <v>2040000</v>
      </c>
      <c r="K2636" s="544">
        <f t="shared" si="1427"/>
        <v>0</v>
      </c>
    </row>
    <row r="2637" spans="1:11" ht="12.95" customHeight="1" x14ac:dyDescent="0.25">
      <c r="A2637" s="78" t="s">
        <v>421</v>
      </c>
      <c r="B2637" s="63" t="s">
        <v>154</v>
      </c>
      <c r="C2637" s="64">
        <f>C2638</f>
        <v>75000</v>
      </c>
      <c r="D2637" s="64">
        <f t="shared" ref="D2637:J2637" si="1434">D2638</f>
        <v>0</v>
      </c>
      <c r="E2637" s="64">
        <f t="shared" si="1434"/>
        <v>0</v>
      </c>
      <c r="F2637" s="101">
        <f t="shared" si="1434"/>
        <v>0</v>
      </c>
      <c r="G2637" s="860">
        <f t="shared" si="1434"/>
        <v>0</v>
      </c>
      <c r="H2637" s="369">
        <f t="shared" si="1434"/>
        <v>0</v>
      </c>
      <c r="I2637" s="861">
        <f t="shared" si="1434"/>
        <v>0</v>
      </c>
      <c r="J2637" s="513">
        <f t="shared" si="1434"/>
        <v>75000</v>
      </c>
      <c r="K2637" s="535">
        <f t="shared" si="1427"/>
        <v>0</v>
      </c>
    </row>
    <row r="2638" spans="1:11" ht="12.95" customHeight="1" x14ac:dyDescent="0.25">
      <c r="A2638" s="27" t="s">
        <v>422</v>
      </c>
      <c r="B2638" s="4" t="s">
        <v>155</v>
      </c>
      <c r="C2638" s="21">
        <v>75000</v>
      </c>
      <c r="D2638" s="16"/>
      <c r="E2638" s="16"/>
      <c r="F2638" s="102"/>
      <c r="G2638" s="835"/>
      <c r="H2638" s="716"/>
      <c r="I2638" s="846">
        <f>H2638+G2638</f>
        <v>0</v>
      </c>
      <c r="J2638" s="561">
        <f>C2638-I2638</f>
        <v>75000</v>
      </c>
      <c r="K2638" s="536">
        <f t="shared" si="1427"/>
        <v>0</v>
      </c>
    </row>
    <row r="2639" spans="1:11" ht="12.95" customHeight="1" x14ac:dyDescent="0.25">
      <c r="A2639" s="27" t="s">
        <v>423</v>
      </c>
      <c r="B2639" s="4" t="s">
        <v>156</v>
      </c>
      <c r="C2639" s="21">
        <f>C2640</f>
        <v>45000</v>
      </c>
      <c r="D2639" s="908">
        <f t="shared" ref="D2639:J2639" si="1435">D2640</f>
        <v>0</v>
      </c>
      <c r="E2639" s="21">
        <f t="shared" si="1435"/>
        <v>0</v>
      </c>
      <c r="F2639" s="103">
        <f t="shared" si="1435"/>
        <v>0</v>
      </c>
      <c r="G2639" s="862">
        <f t="shared" si="1435"/>
        <v>0</v>
      </c>
      <c r="H2639" s="499">
        <f t="shared" si="1435"/>
        <v>0</v>
      </c>
      <c r="I2639" s="863">
        <f t="shared" si="1435"/>
        <v>0</v>
      </c>
      <c r="J2639" s="514">
        <f t="shared" si="1435"/>
        <v>45000</v>
      </c>
      <c r="K2639" s="536">
        <f t="shared" si="1427"/>
        <v>0</v>
      </c>
    </row>
    <row r="2640" spans="1:11" ht="12.95" customHeight="1" x14ac:dyDescent="0.25">
      <c r="A2640" s="27" t="s">
        <v>424</v>
      </c>
      <c r="B2640" s="4" t="s">
        <v>157</v>
      </c>
      <c r="C2640" s="21">
        <v>45000</v>
      </c>
      <c r="D2640" s="16"/>
      <c r="E2640" s="16"/>
      <c r="F2640" s="102"/>
      <c r="G2640" s="835"/>
      <c r="H2640" s="716"/>
      <c r="I2640" s="846">
        <f>H2640+G2640</f>
        <v>0</v>
      </c>
      <c r="J2640" s="561">
        <f>C2640-I2640</f>
        <v>45000</v>
      </c>
      <c r="K2640" s="536">
        <f t="shared" si="1427"/>
        <v>0</v>
      </c>
    </row>
    <row r="2641" spans="1:18" ht="12.95" customHeight="1" x14ac:dyDescent="0.25">
      <c r="A2641" s="27" t="s">
        <v>425</v>
      </c>
      <c r="B2641" s="4" t="s">
        <v>158</v>
      </c>
      <c r="C2641" s="21">
        <f>C2642</f>
        <v>1920000</v>
      </c>
      <c r="D2641" s="21">
        <f t="shared" ref="D2641:J2641" si="1436">D2642</f>
        <v>0</v>
      </c>
      <c r="E2641" s="21">
        <f t="shared" si="1436"/>
        <v>0</v>
      </c>
      <c r="F2641" s="103">
        <f t="shared" si="1436"/>
        <v>0</v>
      </c>
      <c r="G2641" s="862">
        <f t="shared" si="1436"/>
        <v>0</v>
      </c>
      <c r="H2641" s="499">
        <f t="shared" si="1436"/>
        <v>0</v>
      </c>
      <c r="I2641" s="863">
        <f t="shared" si="1436"/>
        <v>0</v>
      </c>
      <c r="J2641" s="514">
        <f t="shared" si="1436"/>
        <v>1920000</v>
      </c>
      <c r="K2641" s="536">
        <f t="shared" si="1427"/>
        <v>0</v>
      </c>
    </row>
    <row r="2642" spans="1:18" ht="12.95" customHeight="1" x14ac:dyDescent="0.25">
      <c r="A2642" s="27" t="s">
        <v>426</v>
      </c>
      <c r="B2642" s="4" t="s">
        <v>159</v>
      </c>
      <c r="C2642" s="21">
        <v>1920000</v>
      </c>
      <c r="D2642" s="16"/>
      <c r="E2642" s="16"/>
      <c r="F2642" s="102"/>
      <c r="G2642" s="835"/>
      <c r="H2642" s="716"/>
      <c r="I2642" s="846">
        <f>H2642+G2642</f>
        <v>0</v>
      </c>
      <c r="J2642" s="561">
        <f>C2642-I2642</f>
        <v>1920000</v>
      </c>
      <c r="K2642" s="536">
        <f t="shared" si="1427"/>
        <v>0</v>
      </c>
    </row>
    <row r="2643" spans="1:18" ht="12.95" customHeight="1" thickBot="1" x14ac:dyDescent="0.3">
      <c r="A2643" s="70" t="s">
        <v>72</v>
      </c>
      <c r="B2643" s="70" t="s">
        <v>73</v>
      </c>
      <c r="C2643" s="71">
        <f>C2644</f>
        <v>520000</v>
      </c>
      <c r="D2643" s="71">
        <f t="shared" ref="D2643:J2643" si="1437">D2644</f>
        <v>0</v>
      </c>
      <c r="E2643" s="71">
        <f t="shared" si="1437"/>
        <v>0</v>
      </c>
      <c r="F2643" s="111">
        <f t="shared" si="1437"/>
        <v>0</v>
      </c>
      <c r="G2643" s="902">
        <f t="shared" si="1437"/>
        <v>0</v>
      </c>
      <c r="H2643" s="1100">
        <f t="shared" si="1437"/>
        <v>0</v>
      </c>
      <c r="I2643" s="903">
        <f t="shared" si="1437"/>
        <v>0</v>
      </c>
      <c r="J2643" s="558">
        <f t="shared" si="1437"/>
        <v>520000</v>
      </c>
      <c r="K2643" s="904">
        <f t="shared" si="1427"/>
        <v>0</v>
      </c>
    </row>
    <row r="2644" spans="1:18" ht="12.95" customHeight="1" thickBot="1" x14ac:dyDescent="0.3">
      <c r="A2644" s="79" t="s">
        <v>427</v>
      </c>
      <c r="B2644" s="3" t="s">
        <v>151</v>
      </c>
      <c r="C2644" s="65">
        <f>C2645+C2647+C2649</f>
        <v>520000</v>
      </c>
      <c r="D2644" s="65">
        <f t="shared" ref="D2644:J2644" si="1438">D2645+D2647+D2649</f>
        <v>0</v>
      </c>
      <c r="E2644" s="65">
        <f t="shared" si="1438"/>
        <v>0</v>
      </c>
      <c r="F2644" s="100">
        <f t="shared" si="1438"/>
        <v>0</v>
      </c>
      <c r="G2644" s="858">
        <f t="shared" si="1438"/>
        <v>0</v>
      </c>
      <c r="H2644" s="511">
        <f t="shared" si="1438"/>
        <v>0</v>
      </c>
      <c r="I2644" s="859">
        <f t="shared" si="1438"/>
        <v>0</v>
      </c>
      <c r="J2644" s="512">
        <f t="shared" si="1438"/>
        <v>520000</v>
      </c>
      <c r="K2644" s="544">
        <f t="shared" si="1427"/>
        <v>0</v>
      </c>
    </row>
    <row r="2645" spans="1:18" ht="12.95" customHeight="1" x14ac:dyDescent="0.25">
      <c r="A2645" s="78" t="s">
        <v>428</v>
      </c>
      <c r="B2645" s="63" t="s">
        <v>154</v>
      </c>
      <c r="C2645" s="64">
        <f>C2646</f>
        <v>65000</v>
      </c>
      <c r="D2645" s="64">
        <f t="shared" ref="D2645:J2645" si="1439">D2646</f>
        <v>0</v>
      </c>
      <c r="E2645" s="64">
        <f t="shared" si="1439"/>
        <v>0</v>
      </c>
      <c r="F2645" s="101">
        <f t="shared" si="1439"/>
        <v>0</v>
      </c>
      <c r="G2645" s="860">
        <f t="shared" si="1439"/>
        <v>0</v>
      </c>
      <c r="H2645" s="369">
        <f t="shared" si="1439"/>
        <v>0</v>
      </c>
      <c r="I2645" s="861">
        <f t="shared" si="1439"/>
        <v>0</v>
      </c>
      <c r="J2645" s="513">
        <f t="shared" si="1439"/>
        <v>65000</v>
      </c>
      <c r="K2645" s="535">
        <f t="shared" si="1427"/>
        <v>0</v>
      </c>
    </row>
    <row r="2646" spans="1:18" ht="12.95" customHeight="1" x14ac:dyDescent="0.25">
      <c r="A2646" s="27" t="s">
        <v>429</v>
      </c>
      <c r="B2646" s="4" t="s">
        <v>155</v>
      </c>
      <c r="C2646" s="21">
        <v>65000</v>
      </c>
      <c r="D2646" s="57"/>
      <c r="E2646" s="57"/>
      <c r="F2646" s="106"/>
      <c r="G2646" s="835"/>
      <c r="H2646" s="716"/>
      <c r="I2646" s="846">
        <f>H2646+G2646</f>
        <v>0</v>
      </c>
      <c r="J2646" s="561">
        <f>C2646-I2646</f>
        <v>65000</v>
      </c>
      <c r="K2646" s="536">
        <f t="shared" si="1427"/>
        <v>0</v>
      </c>
    </row>
    <row r="2647" spans="1:18" ht="12.95" customHeight="1" x14ac:dyDescent="0.25">
      <c r="A2647" s="27" t="s">
        <v>430</v>
      </c>
      <c r="B2647" s="4" t="s">
        <v>156</v>
      </c>
      <c r="C2647" s="21">
        <f>C2648</f>
        <v>15000</v>
      </c>
      <c r="D2647" s="21">
        <f t="shared" ref="D2647:J2647" si="1440">D2648</f>
        <v>0</v>
      </c>
      <c r="E2647" s="21">
        <f t="shared" si="1440"/>
        <v>0</v>
      </c>
      <c r="F2647" s="103">
        <f t="shared" si="1440"/>
        <v>0</v>
      </c>
      <c r="G2647" s="862">
        <f t="shared" si="1440"/>
        <v>0</v>
      </c>
      <c r="H2647" s="499">
        <f t="shared" si="1440"/>
        <v>0</v>
      </c>
      <c r="I2647" s="863">
        <f t="shared" si="1440"/>
        <v>0</v>
      </c>
      <c r="J2647" s="514">
        <f t="shared" si="1440"/>
        <v>15000</v>
      </c>
      <c r="K2647" s="536">
        <f t="shared" si="1427"/>
        <v>0</v>
      </c>
    </row>
    <row r="2648" spans="1:18" ht="12.95" customHeight="1" x14ac:dyDescent="0.25">
      <c r="A2648" s="27" t="s">
        <v>431</v>
      </c>
      <c r="B2648" s="4" t="s">
        <v>157</v>
      </c>
      <c r="C2648" s="21">
        <v>15000</v>
      </c>
      <c r="D2648" s="16"/>
      <c r="E2648" s="16"/>
      <c r="F2648" s="102"/>
      <c r="G2648" s="835"/>
      <c r="H2648" s="716"/>
      <c r="I2648" s="846">
        <f>H2648+G2648</f>
        <v>0</v>
      </c>
      <c r="J2648" s="561">
        <f>C2648-I2648</f>
        <v>15000</v>
      </c>
      <c r="K2648" s="536">
        <f t="shared" si="1427"/>
        <v>0</v>
      </c>
    </row>
    <row r="2649" spans="1:18" ht="12.95" customHeight="1" x14ac:dyDescent="0.25">
      <c r="A2649" s="27" t="s">
        <v>432</v>
      </c>
      <c r="B2649" s="4" t="s">
        <v>158</v>
      </c>
      <c r="C2649" s="21">
        <f>C2650</f>
        <v>440000</v>
      </c>
      <c r="D2649" s="21">
        <f t="shared" ref="D2649:J2649" si="1441">D2650</f>
        <v>0</v>
      </c>
      <c r="E2649" s="21">
        <f t="shared" si="1441"/>
        <v>0</v>
      </c>
      <c r="F2649" s="103">
        <f t="shared" si="1441"/>
        <v>0</v>
      </c>
      <c r="G2649" s="862">
        <f t="shared" si="1441"/>
        <v>0</v>
      </c>
      <c r="H2649" s="499">
        <f t="shared" si="1441"/>
        <v>0</v>
      </c>
      <c r="I2649" s="863">
        <f t="shared" si="1441"/>
        <v>0</v>
      </c>
      <c r="J2649" s="514">
        <f t="shared" si="1441"/>
        <v>440000</v>
      </c>
      <c r="K2649" s="536">
        <f t="shared" si="1427"/>
        <v>0</v>
      </c>
    </row>
    <row r="2650" spans="1:18" ht="12.95" customHeight="1" x14ac:dyDescent="0.25">
      <c r="A2650" s="27" t="s">
        <v>433</v>
      </c>
      <c r="B2650" s="4" t="s">
        <v>159</v>
      </c>
      <c r="C2650" s="21">
        <v>440000</v>
      </c>
      <c r="D2650" s="16"/>
      <c r="E2650" s="16"/>
      <c r="F2650" s="102"/>
      <c r="G2650" s="835"/>
      <c r="H2650" s="716"/>
      <c r="I2650" s="846">
        <f>H2650+G2650</f>
        <v>0</v>
      </c>
      <c r="J2650" s="561">
        <f>C2650-I2650</f>
        <v>440000</v>
      </c>
      <c r="K2650" s="536">
        <f t="shared" si="1427"/>
        <v>0</v>
      </c>
    </row>
    <row r="2651" spans="1:18" ht="12.95" customHeight="1" x14ac:dyDescent="0.25">
      <c r="A2651" s="54" t="s">
        <v>115</v>
      </c>
      <c r="B2651" s="54" t="s">
        <v>109</v>
      </c>
      <c r="C2651" s="55">
        <f>C2652</f>
        <v>1340000</v>
      </c>
      <c r="D2651" s="55">
        <f t="shared" ref="D2651:J2652" si="1442">D2652</f>
        <v>0</v>
      </c>
      <c r="E2651" s="55">
        <f t="shared" si="1442"/>
        <v>0</v>
      </c>
      <c r="F2651" s="104">
        <f t="shared" si="1442"/>
        <v>0</v>
      </c>
      <c r="G2651" s="547">
        <f t="shared" si="1442"/>
        <v>387500</v>
      </c>
      <c r="H2651" s="499">
        <f t="shared" si="1442"/>
        <v>0</v>
      </c>
      <c r="I2651" s="548">
        <f t="shared" si="1442"/>
        <v>387500</v>
      </c>
      <c r="J2651" s="581">
        <f t="shared" si="1442"/>
        <v>952500</v>
      </c>
      <c r="K2651" s="926">
        <f t="shared" si="1427"/>
        <v>28.917910447761191</v>
      </c>
    </row>
    <row r="2652" spans="1:18" ht="12.95" customHeight="1" thickBot="1" x14ac:dyDescent="0.3">
      <c r="A2652" s="70" t="s">
        <v>434</v>
      </c>
      <c r="B2652" s="70" t="s">
        <v>74</v>
      </c>
      <c r="C2652" s="71">
        <f>C2653</f>
        <v>1340000</v>
      </c>
      <c r="D2652" s="71">
        <f t="shared" si="1442"/>
        <v>0</v>
      </c>
      <c r="E2652" s="71">
        <f t="shared" si="1442"/>
        <v>0</v>
      </c>
      <c r="F2652" s="111">
        <f t="shared" si="1442"/>
        <v>0</v>
      </c>
      <c r="G2652" s="902">
        <f t="shared" si="1442"/>
        <v>387500</v>
      </c>
      <c r="H2652" s="1100">
        <f t="shared" si="1442"/>
        <v>0</v>
      </c>
      <c r="I2652" s="557">
        <f t="shared" si="1442"/>
        <v>387500</v>
      </c>
      <c r="J2652" s="903">
        <f t="shared" si="1442"/>
        <v>952500</v>
      </c>
      <c r="K2652" s="927">
        <f t="shared" si="1427"/>
        <v>28.917910447761191</v>
      </c>
      <c r="R2652" s="1019"/>
    </row>
    <row r="2653" spans="1:18" ht="12.95" customHeight="1" thickBot="1" x14ac:dyDescent="0.3">
      <c r="A2653" s="79" t="s">
        <v>435</v>
      </c>
      <c r="B2653" s="3" t="s">
        <v>151</v>
      </c>
      <c r="C2653" s="65">
        <f>C2654+C2656+C2658</f>
        <v>1340000</v>
      </c>
      <c r="D2653" s="65">
        <f t="shared" ref="D2653:J2653" si="1443">D2654+D2656+D2658</f>
        <v>0</v>
      </c>
      <c r="E2653" s="65">
        <f t="shared" si="1443"/>
        <v>0</v>
      </c>
      <c r="F2653" s="100">
        <f t="shared" si="1443"/>
        <v>0</v>
      </c>
      <c r="G2653" s="858">
        <f t="shared" si="1443"/>
        <v>387500</v>
      </c>
      <c r="H2653" s="511">
        <f t="shared" si="1443"/>
        <v>0</v>
      </c>
      <c r="I2653" s="511">
        <f t="shared" si="1443"/>
        <v>387500</v>
      </c>
      <c r="J2653" s="859">
        <f t="shared" si="1443"/>
        <v>952500</v>
      </c>
      <c r="K2653" s="928">
        <f t="shared" si="1427"/>
        <v>28.917910447761191</v>
      </c>
    </row>
    <row r="2654" spans="1:18" ht="12.95" customHeight="1" x14ac:dyDescent="0.25">
      <c r="A2654" s="78" t="s">
        <v>436</v>
      </c>
      <c r="B2654" s="63" t="s">
        <v>154</v>
      </c>
      <c r="C2654" s="64">
        <f>C2655</f>
        <v>50000</v>
      </c>
      <c r="D2654" s="64">
        <f t="shared" ref="D2654:J2654" si="1444">D2655</f>
        <v>0</v>
      </c>
      <c r="E2654" s="64">
        <f t="shared" si="1444"/>
        <v>0</v>
      </c>
      <c r="F2654" s="101">
        <f t="shared" si="1444"/>
        <v>0</v>
      </c>
      <c r="G2654" s="884">
        <f t="shared" si="1444"/>
        <v>0</v>
      </c>
      <c r="H2654" s="1110">
        <f t="shared" si="1444"/>
        <v>0</v>
      </c>
      <c r="I2654" s="885">
        <f t="shared" si="1444"/>
        <v>0</v>
      </c>
      <c r="J2654" s="128">
        <f t="shared" si="1444"/>
        <v>50000</v>
      </c>
      <c r="K2654" s="929">
        <f t="shared" si="1427"/>
        <v>0</v>
      </c>
      <c r="R2654" t="s">
        <v>653</v>
      </c>
    </row>
    <row r="2655" spans="1:18" ht="12.95" customHeight="1" x14ac:dyDescent="0.25">
      <c r="A2655" s="27" t="s">
        <v>437</v>
      </c>
      <c r="B2655" s="4" t="s">
        <v>155</v>
      </c>
      <c r="C2655" s="21">
        <v>50000</v>
      </c>
      <c r="D2655" s="16"/>
      <c r="E2655" s="16"/>
      <c r="F2655" s="102"/>
      <c r="G2655" s="835"/>
      <c r="H2655" s="716"/>
      <c r="I2655" s="886">
        <f>H2655+G2655</f>
        <v>0</v>
      </c>
      <c r="J2655" s="918">
        <f>C2655-I2655</f>
        <v>50000</v>
      </c>
      <c r="K2655" s="930">
        <f t="shared" si="1427"/>
        <v>0</v>
      </c>
    </row>
    <row r="2656" spans="1:18" ht="12.95" customHeight="1" x14ac:dyDescent="0.25">
      <c r="A2656" s="27" t="s">
        <v>438</v>
      </c>
      <c r="B2656" s="4" t="s">
        <v>156</v>
      </c>
      <c r="C2656" s="21">
        <f>C2657</f>
        <v>15000</v>
      </c>
      <c r="D2656" s="21">
        <f t="shared" ref="D2656:J2656" si="1445">D2657</f>
        <v>0</v>
      </c>
      <c r="E2656" s="21">
        <f t="shared" si="1445"/>
        <v>0</v>
      </c>
      <c r="F2656" s="103">
        <f t="shared" si="1445"/>
        <v>0</v>
      </c>
      <c r="G2656" s="870">
        <f t="shared" si="1445"/>
        <v>0</v>
      </c>
      <c r="H2656" s="21">
        <f t="shared" si="1445"/>
        <v>0</v>
      </c>
      <c r="I2656" s="871">
        <f t="shared" si="1445"/>
        <v>0</v>
      </c>
      <c r="J2656" s="919">
        <f t="shared" si="1445"/>
        <v>15000</v>
      </c>
      <c r="K2656" s="930">
        <f t="shared" si="1427"/>
        <v>0</v>
      </c>
    </row>
    <row r="2657" spans="1:11" ht="12.95" customHeight="1" x14ac:dyDescent="0.25">
      <c r="A2657" s="27" t="s">
        <v>439</v>
      </c>
      <c r="B2657" s="4" t="s">
        <v>157</v>
      </c>
      <c r="C2657" s="21">
        <v>15000</v>
      </c>
      <c r="D2657" s="16"/>
      <c r="E2657" s="16"/>
      <c r="F2657" s="102"/>
      <c r="G2657" s="835"/>
      <c r="H2657" s="716"/>
      <c r="I2657" s="886">
        <f>H2657+G2657</f>
        <v>0</v>
      </c>
      <c r="J2657" s="918">
        <f>C2657-I2657</f>
        <v>15000</v>
      </c>
      <c r="K2657" s="930">
        <f t="shared" si="1427"/>
        <v>0</v>
      </c>
    </row>
    <row r="2658" spans="1:11" ht="12.95" customHeight="1" x14ac:dyDescent="0.25">
      <c r="A2658" s="27" t="s">
        <v>440</v>
      </c>
      <c r="B2658" s="4" t="s">
        <v>158</v>
      </c>
      <c r="C2658" s="21">
        <f>C2659</f>
        <v>1275000</v>
      </c>
      <c r="D2658" s="21">
        <f t="shared" ref="D2658:J2658" si="1446">D2659</f>
        <v>0</v>
      </c>
      <c r="E2658" s="21">
        <f t="shared" si="1446"/>
        <v>0</v>
      </c>
      <c r="F2658" s="103">
        <f t="shared" si="1446"/>
        <v>0</v>
      </c>
      <c r="G2658" s="870">
        <f t="shared" si="1446"/>
        <v>387500</v>
      </c>
      <c r="H2658" s="21">
        <f t="shared" si="1446"/>
        <v>0</v>
      </c>
      <c r="I2658" s="871">
        <f t="shared" si="1446"/>
        <v>387500</v>
      </c>
      <c r="J2658" s="919">
        <f t="shared" si="1446"/>
        <v>887500</v>
      </c>
      <c r="K2658" s="930">
        <f t="shared" si="1427"/>
        <v>30.392156862745097</v>
      </c>
    </row>
    <row r="2659" spans="1:11" ht="12.95" customHeight="1" x14ac:dyDescent="0.25">
      <c r="A2659" s="27" t="s">
        <v>441</v>
      </c>
      <c r="B2659" s="4" t="s">
        <v>159</v>
      </c>
      <c r="C2659" s="21">
        <v>1275000</v>
      </c>
      <c r="D2659" s="16"/>
      <c r="E2659" s="16"/>
      <c r="F2659" s="102"/>
      <c r="G2659" s="850">
        <v>387500</v>
      </c>
      <c r="H2659" s="691"/>
      <c r="I2659" s="887">
        <f>H2659+G2659</f>
        <v>387500</v>
      </c>
      <c r="J2659" s="918">
        <f>C2659-I2659</f>
        <v>887500</v>
      </c>
      <c r="K2659" s="930">
        <f t="shared" si="1427"/>
        <v>30.392156862745097</v>
      </c>
    </row>
    <row r="2660" spans="1:11" ht="12.95" customHeight="1" x14ac:dyDescent="0.25">
      <c r="A2660" s="54" t="s">
        <v>114</v>
      </c>
      <c r="B2660" s="54" t="s">
        <v>110</v>
      </c>
      <c r="C2660" s="55">
        <f t="shared" ref="C2660:J2660" si="1447">C2661+C2673+C2684+C2692</f>
        <v>8874500</v>
      </c>
      <c r="D2660" s="55">
        <f t="shared" si="1447"/>
        <v>0</v>
      </c>
      <c r="E2660" s="55">
        <f t="shared" si="1447"/>
        <v>0</v>
      </c>
      <c r="F2660" s="104">
        <f t="shared" si="1447"/>
        <v>0</v>
      </c>
      <c r="G2660" s="547">
        <f t="shared" si="1447"/>
        <v>0</v>
      </c>
      <c r="H2660" s="499">
        <f t="shared" si="1447"/>
        <v>2380000</v>
      </c>
      <c r="I2660" s="581">
        <f t="shared" si="1447"/>
        <v>2380000</v>
      </c>
      <c r="J2660" s="920">
        <f t="shared" si="1447"/>
        <v>6494500</v>
      </c>
      <c r="K2660" s="926">
        <f t="shared" si="1427"/>
        <v>26.818412304918589</v>
      </c>
    </row>
    <row r="2661" spans="1:11" ht="12.95" customHeight="1" thickBot="1" x14ac:dyDescent="0.3">
      <c r="A2661" s="70" t="s">
        <v>75</v>
      </c>
      <c r="B2661" s="70" t="s">
        <v>76</v>
      </c>
      <c r="C2661" s="71">
        <f>C2662</f>
        <v>1439500</v>
      </c>
      <c r="D2661" s="71">
        <f t="shared" ref="D2661:J2661" si="1448">D2662</f>
        <v>0</v>
      </c>
      <c r="E2661" s="71">
        <f t="shared" si="1448"/>
        <v>0</v>
      </c>
      <c r="F2661" s="111">
        <f t="shared" si="1448"/>
        <v>0</v>
      </c>
      <c r="G2661" s="902">
        <f t="shared" si="1448"/>
        <v>0</v>
      </c>
      <c r="H2661" s="1100">
        <f t="shared" si="1448"/>
        <v>0</v>
      </c>
      <c r="I2661" s="903">
        <f t="shared" si="1448"/>
        <v>0</v>
      </c>
      <c r="J2661" s="921">
        <f t="shared" si="1448"/>
        <v>1439500</v>
      </c>
      <c r="K2661" s="927">
        <f t="shared" si="1427"/>
        <v>0</v>
      </c>
    </row>
    <row r="2662" spans="1:11" ht="12.95" customHeight="1" thickBot="1" x14ac:dyDescent="0.3">
      <c r="A2662" s="79" t="s">
        <v>442</v>
      </c>
      <c r="B2662" s="3" t="s">
        <v>151</v>
      </c>
      <c r="C2662" s="65">
        <f>C2663+C2665+C2667</f>
        <v>1439500</v>
      </c>
      <c r="D2662" s="65">
        <f t="shared" ref="D2662:J2662" si="1449">D2663+D2665+D2667</f>
        <v>0</v>
      </c>
      <c r="E2662" s="65">
        <f t="shared" si="1449"/>
        <v>0</v>
      </c>
      <c r="F2662" s="100">
        <f t="shared" si="1449"/>
        <v>0</v>
      </c>
      <c r="G2662" s="858">
        <f t="shared" si="1449"/>
        <v>0</v>
      </c>
      <c r="H2662" s="511">
        <f t="shared" si="1449"/>
        <v>0</v>
      </c>
      <c r="I2662" s="859">
        <f t="shared" si="1449"/>
        <v>0</v>
      </c>
      <c r="J2662" s="922">
        <f t="shared" si="1449"/>
        <v>1439500</v>
      </c>
      <c r="K2662" s="928">
        <f t="shared" si="1427"/>
        <v>0</v>
      </c>
    </row>
    <row r="2663" spans="1:11" ht="12.95" customHeight="1" x14ac:dyDescent="0.25">
      <c r="A2663" s="78" t="s">
        <v>443</v>
      </c>
      <c r="B2663" s="63" t="s">
        <v>154</v>
      </c>
      <c r="C2663" s="64">
        <f>C2664</f>
        <v>89500</v>
      </c>
      <c r="D2663" s="64">
        <f t="shared" ref="D2663:J2663" si="1450">D2664</f>
        <v>0</v>
      </c>
      <c r="E2663" s="64">
        <f t="shared" si="1450"/>
        <v>0</v>
      </c>
      <c r="F2663" s="101">
        <f t="shared" si="1450"/>
        <v>0</v>
      </c>
      <c r="G2663" s="860">
        <f t="shared" si="1450"/>
        <v>0</v>
      </c>
      <c r="H2663" s="369">
        <f t="shared" si="1450"/>
        <v>0</v>
      </c>
      <c r="I2663" s="861">
        <f t="shared" si="1450"/>
        <v>0</v>
      </c>
      <c r="J2663" s="923">
        <f t="shared" si="1450"/>
        <v>89500</v>
      </c>
      <c r="K2663" s="929">
        <f t="shared" si="1427"/>
        <v>0</v>
      </c>
    </row>
    <row r="2664" spans="1:11" ht="12.95" customHeight="1" x14ac:dyDescent="0.25">
      <c r="A2664" s="27" t="s">
        <v>444</v>
      </c>
      <c r="B2664" s="4" t="s">
        <v>155</v>
      </c>
      <c r="C2664" s="21">
        <v>89500</v>
      </c>
      <c r="D2664" s="16"/>
      <c r="E2664" s="16"/>
      <c r="F2664" s="102"/>
      <c r="G2664" s="835"/>
      <c r="H2664" s="716"/>
      <c r="I2664" s="846">
        <f>H2664+G2664</f>
        <v>0</v>
      </c>
      <c r="J2664" s="924">
        <f>C2664-I2664</f>
        <v>89500</v>
      </c>
      <c r="K2664" s="930">
        <f t="shared" si="1427"/>
        <v>0</v>
      </c>
    </row>
    <row r="2665" spans="1:11" ht="12.95" customHeight="1" x14ac:dyDescent="0.25">
      <c r="A2665" s="27" t="s">
        <v>445</v>
      </c>
      <c r="B2665" s="4" t="s">
        <v>156</v>
      </c>
      <c r="C2665" s="21">
        <f>C2666</f>
        <v>30000</v>
      </c>
      <c r="D2665" s="21">
        <f t="shared" ref="D2665:J2665" si="1451">D2666</f>
        <v>0</v>
      </c>
      <c r="E2665" s="21">
        <f t="shared" si="1451"/>
        <v>0</v>
      </c>
      <c r="F2665" s="103">
        <f t="shared" si="1451"/>
        <v>0</v>
      </c>
      <c r="G2665" s="862">
        <f t="shared" si="1451"/>
        <v>0</v>
      </c>
      <c r="H2665" s="499">
        <f t="shared" si="1451"/>
        <v>0</v>
      </c>
      <c r="I2665" s="863">
        <f t="shared" si="1451"/>
        <v>0</v>
      </c>
      <c r="J2665" s="925">
        <f t="shared" si="1451"/>
        <v>30000</v>
      </c>
      <c r="K2665" s="930">
        <f t="shared" si="1427"/>
        <v>0</v>
      </c>
    </row>
    <row r="2666" spans="1:11" ht="12.95" customHeight="1" x14ac:dyDescent="0.25">
      <c r="A2666" s="27" t="s">
        <v>446</v>
      </c>
      <c r="B2666" s="4" t="s">
        <v>157</v>
      </c>
      <c r="C2666" s="21">
        <v>30000</v>
      </c>
      <c r="D2666" s="16"/>
      <c r="E2666" s="16"/>
      <c r="F2666" s="102"/>
      <c r="G2666" s="835"/>
      <c r="H2666" s="716"/>
      <c r="I2666" s="846">
        <f>H2666+G2666</f>
        <v>0</v>
      </c>
      <c r="J2666" s="924">
        <f>C2666-I2666</f>
        <v>30000</v>
      </c>
      <c r="K2666" s="930">
        <f t="shared" si="1427"/>
        <v>0</v>
      </c>
    </row>
    <row r="2667" spans="1:11" ht="12.95" customHeight="1" x14ac:dyDescent="0.25">
      <c r="A2667" s="27" t="s">
        <v>447</v>
      </c>
      <c r="B2667" s="4" t="s">
        <v>158</v>
      </c>
      <c r="C2667" s="21">
        <f>C2668</f>
        <v>1320000</v>
      </c>
      <c r="D2667" s="21">
        <f t="shared" ref="D2667:J2667" si="1452">D2668</f>
        <v>0</v>
      </c>
      <c r="E2667" s="21">
        <f t="shared" si="1452"/>
        <v>0</v>
      </c>
      <c r="F2667" s="103">
        <f t="shared" si="1452"/>
        <v>0</v>
      </c>
      <c r="G2667" s="862">
        <f t="shared" si="1452"/>
        <v>0</v>
      </c>
      <c r="H2667" s="499">
        <f t="shared" si="1452"/>
        <v>0</v>
      </c>
      <c r="I2667" s="863">
        <f t="shared" si="1452"/>
        <v>0</v>
      </c>
      <c r="J2667" s="925">
        <f t="shared" si="1452"/>
        <v>1320000</v>
      </c>
      <c r="K2667" s="930">
        <f t="shared" si="1427"/>
        <v>0</v>
      </c>
    </row>
    <row r="2668" spans="1:11" ht="12.95" customHeight="1" x14ac:dyDescent="0.25">
      <c r="A2668" s="27" t="s">
        <v>448</v>
      </c>
      <c r="B2668" s="4" t="s">
        <v>159</v>
      </c>
      <c r="C2668" s="21">
        <v>1320000</v>
      </c>
      <c r="D2668" s="16"/>
      <c r="E2668" s="16"/>
      <c r="F2668" s="102"/>
      <c r="G2668" s="835"/>
      <c r="H2668" s="716"/>
      <c r="I2668" s="846">
        <f>H2668+G2668</f>
        <v>0</v>
      </c>
      <c r="J2668" s="924">
        <f>C2668-I2668</f>
        <v>1320000</v>
      </c>
      <c r="K2668" s="930">
        <f t="shared" si="1427"/>
        <v>0</v>
      </c>
    </row>
    <row r="2669" spans="1:11" ht="13.5" customHeight="1" x14ac:dyDescent="0.25">
      <c r="A2669" s="139"/>
      <c r="B2669" s="124"/>
      <c r="C2669" s="125"/>
      <c r="D2669" s="126"/>
      <c r="E2669" s="126"/>
      <c r="F2669" s="126"/>
      <c r="G2669" s="516"/>
      <c r="H2669" s="516"/>
      <c r="I2669" s="516"/>
      <c r="J2669" s="515"/>
      <c r="K2669" s="545"/>
    </row>
    <row r="2670" spans="1:11" ht="13.5" customHeight="1" x14ac:dyDescent="0.25">
      <c r="A2670" s="140"/>
      <c r="B2670" s="7"/>
      <c r="C2670" s="8"/>
      <c r="D2670" s="130"/>
      <c r="E2670" s="130"/>
      <c r="F2670" s="130"/>
      <c r="G2670" s="520"/>
      <c r="H2670" s="520"/>
      <c r="I2670" s="520"/>
      <c r="J2670" s="519"/>
      <c r="K2670" s="550"/>
    </row>
    <row r="2671" spans="1:11" ht="13.5" customHeight="1" x14ac:dyDescent="0.25">
      <c r="A2671" s="140"/>
      <c r="B2671" s="7"/>
      <c r="C2671" s="8"/>
      <c r="D2671" s="130"/>
      <c r="E2671" s="130"/>
      <c r="F2671" s="130"/>
      <c r="G2671" s="520"/>
      <c r="H2671" s="520"/>
      <c r="I2671" s="520"/>
      <c r="J2671" s="519"/>
      <c r="K2671" s="550">
        <v>9</v>
      </c>
    </row>
    <row r="2672" spans="1:11" ht="13.5" customHeight="1" x14ac:dyDescent="0.25">
      <c r="A2672" s="144" t="s">
        <v>533</v>
      </c>
      <c r="B2672" s="141">
        <v>2</v>
      </c>
      <c r="C2672" s="142" t="s">
        <v>534</v>
      </c>
      <c r="D2672" s="142" t="s">
        <v>535</v>
      </c>
      <c r="E2672" s="142" t="s">
        <v>536</v>
      </c>
      <c r="F2672" s="143" t="s">
        <v>537</v>
      </c>
      <c r="G2672" s="882">
        <v>7</v>
      </c>
      <c r="H2672" s="1108">
        <v>8</v>
      </c>
      <c r="I2672" s="883">
        <v>9</v>
      </c>
      <c r="J2672" s="525">
        <v>10</v>
      </c>
      <c r="K2672" s="503">
        <v>11</v>
      </c>
    </row>
    <row r="2673" spans="1:11" ht="13.5" customHeight="1" thickBot="1" x14ac:dyDescent="0.3">
      <c r="A2673" s="70" t="s">
        <v>77</v>
      </c>
      <c r="B2673" s="70" t="s">
        <v>78</v>
      </c>
      <c r="C2673" s="71">
        <f>C2674+C2677</f>
        <v>3095000</v>
      </c>
      <c r="D2673" s="71">
        <f t="shared" ref="D2673:J2673" si="1453">D2674+D2677</f>
        <v>0</v>
      </c>
      <c r="E2673" s="71">
        <f t="shared" si="1453"/>
        <v>0</v>
      </c>
      <c r="F2673" s="111">
        <f t="shared" si="1453"/>
        <v>0</v>
      </c>
      <c r="G2673" s="902">
        <f t="shared" si="1453"/>
        <v>0</v>
      </c>
      <c r="H2673" s="1100">
        <f t="shared" si="1453"/>
        <v>0</v>
      </c>
      <c r="I2673" s="903">
        <f t="shared" si="1453"/>
        <v>0</v>
      </c>
      <c r="J2673" s="558">
        <f t="shared" si="1453"/>
        <v>3095000</v>
      </c>
      <c r="K2673" s="904">
        <f t="shared" ref="K2673:K2711" si="1454">I2673/C2673*100</f>
        <v>0</v>
      </c>
    </row>
    <row r="2674" spans="1:11" ht="13.5" customHeight="1" thickBot="1" x14ac:dyDescent="0.3">
      <c r="A2674" s="3" t="s">
        <v>456</v>
      </c>
      <c r="B2674" s="3" t="s">
        <v>92</v>
      </c>
      <c r="C2674" s="65">
        <f>C2675</f>
        <v>1825000</v>
      </c>
      <c r="D2674" s="65">
        <f t="shared" ref="D2674:J2675" si="1455">D2675</f>
        <v>0</v>
      </c>
      <c r="E2674" s="65">
        <f t="shared" si="1455"/>
        <v>0</v>
      </c>
      <c r="F2674" s="100">
        <f t="shared" si="1455"/>
        <v>0</v>
      </c>
      <c r="G2674" s="858">
        <f t="shared" si="1455"/>
        <v>0</v>
      </c>
      <c r="H2674" s="511">
        <f t="shared" si="1455"/>
        <v>0</v>
      </c>
      <c r="I2674" s="859">
        <f t="shared" si="1455"/>
        <v>0</v>
      </c>
      <c r="J2674" s="512">
        <f t="shared" si="1455"/>
        <v>1825000</v>
      </c>
      <c r="K2674" s="544">
        <f t="shared" si="1454"/>
        <v>0</v>
      </c>
    </row>
    <row r="2675" spans="1:11" ht="13.5" customHeight="1" x14ac:dyDescent="0.25">
      <c r="A2675" s="63" t="s">
        <v>457</v>
      </c>
      <c r="B2675" s="63" t="s">
        <v>152</v>
      </c>
      <c r="C2675" s="64">
        <f>C2676</f>
        <v>1825000</v>
      </c>
      <c r="D2675" s="64">
        <f t="shared" si="1455"/>
        <v>0</v>
      </c>
      <c r="E2675" s="64">
        <f t="shared" si="1455"/>
        <v>0</v>
      </c>
      <c r="F2675" s="101">
        <f t="shared" si="1455"/>
        <v>0</v>
      </c>
      <c r="G2675" s="860">
        <f t="shared" si="1455"/>
        <v>0</v>
      </c>
      <c r="H2675" s="369">
        <f t="shared" si="1455"/>
        <v>0</v>
      </c>
      <c r="I2675" s="861">
        <f t="shared" si="1455"/>
        <v>0</v>
      </c>
      <c r="J2675" s="513">
        <f t="shared" si="1455"/>
        <v>1825000</v>
      </c>
      <c r="K2675" s="535">
        <f t="shared" si="1454"/>
        <v>0</v>
      </c>
    </row>
    <row r="2676" spans="1:11" ht="13.5" customHeight="1" thickBot="1" x14ac:dyDescent="0.3">
      <c r="A2676" s="48" t="s">
        <v>458</v>
      </c>
      <c r="B2676" s="48" t="s">
        <v>153</v>
      </c>
      <c r="C2676" s="49">
        <v>1825000</v>
      </c>
      <c r="D2676" s="147"/>
      <c r="E2676" s="147"/>
      <c r="F2676" s="148"/>
      <c r="G2676" s="836"/>
      <c r="H2676" s="1088"/>
      <c r="I2676" s="847">
        <f>H2676+G2676</f>
        <v>0</v>
      </c>
      <c r="J2676" s="618">
        <f>C2676-I2676</f>
        <v>1825000</v>
      </c>
      <c r="K2676" s="538">
        <f t="shared" si="1454"/>
        <v>0</v>
      </c>
    </row>
    <row r="2677" spans="1:11" ht="13.5" customHeight="1" thickBot="1" x14ac:dyDescent="0.3">
      <c r="A2677" s="79" t="s">
        <v>449</v>
      </c>
      <c r="B2677" s="3" t="s">
        <v>151</v>
      </c>
      <c r="C2677" s="65">
        <f>C2678+C2680+C2682</f>
        <v>1270000</v>
      </c>
      <c r="D2677" s="65">
        <f t="shared" ref="D2677:J2677" si="1456">D2678+D2680+D2682</f>
        <v>0</v>
      </c>
      <c r="E2677" s="65">
        <f t="shared" si="1456"/>
        <v>0</v>
      </c>
      <c r="F2677" s="100">
        <f t="shared" si="1456"/>
        <v>0</v>
      </c>
      <c r="G2677" s="858">
        <f t="shared" si="1456"/>
        <v>0</v>
      </c>
      <c r="H2677" s="511">
        <f t="shared" si="1456"/>
        <v>0</v>
      </c>
      <c r="I2677" s="859">
        <f t="shared" si="1456"/>
        <v>0</v>
      </c>
      <c r="J2677" s="512">
        <f t="shared" si="1456"/>
        <v>1270000</v>
      </c>
      <c r="K2677" s="544">
        <f t="shared" si="1454"/>
        <v>0</v>
      </c>
    </row>
    <row r="2678" spans="1:11" ht="13.5" customHeight="1" x14ac:dyDescent="0.25">
      <c r="A2678" s="78" t="s">
        <v>450</v>
      </c>
      <c r="B2678" s="63" t="s">
        <v>154</v>
      </c>
      <c r="C2678" s="64">
        <f>C2679</f>
        <v>195000</v>
      </c>
      <c r="D2678" s="64">
        <f t="shared" ref="D2678:J2678" si="1457">D2679</f>
        <v>0</v>
      </c>
      <c r="E2678" s="64">
        <f t="shared" si="1457"/>
        <v>0</v>
      </c>
      <c r="F2678" s="101">
        <f t="shared" si="1457"/>
        <v>0</v>
      </c>
      <c r="G2678" s="860">
        <f t="shared" si="1457"/>
        <v>0</v>
      </c>
      <c r="H2678" s="369">
        <f t="shared" si="1457"/>
        <v>0</v>
      </c>
      <c r="I2678" s="861">
        <f t="shared" si="1457"/>
        <v>0</v>
      </c>
      <c r="J2678" s="513">
        <f t="shared" si="1457"/>
        <v>195000</v>
      </c>
      <c r="K2678" s="535">
        <f t="shared" si="1454"/>
        <v>0</v>
      </c>
    </row>
    <row r="2679" spans="1:11" ht="13.5" customHeight="1" x14ac:dyDescent="0.25">
      <c r="A2679" s="27" t="s">
        <v>451</v>
      </c>
      <c r="B2679" s="4" t="s">
        <v>155</v>
      </c>
      <c r="C2679" s="21">
        <v>195000</v>
      </c>
      <c r="D2679" s="16"/>
      <c r="E2679" s="16"/>
      <c r="F2679" s="102"/>
      <c r="G2679" s="835"/>
      <c r="H2679" s="716"/>
      <c r="I2679" s="846">
        <f>H2679+G2679</f>
        <v>0</v>
      </c>
      <c r="J2679" s="561">
        <f>C2679-I2679</f>
        <v>195000</v>
      </c>
      <c r="K2679" s="536">
        <f t="shared" si="1454"/>
        <v>0</v>
      </c>
    </row>
    <row r="2680" spans="1:11" ht="13.5" customHeight="1" x14ac:dyDescent="0.25">
      <c r="A2680" s="27" t="s">
        <v>452</v>
      </c>
      <c r="B2680" s="4" t="s">
        <v>156</v>
      </c>
      <c r="C2680" s="21">
        <f>C2681</f>
        <v>75000</v>
      </c>
      <c r="D2680" s="21">
        <f t="shared" ref="D2680:J2680" si="1458">D2681</f>
        <v>0</v>
      </c>
      <c r="E2680" s="21">
        <f t="shared" si="1458"/>
        <v>0</v>
      </c>
      <c r="F2680" s="103">
        <f t="shared" si="1458"/>
        <v>0</v>
      </c>
      <c r="G2680" s="862">
        <f t="shared" si="1458"/>
        <v>0</v>
      </c>
      <c r="H2680" s="499">
        <f t="shared" si="1458"/>
        <v>0</v>
      </c>
      <c r="I2680" s="863">
        <f t="shared" si="1458"/>
        <v>0</v>
      </c>
      <c r="J2680" s="514">
        <f t="shared" si="1458"/>
        <v>75000</v>
      </c>
      <c r="K2680" s="536">
        <f t="shared" si="1454"/>
        <v>0</v>
      </c>
    </row>
    <row r="2681" spans="1:11" ht="13.5" customHeight="1" x14ac:dyDescent="0.25">
      <c r="A2681" s="27" t="s">
        <v>453</v>
      </c>
      <c r="B2681" s="4" t="s">
        <v>157</v>
      </c>
      <c r="C2681" s="21">
        <v>75000</v>
      </c>
      <c r="D2681" s="16"/>
      <c r="E2681" s="16"/>
      <c r="F2681" s="102"/>
      <c r="G2681" s="835"/>
      <c r="H2681" s="716"/>
      <c r="I2681" s="846">
        <f>H2681+G2681</f>
        <v>0</v>
      </c>
      <c r="J2681" s="561">
        <f>C2681-I2681</f>
        <v>75000</v>
      </c>
      <c r="K2681" s="536">
        <f t="shared" si="1454"/>
        <v>0</v>
      </c>
    </row>
    <row r="2682" spans="1:11" ht="13.5" customHeight="1" x14ac:dyDescent="0.25">
      <c r="A2682" s="27" t="s">
        <v>454</v>
      </c>
      <c r="B2682" s="4" t="s">
        <v>158</v>
      </c>
      <c r="C2682" s="21">
        <f>C2683</f>
        <v>1000000</v>
      </c>
      <c r="D2682" s="21">
        <f t="shared" ref="D2682:J2682" si="1459">D2683</f>
        <v>0</v>
      </c>
      <c r="E2682" s="21">
        <f t="shared" si="1459"/>
        <v>0</v>
      </c>
      <c r="F2682" s="103">
        <f t="shared" si="1459"/>
        <v>0</v>
      </c>
      <c r="G2682" s="862">
        <f t="shared" si="1459"/>
        <v>0</v>
      </c>
      <c r="H2682" s="499">
        <f t="shared" si="1459"/>
        <v>0</v>
      </c>
      <c r="I2682" s="863">
        <f t="shared" si="1459"/>
        <v>0</v>
      </c>
      <c r="J2682" s="514">
        <f t="shared" si="1459"/>
        <v>1000000</v>
      </c>
      <c r="K2682" s="536">
        <f t="shared" si="1454"/>
        <v>0</v>
      </c>
    </row>
    <row r="2683" spans="1:11" ht="13.5" customHeight="1" x14ac:dyDescent="0.25">
      <c r="A2683" s="27" t="s">
        <v>455</v>
      </c>
      <c r="B2683" s="4" t="s">
        <v>175</v>
      </c>
      <c r="C2683" s="21">
        <v>1000000</v>
      </c>
      <c r="D2683" s="16"/>
      <c r="E2683" s="16"/>
      <c r="F2683" s="102"/>
      <c r="G2683" s="835"/>
      <c r="H2683" s="716"/>
      <c r="I2683" s="846">
        <f>H2683+G2683</f>
        <v>0</v>
      </c>
      <c r="J2683" s="561">
        <f>C2683-I2683</f>
        <v>1000000</v>
      </c>
      <c r="K2683" s="536">
        <f t="shared" si="1454"/>
        <v>0</v>
      </c>
    </row>
    <row r="2684" spans="1:11" ht="13.5" customHeight="1" thickBot="1" x14ac:dyDescent="0.3">
      <c r="A2684" s="70" t="s">
        <v>79</v>
      </c>
      <c r="B2684" s="70" t="s">
        <v>80</v>
      </c>
      <c r="C2684" s="71">
        <f>C2685</f>
        <v>640000</v>
      </c>
      <c r="D2684" s="71">
        <f t="shared" ref="D2684:J2684" si="1460">D2685</f>
        <v>0</v>
      </c>
      <c r="E2684" s="71">
        <f t="shared" si="1460"/>
        <v>0</v>
      </c>
      <c r="F2684" s="111">
        <f t="shared" si="1460"/>
        <v>0</v>
      </c>
      <c r="G2684" s="902">
        <f t="shared" si="1460"/>
        <v>0</v>
      </c>
      <c r="H2684" s="1100">
        <f t="shared" si="1460"/>
        <v>0</v>
      </c>
      <c r="I2684" s="903">
        <f t="shared" si="1460"/>
        <v>0</v>
      </c>
      <c r="J2684" s="558">
        <f t="shared" si="1460"/>
        <v>640000</v>
      </c>
      <c r="K2684" s="904">
        <f t="shared" si="1454"/>
        <v>0</v>
      </c>
    </row>
    <row r="2685" spans="1:11" ht="13.5" customHeight="1" thickBot="1" x14ac:dyDescent="0.3">
      <c r="A2685" s="79" t="s">
        <v>459</v>
      </c>
      <c r="B2685" s="3" t="s">
        <v>151</v>
      </c>
      <c r="C2685" s="65">
        <f>C2686+C2688+C2690</f>
        <v>640000</v>
      </c>
      <c r="D2685" s="65">
        <f t="shared" ref="D2685:J2685" si="1461">D2686+D2688+D2690</f>
        <v>0</v>
      </c>
      <c r="E2685" s="65">
        <f t="shared" si="1461"/>
        <v>0</v>
      </c>
      <c r="F2685" s="100">
        <f t="shared" si="1461"/>
        <v>0</v>
      </c>
      <c r="G2685" s="858">
        <f t="shared" si="1461"/>
        <v>0</v>
      </c>
      <c r="H2685" s="511">
        <f t="shared" si="1461"/>
        <v>0</v>
      </c>
      <c r="I2685" s="859">
        <f t="shared" si="1461"/>
        <v>0</v>
      </c>
      <c r="J2685" s="512">
        <f t="shared" si="1461"/>
        <v>640000</v>
      </c>
      <c r="K2685" s="544">
        <f t="shared" si="1454"/>
        <v>0</v>
      </c>
    </row>
    <row r="2686" spans="1:11" ht="13.5" customHeight="1" x14ac:dyDescent="0.25">
      <c r="A2686" s="78" t="s">
        <v>460</v>
      </c>
      <c r="B2686" s="63" t="s">
        <v>154</v>
      </c>
      <c r="C2686" s="64">
        <f>C2687</f>
        <v>205000</v>
      </c>
      <c r="D2686" s="64">
        <f t="shared" ref="D2686:J2686" si="1462">D2687</f>
        <v>0</v>
      </c>
      <c r="E2686" s="64">
        <f t="shared" si="1462"/>
        <v>0</v>
      </c>
      <c r="F2686" s="101">
        <f t="shared" si="1462"/>
        <v>0</v>
      </c>
      <c r="G2686" s="860">
        <f t="shared" si="1462"/>
        <v>0</v>
      </c>
      <c r="H2686" s="369">
        <f t="shared" si="1462"/>
        <v>0</v>
      </c>
      <c r="I2686" s="861">
        <f t="shared" si="1462"/>
        <v>0</v>
      </c>
      <c r="J2686" s="513">
        <f t="shared" si="1462"/>
        <v>205000</v>
      </c>
      <c r="K2686" s="535">
        <f t="shared" si="1454"/>
        <v>0</v>
      </c>
    </row>
    <row r="2687" spans="1:11" ht="13.5" customHeight="1" x14ac:dyDescent="0.25">
      <c r="A2687" s="27" t="s">
        <v>461</v>
      </c>
      <c r="B2687" s="4" t="s">
        <v>155</v>
      </c>
      <c r="C2687" s="21">
        <v>205000</v>
      </c>
      <c r="D2687" s="16"/>
      <c r="E2687" s="16"/>
      <c r="F2687" s="102"/>
      <c r="G2687" s="835"/>
      <c r="H2687" s="716"/>
      <c r="I2687" s="846">
        <f>H2687+G2687</f>
        <v>0</v>
      </c>
      <c r="J2687" s="561">
        <f>C2687-I2687</f>
        <v>205000</v>
      </c>
      <c r="K2687" s="536">
        <f t="shared" si="1454"/>
        <v>0</v>
      </c>
    </row>
    <row r="2688" spans="1:11" ht="13.5" customHeight="1" x14ac:dyDescent="0.25">
      <c r="A2688" s="27" t="s">
        <v>462</v>
      </c>
      <c r="B2688" s="4" t="s">
        <v>156</v>
      </c>
      <c r="C2688" s="21">
        <f>C2689</f>
        <v>60000</v>
      </c>
      <c r="D2688" s="21">
        <f t="shared" ref="D2688:J2688" si="1463">D2689</f>
        <v>0</v>
      </c>
      <c r="E2688" s="21">
        <f t="shared" si="1463"/>
        <v>0</v>
      </c>
      <c r="F2688" s="103">
        <f t="shared" si="1463"/>
        <v>0</v>
      </c>
      <c r="G2688" s="862">
        <f t="shared" si="1463"/>
        <v>0</v>
      </c>
      <c r="H2688" s="499">
        <f t="shared" si="1463"/>
        <v>0</v>
      </c>
      <c r="I2688" s="863">
        <f t="shared" si="1463"/>
        <v>0</v>
      </c>
      <c r="J2688" s="514">
        <f t="shared" si="1463"/>
        <v>60000</v>
      </c>
      <c r="K2688" s="536">
        <f t="shared" si="1454"/>
        <v>0</v>
      </c>
    </row>
    <row r="2689" spans="1:11" ht="13.5" customHeight="1" x14ac:dyDescent="0.25">
      <c r="A2689" s="27" t="s">
        <v>463</v>
      </c>
      <c r="B2689" s="4" t="s">
        <v>157</v>
      </c>
      <c r="C2689" s="21">
        <v>60000</v>
      </c>
      <c r="D2689" s="16"/>
      <c r="E2689" s="16"/>
      <c r="F2689" s="102"/>
      <c r="G2689" s="835"/>
      <c r="H2689" s="716"/>
      <c r="I2689" s="846">
        <f>H2689+G2689</f>
        <v>0</v>
      </c>
      <c r="J2689" s="561">
        <f>C2689-I2689</f>
        <v>60000</v>
      </c>
      <c r="K2689" s="536">
        <f t="shared" si="1454"/>
        <v>0</v>
      </c>
    </row>
    <row r="2690" spans="1:11" ht="13.5" customHeight="1" x14ac:dyDescent="0.25">
      <c r="A2690" s="27" t="s">
        <v>464</v>
      </c>
      <c r="B2690" s="4" t="s">
        <v>158</v>
      </c>
      <c r="C2690" s="21">
        <f>C2691</f>
        <v>375000</v>
      </c>
      <c r="D2690" s="21">
        <f t="shared" ref="D2690:J2690" si="1464">D2691</f>
        <v>0</v>
      </c>
      <c r="E2690" s="21">
        <f t="shared" si="1464"/>
        <v>0</v>
      </c>
      <c r="F2690" s="103">
        <f t="shared" si="1464"/>
        <v>0</v>
      </c>
      <c r="G2690" s="862">
        <f t="shared" si="1464"/>
        <v>0</v>
      </c>
      <c r="H2690" s="499">
        <f t="shared" si="1464"/>
        <v>0</v>
      </c>
      <c r="I2690" s="863">
        <f t="shared" si="1464"/>
        <v>0</v>
      </c>
      <c r="J2690" s="514">
        <f t="shared" si="1464"/>
        <v>375000</v>
      </c>
      <c r="K2690" s="536">
        <f t="shared" si="1454"/>
        <v>0</v>
      </c>
    </row>
    <row r="2691" spans="1:11" ht="13.5" customHeight="1" x14ac:dyDescent="0.25">
      <c r="A2691" s="27" t="s">
        <v>465</v>
      </c>
      <c r="B2691" s="4" t="s">
        <v>175</v>
      </c>
      <c r="C2691" s="21">
        <v>375000</v>
      </c>
      <c r="D2691" s="16"/>
      <c r="E2691" s="16"/>
      <c r="F2691" s="102"/>
      <c r="G2691" s="835"/>
      <c r="H2691" s="716"/>
      <c r="I2691" s="846">
        <f>H2691+G2691</f>
        <v>0</v>
      </c>
      <c r="J2691" s="561">
        <f>C2691-I2691</f>
        <v>375000</v>
      </c>
      <c r="K2691" s="536">
        <f t="shared" si="1454"/>
        <v>0</v>
      </c>
    </row>
    <row r="2692" spans="1:11" ht="13.5" customHeight="1" thickBot="1" x14ac:dyDescent="0.3">
      <c r="A2692" s="70" t="s">
        <v>81</v>
      </c>
      <c r="B2692" s="70" t="s">
        <v>82</v>
      </c>
      <c r="C2692" s="71">
        <f>C2693+C2696</f>
        <v>3700000</v>
      </c>
      <c r="D2692" s="71">
        <f t="shared" ref="D2692:J2692" si="1465">D2693+D2696</f>
        <v>0</v>
      </c>
      <c r="E2692" s="71">
        <f t="shared" si="1465"/>
        <v>0</v>
      </c>
      <c r="F2692" s="111">
        <f t="shared" si="1465"/>
        <v>0</v>
      </c>
      <c r="G2692" s="902">
        <f t="shared" si="1465"/>
        <v>0</v>
      </c>
      <c r="H2692" s="1100">
        <f t="shared" si="1465"/>
        <v>2380000</v>
      </c>
      <c r="I2692" s="903">
        <f t="shared" si="1465"/>
        <v>2380000</v>
      </c>
      <c r="J2692" s="558">
        <f t="shared" si="1465"/>
        <v>1320000</v>
      </c>
      <c r="K2692" s="904">
        <f t="shared" si="1454"/>
        <v>64.324324324324323</v>
      </c>
    </row>
    <row r="2693" spans="1:11" ht="13.5" customHeight="1" thickBot="1" x14ac:dyDescent="0.3">
      <c r="A2693" s="3" t="s">
        <v>473</v>
      </c>
      <c r="B2693" s="3" t="s">
        <v>92</v>
      </c>
      <c r="C2693" s="65">
        <f>C2694</f>
        <v>780000</v>
      </c>
      <c r="D2693" s="65">
        <f t="shared" ref="D2693:J2694" si="1466">D2694</f>
        <v>0</v>
      </c>
      <c r="E2693" s="65">
        <f t="shared" si="1466"/>
        <v>0</v>
      </c>
      <c r="F2693" s="100">
        <f t="shared" si="1466"/>
        <v>0</v>
      </c>
      <c r="G2693" s="858">
        <f t="shared" si="1466"/>
        <v>0</v>
      </c>
      <c r="H2693" s="511">
        <f t="shared" si="1466"/>
        <v>780000</v>
      </c>
      <c r="I2693" s="859">
        <f t="shared" si="1466"/>
        <v>780000</v>
      </c>
      <c r="J2693" s="512">
        <f t="shared" si="1466"/>
        <v>0</v>
      </c>
      <c r="K2693" s="544">
        <f t="shared" si="1454"/>
        <v>100</v>
      </c>
    </row>
    <row r="2694" spans="1:11" ht="13.5" customHeight="1" x14ac:dyDescent="0.25">
      <c r="A2694" s="63" t="s">
        <v>474</v>
      </c>
      <c r="B2694" s="63" t="s">
        <v>152</v>
      </c>
      <c r="C2694" s="64">
        <f>C2695</f>
        <v>780000</v>
      </c>
      <c r="D2694" s="64">
        <f t="shared" si="1466"/>
        <v>0</v>
      </c>
      <c r="E2694" s="64">
        <f t="shared" si="1466"/>
        <v>0</v>
      </c>
      <c r="F2694" s="101">
        <f t="shared" si="1466"/>
        <v>0</v>
      </c>
      <c r="G2694" s="860">
        <f t="shared" si="1466"/>
        <v>0</v>
      </c>
      <c r="H2694" s="369">
        <f t="shared" si="1466"/>
        <v>780000</v>
      </c>
      <c r="I2694" s="861">
        <f t="shared" si="1466"/>
        <v>780000</v>
      </c>
      <c r="J2694" s="513">
        <f t="shared" si="1466"/>
        <v>0</v>
      </c>
      <c r="K2694" s="535">
        <f t="shared" si="1454"/>
        <v>100</v>
      </c>
    </row>
    <row r="2695" spans="1:11" ht="13.5" customHeight="1" thickBot="1" x14ac:dyDescent="0.3">
      <c r="A2695" s="48" t="s">
        <v>475</v>
      </c>
      <c r="B2695" s="48" t="s">
        <v>153</v>
      </c>
      <c r="C2695" s="49">
        <v>780000</v>
      </c>
      <c r="D2695" s="147"/>
      <c r="E2695" s="147"/>
      <c r="F2695" s="148"/>
      <c r="G2695" s="836"/>
      <c r="H2695" s="1098">
        <v>780000</v>
      </c>
      <c r="I2695" s="866">
        <f>H2695+G2695</f>
        <v>780000</v>
      </c>
      <c r="J2695" s="618">
        <f>C2695-I2695</f>
        <v>0</v>
      </c>
      <c r="K2695" s="538">
        <f t="shared" si="1454"/>
        <v>100</v>
      </c>
    </row>
    <row r="2696" spans="1:11" ht="13.5" customHeight="1" thickBot="1" x14ac:dyDescent="0.3">
      <c r="A2696" s="79" t="s">
        <v>466</v>
      </c>
      <c r="B2696" s="3" t="s">
        <v>151</v>
      </c>
      <c r="C2696" s="65">
        <f>C2697+C2699+C2701</f>
        <v>2920000</v>
      </c>
      <c r="D2696" s="65">
        <f t="shared" ref="D2696:J2696" si="1467">D2697+D2699+D2701</f>
        <v>0</v>
      </c>
      <c r="E2696" s="65">
        <f t="shared" si="1467"/>
        <v>0</v>
      </c>
      <c r="F2696" s="100">
        <f t="shared" si="1467"/>
        <v>0</v>
      </c>
      <c r="G2696" s="858">
        <f t="shared" si="1467"/>
        <v>0</v>
      </c>
      <c r="H2696" s="511">
        <f t="shared" si="1467"/>
        <v>1600000</v>
      </c>
      <c r="I2696" s="859">
        <f t="shared" si="1467"/>
        <v>1600000</v>
      </c>
      <c r="J2696" s="512">
        <f t="shared" si="1467"/>
        <v>1320000</v>
      </c>
      <c r="K2696" s="544">
        <f t="shared" si="1454"/>
        <v>54.794520547945204</v>
      </c>
    </row>
    <row r="2697" spans="1:11" ht="13.5" customHeight="1" x14ac:dyDescent="0.25">
      <c r="A2697" s="78" t="s">
        <v>467</v>
      </c>
      <c r="B2697" s="63" t="s">
        <v>154</v>
      </c>
      <c r="C2697" s="64">
        <f>C2698</f>
        <v>235000</v>
      </c>
      <c r="D2697" s="64">
        <f t="shared" ref="D2697:J2697" si="1468">D2698</f>
        <v>0</v>
      </c>
      <c r="E2697" s="64">
        <f t="shared" si="1468"/>
        <v>0</v>
      </c>
      <c r="F2697" s="101">
        <f t="shared" si="1468"/>
        <v>0</v>
      </c>
      <c r="G2697" s="860">
        <f t="shared" si="1468"/>
        <v>0</v>
      </c>
      <c r="H2697" s="369">
        <f t="shared" si="1468"/>
        <v>235000</v>
      </c>
      <c r="I2697" s="861">
        <f t="shared" si="1468"/>
        <v>235000</v>
      </c>
      <c r="J2697" s="513">
        <f t="shared" si="1468"/>
        <v>0</v>
      </c>
      <c r="K2697" s="535">
        <f t="shared" si="1454"/>
        <v>100</v>
      </c>
    </row>
    <row r="2698" spans="1:11" ht="13.5" customHeight="1" x14ac:dyDescent="0.25">
      <c r="A2698" s="27" t="s">
        <v>468</v>
      </c>
      <c r="B2698" s="4" t="s">
        <v>155</v>
      </c>
      <c r="C2698" s="21">
        <v>235000</v>
      </c>
      <c r="D2698" s="16"/>
      <c r="E2698" s="16"/>
      <c r="F2698" s="102"/>
      <c r="G2698" s="835"/>
      <c r="H2698" s="691">
        <v>235000</v>
      </c>
      <c r="I2698" s="851">
        <f>H2698+G2698</f>
        <v>235000</v>
      </c>
      <c r="J2698" s="561">
        <f>C2698-I2698</f>
        <v>0</v>
      </c>
      <c r="K2698" s="536">
        <f t="shared" si="1454"/>
        <v>100</v>
      </c>
    </row>
    <row r="2699" spans="1:11" ht="13.5" customHeight="1" x14ac:dyDescent="0.25">
      <c r="A2699" s="27" t="s">
        <v>469</v>
      </c>
      <c r="B2699" s="4" t="s">
        <v>156</v>
      </c>
      <c r="C2699" s="21">
        <f>C2700</f>
        <v>45000</v>
      </c>
      <c r="D2699" s="21">
        <f t="shared" ref="D2699:J2699" si="1469">D2700</f>
        <v>0</v>
      </c>
      <c r="E2699" s="21">
        <f t="shared" si="1469"/>
        <v>0</v>
      </c>
      <c r="F2699" s="103">
        <f t="shared" si="1469"/>
        <v>0</v>
      </c>
      <c r="G2699" s="862">
        <f t="shared" si="1469"/>
        <v>0</v>
      </c>
      <c r="H2699" s="499">
        <f t="shared" si="1469"/>
        <v>45000</v>
      </c>
      <c r="I2699" s="863">
        <f t="shared" si="1469"/>
        <v>45000</v>
      </c>
      <c r="J2699" s="514">
        <f t="shared" si="1469"/>
        <v>0</v>
      </c>
      <c r="K2699" s="536">
        <f t="shared" si="1454"/>
        <v>100</v>
      </c>
    </row>
    <row r="2700" spans="1:11" ht="13.5" customHeight="1" x14ac:dyDescent="0.25">
      <c r="A2700" s="27" t="s">
        <v>470</v>
      </c>
      <c r="B2700" s="4" t="s">
        <v>157</v>
      </c>
      <c r="C2700" s="21">
        <v>45000</v>
      </c>
      <c r="D2700" s="16"/>
      <c r="E2700" s="16"/>
      <c r="F2700" s="102"/>
      <c r="G2700" s="835"/>
      <c r="H2700" s="691">
        <v>45000</v>
      </c>
      <c r="I2700" s="851">
        <f>H2700+G2700</f>
        <v>45000</v>
      </c>
      <c r="J2700" s="561">
        <f>C2700-I2700</f>
        <v>0</v>
      </c>
      <c r="K2700" s="536">
        <f t="shared" si="1454"/>
        <v>100</v>
      </c>
    </row>
    <row r="2701" spans="1:11" ht="13.5" customHeight="1" x14ac:dyDescent="0.25">
      <c r="A2701" s="27" t="s">
        <v>471</v>
      </c>
      <c r="B2701" s="4" t="s">
        <v>158</v>
      </c>
      <c r="C2701" s="21">
        <f>C2702</f>
        <v>2640000</v>
      </c>
      <c r="D2701" s="21">
        <f t="shared" ref="D2701:J2701" si="1470">D2702</f>
        <v>0</v>
      </c>
      <c r="E2701" s="21">
        <f t="shared" si="1470"/>
        <v>0</v>
      </c>
      <c r="F2701" s="103">
        <f t="shared" si="1470"/>
        <v>0</v>
      </c>
      <c r="G2701" s="862">
        <f t="shared" si="1470"/>
        <v>0</v>
      </c>
      <c r="H2701" s="499">
        <f t="shared" si="1470"/>
        <v>1320000</v>
      </c>
      <c r="I2701" s="863">
        <f t="shared" si="1470"/>
        <v>1320000</v>
      </c>
      <c r="J2701" s="514">
        <f t="shared" si="1470"/>
        <v>1320000</v>
      </c>
      <c r="K2701" s="536">
        <f t="shared" si="1454"/>
        <v>50</v>
      </c>
    </row>
    <row r="2702" spans="1:11" ht="13.5" customHeight="1" x14ac:dyDescent="0.25">
      <c r="A2702" s="27" t="s">
        <v>472</v>
      </c>
      <c r="B2702" s="4" t="s">
        <v>175</v>
      </c>
      <c r="C2702" s="21">
        <v>2640000</v>
      </c>
      <c r="D2702" s="16"/>
      <c r="E2702" s="16"/>
      <c r="F2702" s="102"/>
      <c r="G2702" s="835"/>
      <c r="H2702" s="691">
        <v>1320000</v>
      </c>
      <c r="I2702" s="851">
        <f>H2702+G2702</f>
        <v>1320000</v>
      </c>
      <c r="J2702" s="561">
        <f>C2702-I2702</f>
        <v>1320000</v>
      </c>
      <c r="K2702" s="536">
        <f t="shared" si="1454"/>
        <v>50</v>
      </c>
    </row>
    <row r="2703" spans="1:11" ht="13.5" customHeight="1" x14ac:dyDescent="0.25">
      <c r="A2703" s="54" t="s">
        <v>113</v>
      </c>
      <c r="B2703" s="54" t="s">
        <v>547</v>
      </c>
      <c r="C2703" s="55">
        <f t="shared" ref="C2703:J2703" si="1471">C2704+C2717</f>
        <v>5580000</v>
      </c>
      <c r="D2703" s="55">
        <f t="shared" si="1471"/>
        <v>0</v>
      </c>
      <c r="E2703" s="55">
        <f t="shared" si="1471"/>
        <v>0</v>
      </c>
      <c r="F2703" s="104">
        <f t="shared" si="1471"/>
        <v>0</v>
      </c>
      <c r="G2703" s="547">
        <f t="shared" si="1471"/>
        <v>5355000</v>
      </c>
      <c r="H2703" s="499">
        <f t="shared" si="1471"/>
        <v>0</v>
      </c>
      <c r="I2703" s="581">
        <f t="shared" si="1471"/>
        <v>5355000</v>
      </c>
      <c r="J2703" s="549">
        <f t="shared" si="1471"/>
        <v>225000</v>
      </c>
      <c r="K2703" s="916">
        <f t="shared" si="1454"/>
        <v>95.967741935483872</v>
      </c>
    </row>
    <row r="2704" spans="1:11" ht="13.5" customHeight="1" thickBot="1" x14ac:dyDescent="0.3">
      <c r="A2704" s="70" t="s">
        <v>83</v>
      </c>
      <c r="B2704" s="70" t="s">
        <v>84</v>
      </c>
      <c r="C2704" s="71">
        <f>C2705</f>
        <v>850000</v>
      </c>
      <c r="D2704" s="71">
        <f t="shared" ref="D2704:J2704" si="1472">D2705</f>
        <v>0</v>
      </c>
      <c r="E2704" s="71">
        <f t="shared" si="1472"/>
        <v>0</v>
      </c>
      <c r="F2704" s="111">
        <f t="shared" si="1472"/>
        <v>0</v>
      </c>
      <c r="G2704" s="902">
        <f t="shared" si="1472"/>
        <v>850000</v>
      </c>
      <c r="H2704" s="1100">
        <f t="shared" si="1472"/>
        <v>0</v>
      </c>
      <c r="I2704" s="903">
        <f t="shared" si="1472"/>
        <v>850000</v>
      </c>
      <c r="J2704" s="558">
        <f t="shared" si="1472"/>
        <v>0</v>
      </c>
      <c r="K2704" s="904">
        <f t="shared" si="1454"/>
        <v>100</v>
      </c>
    </row>
    <row r="2705" spans="1:11" ht="13.5" customHeight="1" thickBot="1" x14ac:dyDescent="0.3">
      <c r="A2705" s="79" t="s">
        <v>476</v>
      </c>
      <c r="B2705" s="3" t="s">
        <v>151</v>
      </c>
      <c r="C2705" s="65">
        <f>C2706+C2708+C2710</f>
        <v>850000</v>
      </c>
      <c r="D2705" s="65">
        <f t="shared" ref="D2705:J2705" si="1473">D2706+D2708+D2710</f>
        <v>0</v>
      </c>
      <c r="E2705" s="65">
        <f t="shared" si="1473"/>
        <v>0</v>
      </c>
      <c r="F2705" s="100">
        <f t="shared" si="1473"/>
        <v>0</v>
      </c>
      <c r="G2705" s="858">
        <f t="shared" si="1473"/>
        <v>850000</v>
      </c>
      <c r="H2705" s="511">
        <f t="shared" si="1473"/>
        <v>0</v>
      </c>
      <c r="I2705" s="859">
        <f t="shared" si="1473"/>
        <v>850000</v>
      </c>
      <c r="J2705" s="512">
        <f t="shared" si="1473"/>
        <v>0</v>
      </c>
      <c r="K2705" s="544">
        <f t="shared" si="1454"/>
        <v>100</v>
      </c>
    </row>
    <row r="2706" spans="1:11" ht="13.5" customHeight="1" x14ac:dyDescent="0.25">
      <c r="A2706" s="78" t="s">
        <v>477</v>
      </c>
      <c r="B2706" s="63" t="s">
        <v>154</v>
      </c>
      <c r="C2706" s="64">
        <f>C2707</f>
        <v>75000</v>
      </c>
      <c r="D2706" s="64">
        <f t="shared" ref="D2706:J2706" si="1474">D2707</f>
        <v>0</v>
      </c>
      <c r="E2706" s="64">
        <f t="shared" si="1474"/>
        <v>0</v>
      </c>
      <c r="F2706" s="101">
        <f t="shared" si="1474"/>
        <v>0</v>
      </c>
      <c r="G2706" s="860">
        <f t="shared" si="1474"/>
        <v>75000</v>
      </c>
      <c r="H2706" s="369">
        <f t="shared" si="1474"/>
        <v>0</v>
      </c>
      <c r="I2706" s="861">
        <f t="shared" si="1474"/>
        <v>75000</v>
      </c>
      <c r="J2706" s="513">
        <f t="shared" si="1474"/>
        <v>0</v>
      </c>
      <c r="K2706" s="535">
        <f t="shared" si="1454"/>
        <v>100</v>
      </c>
    </row>
    <row r="2707" spans="1:11" ht="13.5" customHeight="1" x14ac:dyDescent="0.25">
      <c r="A2707" s="27" t="s">
        <v>478</v>
      </c>
      <c r="B2707" s="4" t="s">
        <v>155</v>
      </c>
      <c r="C2707" s="21">
        <v>75000</v>
      </c>
      <c r="D2707" s="57"/>
      <c r="E2707" s="57"/>
      <c r="F2707" s="106"/>
      <c r="G2707" s="850">
        <v>75000</v>
      </c>
      <c r="H2707" s="691"/>
      <c r="I2707" s="851">
        <f>H2707+G2707</f>
        <v>75000</v>
      </c>
      <c r="J2707" s="561">
        <f>C2707-I2707</f>
        <v>0</v>
      </c>
      <c r="K2707" s="536">
        <f t="shared" si="1454"/>
        <v>100</v>
      </c>
    </row>
    <row r="2708" spans="1:11" ht="13.5" customHeight="1" x14ac:dyDescent="0.25">
      <c r="A2708" s="27" t="s">
        <v>479</v>
      </c>
      <c r="B2708" s="4" t="s">
        <v>156</v>
      </c>
      <c r="C2708" s="21">
        <f>C2709</f>
        <v>15000</v>
      </c>
      <c r="D2708" s="21">
        <f t="shared" ref="D2708:J2708" si="1475">D2709</f>
        <v>0</v>
      </c>
      <c r="E2708" s="21">
        <f t="shared" si="1475"/>
        <v>0</v>
      </c>
      <c r="F2708" s="103">
        <f t="shared" si="1475"/>
        <v>0</v>
      </c>
      <c r="G2708" s="862">
        <f t="shared" si="1475"/>
        <v>15000</v>
      </c>
      <c r="H2708" s="499">
        <f t="shared" si="1475"/>
        <v>0</v>
      </c>
      <c r="I2708" s="863">
        <f t="shared" si="1475"/>
        <v>15000</v>
      </c>
      <c r="J2708" s="514">
        <f t="shared" si="1475"/>
        <v>0</v>
      </c>
      <c r="K2708" s="536">
        <f t="shared" si="1454"/>
        <v>100</v>
      </c>
    </row>
    <row r="2709" spans="1:11" ht="13.5" customHeight="1" x14ac:dyDescent="0.25">
      <c r="A2709" s="27" t="s">
        <v>480</v>
      </c>
      <c r="B2709" s="4" t="s">
        <v>157</v>
      </c>
      <c r="C2709" s="21">
        <v>15000</v>
      </c>
      <c r="D2709" s="16"/>
      <c r="E2709" s="16"/>
      <c r="F2709" s="102"/>
      <c r="G2709" s="850">
        <v>15000</v>
      </c>
      <c r="H2709" s="691"/>
      <c r="I2709" s="851">
        <f>H2709+G2709</f>
        <v>15000</v>
      </c>
      <c r="J2709" s="561">
        <f>C2709-I2709</f>
        <v>0</v>
      </c>
      <c r="K2709" s="536">
        <f t="shared" si="1454"/>
        <v>100</v>
      </c>
    </row>
    <row r="2710" spans="1:11" ht="13.5" customHeight="1" x14ac:dyDescent="0.25">
      <c r="A2710" s="27" t="s">
        <v>481</v>
      </c>
      <c r="B2710" s="4" t="s">
        <v>158</v>
      </c>
      <c r="C2710" s="21">
        <f>C2711</f>
        <v>760000</v>
      </c>
      <c r="D2710" s="21">
        <f t="shared" ref="D2710:J2710" si="1476">D2711</f>
        <v>0</v>
      </c>
      <c r="E2710" s="21">
        <f t="shared" si="1476"/>
        <v>0</v>
      </c>
      <c r="F2710" s="103">
        <f t="shared" si="1476"/>
        <v>0</v>
      </c>
      <c r="G2710" s="862">
        <f t="shared" si="1476"/>
        <v>760000</v>
      </c>
      <c r="H2710" s="499">
        <f t="shared" si="1476"/>
        <v>0</v>
      </c>
      <c r="I2710" s="863">
        <f t="shared" si="1476"/>
        <v>760000</v>
      </c>
      <c r="J2710" s="514">
        <f t="shared" si="1476"/>
        <v>0</v>
      </c>
      <c r="K2710" s="536">
        <f t="shared" si="1454"/>
        <v>100</v>
      </c>
    </row>
    <row r="2711" spans="1:11" ht="13.5" customHeight="1" x14ac:dyDescent="0.25">
      <c r="A2711" s="27" t="s">
        <v>482</v>
      </c>
      <c r="B2711" s="4" t="s">
        <v>175</v>
      </c>
      <c r="C2711" s="21">
        <v>760000</v>
      </c>
      <c r="D2711" s="16"/>
      <c r="E2711" s="16"/>
      <c r="F2711" s="102"/>
      <c r="G2711" s="850">
        <v>760000</v>
      </c>
      <c r="H2711" s="691"/>
      <c r="I2711" s="851">
        <f>H2711+G2711</f>
        <v>760000</v>
      </c>
      <c r="J2711" s="561">
        <f>C2711-I2711</f>
        <v>0</v>
      </c>
      <c r="K2711" s="536">
        <f t="shared" si="1454"/>
        <v>100</v>
      </c>
    </row>
    <row r="2712" spans="1:11" ht="13.5" customHeight="1" x14ac:dyDescent="0.25">
      <c r="A2712" s="135"/>
      <c r="B2712" s="48"/>
      <c r="C2712" s="49"/>
      <c r="D2712" s="29"/>
      <c r="E2712" s="29"/>
      <c r="F2712" s="89"/>
      <c r="G2712" s="836"/>
      <c r="H2712" s="1088"/>
      <c r="I2712" s="847"/>
      <c r="J2712" s="508"/>
      <c r="K2712" s="538"/>
    </row>
    <row r="2713" spans="1:11" ht="13.5" customHeight="1" x14ac:dyDescent="0.25">
      <c r="A2713" s="139"/>
      <c r="B2713" s="124"/>
      <c r="C2713" s="125"/>
      <c r="D2713" s="126"/>
      <c r="E2713" s="126"/>
      <c r="F2713" s="126"/>
      <c r="G2713" s="516"/>
      <c r="H2713" s="516"/>
      <c r="I2713" s="516"/>
      <c r="J2713" s="515"/>
      <c r="K2713" s="545"/>
    </row>
    <row r="2714" spans="1:11" ht="13.5" customHeight="1" x14ac:dyDescent="0.25">
      <c r="A2714" s="140"/>
      <c r="B2714" s="7"/>
      <c r="C2714" s="8"/>
      <c r="D2714" s="130"/>
      <c r="E2714" s="130"/>
      <c r="F2714" s="130"/>
      <c r="G2714" s="520"/>
      <c r="H2714" s="520"/>
      <c r="I2714" s="520"/>
      <c r="J2714" s="519"/>
      <c r="K2714" s="550"/>
    </row>
    <row r="2715" spans="1:11" ht="12.95" customHeight="1" x14ac:dyDescent="0.25">
      <c r="A2715" s="140"/>
      <c r="B2715" s="7"/>
      <c r="C2715" s="8"/>
      <c r="D2715" s="130"/>
      <c r="E2715" s="130"/>
      <c r="F2715" s="130"/>
      <c r="G2715" s="520"/>
      <c r="H2715" s="520"/>
      <c r="I2715" s="520"/>
      <c r="J2715" s="519"/>
      <c r="K2715" s="550">
        <v>10</v>
      </c>
    </row>
    <row r="2716" spans="1:11" ht="12.95" customHeight="1" x14ac:dyDescent="0.25">
      <c r="A2716" s="144" t="s">
        <v>533</v>
      </c>
      <c r="B2716" s="141">
        <v>2</v>
      </c>
      <c r="C2716" s="142" t="s">
        <v>534</v>
      </c>
      <c r="D2716" s="142" t="s">
        <v>535</v>
      </c>
      <c r="E2716" s="142" t="s">
        <v>536</v>
      </c>
      <c r="F2716" s="143" t="s">
        <v>537</v>
      </c>
      <c r="G2716" s="882">
        <v>7</v>
      </c>
      <c r="H2716" s="1108">
        <v>8</v>
      </c>
      <c r="I2716" s="883">
        <v>9</v>
      </c>
      <c r="J2716" s="525">
        <v>10</v>
      </c>
      <c r="K2716" s="503">
        <v>11</v>
      </c>
    </row>
    <row r="2717" spans="1:11" ht="12.95" customHeight="1" thickBot="1" x14ac:dyDescent="0.3">
      <c r="A2717" s="70" t="s">
        <v>85</v>
      </c>
      <c r="B2717" s="70" t="s">
        <v>548</v>
      </c>
      <c r="C2717" s="71">
        <f>C2718+C2721</f>
        <v>4730000</v>
      </c>
      <c r="D2717" s="71">
        <f t="shared" ref="D2717:J2717" si="1477">D2718+D2721</f>
        <v>0</v>
      </c>
      <c r="E2717" s="71">
        <f t="shared" si="1477"/>
        <v>0</v>
      </c>
      <c r="F2717" s="111">
        <f t="shared" si="1477"/>
        <v>0</v>
      </c>
      <c r="G2717" s="902">
        <f t="shared" si="1477"/>
        <v>4505000</v>
      </c>
      <c r="H2717" s="1100">
        <f t="shared" si="1477"/>
        <v>0</v>
      </c>
      <c r="I2717" s="903">
        <f t="shared" si="1477"/>
        <v>4505000</v>
      </c>
      <c r="J2717" s="558">
        <f t="shared" si="1477"/>
        <v>225000</v>
      </c>
      <c r="K2717" s="538">
        <f t="shared" ref="K2717:K2750" si="1478">I2717/C2717*100</f>
        <v>95.243128964059196</v>
      </c>
    </row>
    <row r="2718" spans="1:11" ht="12.95" customHeight="1" thickBot="1" x14ac:dyDescent="0.3">
      <c r="A2718" s="3" t="s">
        <v>489</v>
      </c>
      <c r="B2718" s="3" t="s">
        <v>92</v>
      </c>
      <c r="C2718" s="65">
        <f>C2719</f>
        <v>675000</v>
      </c>
      <c r="D2718" s="65">
        <f t="shared" ref="D2718:J2719" si="1479">D2719</f>
        <v>0</v>
      </c>
      <c r="E2718" s="65">
        <f t="shared" si="1479"/>
        <v>0</v>
      </c>
      <c r="F2718" s="100">
        <f t="shared" si="1479"/>
        <v>0</v>
      </c>
      <c r="G2718" s="858">
        <f t="shared" si="1479"/>
        <v>600000</v>
      </c>
      <c r="H2718" s="511">
        <f t="shared" si="1479"/>
        <v>0</v>
      </c>
      <c r="I2718" s="859">
        <f t="shared" si="1479"/>
        <v>600000</v>
      </c>
      <c r="J2718" s="512">
        <f t="shared" si="1479"/>
        <v>75000</v>
      </c>
      <c r="K2718" s="544">
        <f t="shared" si="1478"/>
        <v>88.888888888888886</v>
      </c>
    </row>
    <row r="2719" spans="1:11" ht="12.95" customHeight="1" x14ac:dyDescent="0.25">
      <c r="A2719" s="63" t="s">
        <v>490</v>
      </c>
      <c r="B2719" s="63" t="s">
        <v>152</v>
      </c>
      <c r="C2719" s="64">
        <f>C2720</f>
        <v>675000</v>
      </c>
      <c r="D2719" s="64">
        <f t="shared" si="1479"/>
        <v>0</v>
      </c>
      <c r="E2719" s="64">
        <f t="shared" si="1479"/>
        <v>0</v>
      </c>
      <c r="F2719" s="101">
        <f t="shared" si="1479"/>
        <v>0</v>
      </c>
      <c r="G2719" s="860">
        <f t="shared" si="1479"/>
        <v>600000</v>
      </c>
      <c r="H2719" s="369">
        <f t="shared" si="1479"/>
        <v>0</v>
      </c>
      <c r="I2719" s="861">
        <f t="shared" si="1479"/>
        <v>600000</v>
      </c>
      <c r="J2719" s="513">
        <f t="shared" si="1479"/>
        <v>75000</v>
      </c>
      <c r="K2719" s="535">
        <f t="shared" si="1478"/>
        <v>88.888888888888886</v>
      </c>
    </row>
    <row r="2720" spans="1:11" ht="12.95" customHeight="1" thickBot="1" x14ac:dyDescent="0.3">
      <c r="A2720" s="48" t="s">
        <v>491</v>
      </c>
      <c r="B2720" s="48" t="s">
        <v>153</v>
      </c>
      <c r="C2720" s="49">
        <v>675000</v>
      </c>
      <c r="D2720" s="147"/>
      <c r="E2720" s="147"/>
      <c r="F2720" s="148"/>
      <c r="G2720" s="865">
        <v>600000</v>
      </c>
      <c r="H2720" s="1098"/>
      <c r="I2720" s="866">
        <f>H2720+G2720</f>
        <v>600000</v>
      </c>
      <c r="J2720" s="618">
        <f>C2720-I2720</f>
        <v>75000</v>
      </c>
      <c r="K2720" s="538">
        <f t="shared" si="1478"/>
        <v>88.888888888888886</v>
      </c>
    </row>
    <row r="2721" spans="1:11" ht="12.95" customHeight="1" thickBot="1" x14ac:dyDescent="0.3">
      <c r="A2721" s="3" t="s">
        <v>492</v>
      </c>
      <c r="B2721" s="3" t="s">
        <v>151</v>
      </c>
      <c r="C2721" s="65">
        <f>C2722+C2724+C2726+C2729+C2732</f>
        <v>4055000</v>
      </c>
      <c r="D2721" s="65">
        <f t="shared" ref="D2721:J2721" si="1480">D2722+D2724+D2726+D2729+D2732</f>
        <v>0</v>
      </c>
      <c r="E2721" s="65">
        <f t="shared" si="1480"/>
        <v>0</v>
      </c>
      <c r="F2721" s="100">
        <f t="shared" si="1480"/>
        <v>0</v>
      </c>
      <c r="G2721" s="858">
        <f t="shared" si="1480"/>
        <v>3905000</v>
      </c>
      <c r="H2721" s="511">
        <f t="shared" si="1480"/>
        <v>0</v>
      </c>
      <c r="I2721" s="859">
        <f t="shared" si="1480"/>
        <v>3905000</v>
      </c>
      <c r="J2721" s="512">
        <f t="shared" si="1480"/>
        <v>150000</v>
      </c>
      <c r="K2721" s="544">
        <f t="shared" si="1478"/>
        <v>96.30086313193587</v>
      </c>
    </row>
    <row r="2722" spans="1:11" ht="12.95" customHeight="1" x14ac:dyDescent="0.25">
      <c r="A2722" s="63" t="s">
        <v>493</v>
      </c>
      <c r="B2722" s="63" t="s">
        <v>154</v>
      </c>
      <c r="C2722" s="64">
        <f>C2723</f>
        <v>335000</v>
      </c>
      <c r="D2722" s="64">
        <f t="shared" ref="D2722:J2722" si="1481">D2723</f>
        <v>0</v>
      </c>
      <c r="E2722" s="64">
        <f t="shared" si="1481"/>
        <v>0</v>
      </c>
      <c r="F2722" s="101">
        <f t="shared" si="1481"/>
        <v>0</v>
      </c>
      <c r="G2722" s="860">
        <f t="shared" si="1481"/>
        <v>335000</v>
      </c>
      <c r="H2722" s="369">
        <f t="shared" si="1481"/>
        <v>0</v>
      </c>
      <c r="I2722" s="861">
        <f t="shared" si="1481"/>
        <v>335000</v>
      </c>
      <c r="J2722" s="513">
        <f t="shared" si="1481"/>
        <v>0</v>
      </c>
      <c r="K2722" s="535">
        <f t="shared" si="1478"/>
        <v>100</v>
      </c>
    </row>
    <row r="2723" spans="1:11" ht="12.95" customHeight="1" x14ac:dyDescent="0.25">
      <c r="A2723" s="4" t="s">
        <v>494</v>
      </c>
      <c r="B2723" s="4" t="s">
        <v>155</v>
      </c>
      <c r="C2723" s="21">
        <v>335000</v>
      </c>
      <c r="D2723" s="57"/>
      <c r="E2723" s="57"/>
      <c r="F2723" s="106"/>
      <c r="G2723" s="850">
        <v>335000</v>
      </c>
      <c r="H2723" s="691"/>
      <c r="I2723" s="864">
        <f>H2723+G2723</f>
        <v>335000</v>
      </c>
      <c r="J2723" s="619">
        <f>C2723-I2723</f>
        <v>0</v>
      </c>
      <c r="K2723" s="536">
        <f t="shared" si="1478"/>
        <v>100</v>
      </c>
    </row>
    <row r="2724" spans="1:11" ht="12.95" customHeight="1" x14ac:dyDescent="0.25">
      <c r="A2724" s="4" t="s">
        <v>495</v>
      </c>
      <c r="B2724" s="4" t="s">
        <v>483</v>
      </c>
      <c r="C2724" s="21">
        <f>C2725</f>
        <v>250000</v>
      </c>
      <c r="D2724" s="21">
        <f t="shared" ref="D2724:J2724" si="1482">D2725</f>
        <v>0</v>
      </c>
      <c r="E2724" s="21">
        <f t="shared" si="1482"/>
        <v>0</v>
      </c>
      <c r="F2724" s="103">
        <f t="shared" si="1482"/>
        <v>0</v>
      </c>
      <c r="G2724" s="862">
        <f t="shared" si="1482"/>
        <v>250000</v>
      </c>
      <c r="H2724" s="499">
        <f t="shared" si="1482"/>
        <v>0</v>
      </c>
      <c r="I2724" s="863">
        <f t="shared" si="1482"/>
        <v>250000</v>
      </c>
      <c r="J2724" s="514">
        <f t="shared" si="1482"/>
        <v>0</v>
      </c>
      <c r="K2724" s="536">
        <f t="shared" si="1478"/>
        <v>100</v>
      </c>
    </row>
    <row r="2725" spans="1:11" ht="12.95" customHeight="1" x14ac:dyDescent="0.25">
      <c r="A2725" s="4" t="s">
        <v>496</v>
      </c>
      <c r="B2725" s="4" t="s">
        <v>484</v>
      </c>
      <c r="C2725" s="21">
        <v>250000</v>
      </c>
      <c r="D2725" s="57"/>
      <c r="E2725" s="57"/>
      <c r="F2725" s="106"/>
      <c r="G2725" s="850">
        <v>250000</v>
      </c>
      <c r="H2725" s="691"/>
      <c r="I2725" s="864">
        <f>H2725+G2725</f>
        <v>250000</v>
      </c>
      <c r="J2725" s="619">
        <f>C2725-I2725</f>
        <v>0</v>
      </c>
      <c r="K2725" s="536">
        <f t="shared" si="1478"/>
        <v>100</v>
      </c>
    </row>
    <row r="2726" spans="1:11" ht="12.95" customHeight="1" x14ac:dyDescent="0.25">
      <c r="A2726" s="4" t="s">
        <v>497</v>
      </c>
      <c r="B2726" s="4" t="s">
        <v>156</v>
      </c>
      <c r="C2726" s="21">
        <f>C2727+C2728</f>
        <v>600000</v>
      </c>
      <c r="D2726" s="21">
        <f t="shared" ref="D2726:J2726" si="1483">D2727+D2728</f>
        <v>0</v>
      </c>
      <c r="E2726" s="21">
        <f t="shared" si="1483"/>
        <v>0</v>
      </c>
      <c r="F2726" s="103">
        <f t="shared" si="1483"/>
        <v>0</v>
      </c>
      <c r="G2726" s="862">
        <f t="shared" si="1483"/>
        <v>450000</v>
      </c>
      <c r="H2726" s="499">
        <f t="shared" si="1483"/>
        <v>0</v>
      </c>
      <c r="I2726" s="863">
        <f t="shared" si="1483"/>
        <v>450000</v>
      </c>
      <c r="J2726" s="514">
        <f t="shared" si="1483"/>
        <v>150000</v>
      </c>
      <c r="K2726" s="536">
        <f t="shared" si="1478"/>
        <v>75</v>
      </c>
    </row>
    <row r="2727" spans="1:11" ht="12.95" customHeight="1" x14ac:dyDescent="0.25">
      <c r="A2727" s="4" t="s">
        <v>499</v>
      </c>
      <c r="B2727" s="4" t="s">
        <v>157</v>
      </c>
      <c r="C2727" s="21">
        <v>300000</v>
      </c>
      <c r="D2727" s="57"/>
      <c r="E2727" s="57"/>
      <c r="F2727" s="106"/>
      <c r="G2727" s="850">
        <v>300000</v>
      </c>
      <c r="H2727" s="691"/>
      <c r="I2727" s="864">
        <f>H2727+G2727</f>
        <v>300000</v>
      </c>
      <c r="J2727" s="619">
        <f>C2727-I2727</f>
        <v>0</v>
      </c>
      <c r="K2727" s="536">
        <f t="shared" si="1478"/>
        <v>100</v>
      </c>
    </row>
    <row r="2728" spans="1:11" ht="12.95" customHeight="1" x14ac:dyDescent="0.25">
      <c r="A2728" s="4" t="s">
        <v>498</v>
      </c>
      <c r="B2728" s="4" t="s">
        <v>485</v>
      </c>
      <c r="C2728" s="21">
        <v>300000</v>
      </c>
      <c r="D2728" s="57"/>
      <c r="E2728" s="57"/>
      <c r="F2728" s="106"/>
      <c r="G2728" s="850">
        <v>150000</v>
      </c>
      <c r="H2728" s="691"/>
      <c r="I2728" s="864">
        <f>H2728+G2728</f>
        <v>150000</v>
      </c>
      <c r="J2728" s="619">
        <f>C2728-I2728</f>
        <v>150000</v>
      </c>
      <c r="K2728" s="536">
        <f t="shared" si="1478"/>
        <v>50</v>
      </c>
    </row>
    <row r="2729" spans="1:11" ht="12.95" customHeight="1" x14ac:dyDescent="0.25">
      <c r="A2729" s="4" t="s">
        <v>500</v>
      </c>
      <c r="B2729" s="4" t="s">
        <v>486</v>
      </c>
      <c r="C2729" s="21">
        <f>C2730+C2731</f>
        <v>800000</v>
      </c>
      <c r="D2729" s="21">
        <f t="shared" ref="D2729:J2729" si="1484">D2730+D2731</f>
        <v>0</v>
      </c>
      <c r="E2729" s="21">
        <f t="shared" si="1484"/>
        <v>0</v>
      </c>
      <c r="F2729" s="103">
        <f t="shared" si="1484"/>
        <v>0</v>
      </c>
      <c r="G2729" s="862">
        <f t="shared" si="1484"/>
        <v>800000</v>
      </c>
      <c r="H2729" s="499">
        <f t="shared" si="1484"/>
        <v>0</v>
      </c>
      <c r="I2729" s="863">
        <f t="shared" si="1484"/>
        <v>800000</v>
      </c>
      <c r="J2729" s="514">
        <f t="shared" si="1484"/>
        <v>0</v>
      </c>
      <c r="K2729" s="536">
        <f t="shared" si="1478"/>
        <v>100</v>
      </c>
    </row>
    <row r="2730" spans="1:11" ht="12.95" customHeight="1" x14ac:dyDescent="0.25">
      <c r="A2730" s="4" t="s">
        <v>502</v>
      </c>
      <c r="B2730" s="4" t="s">
        <v>487</v>
      </c>
      <c r="C2730" s="21">
        <v>500000</v>
      </c>
      <c r="D2730" s="57"/>
      <c r="E2730" s="57"/>
      <c r="F2730" s="106"/>
      <c r="G2730" s="850">
        <v>500000</v>
      </c>
      <c r="H2730" s="691"/>
      <c r="I2730" s="864">
        <f>H2730+G2730</f>
        <v>500000</v>
      </c>
      <c r="J2730" s="619">
        <f>C2730-I2730</f>
        <v>0</v>
      </c>
      <c r="K2730" s="536">
        <f t="shared" si="1478"/>
        <v>100</v>
      </c>
    </row>
    <row r="2731" spans="1:11" ht="12.95" customHeight="1" x14ac:dyDescent="0.25">
      <c r="A2731" s="4" t="s">
        <v>501</v>
      </c>
      <c r="B2731" s="4" t="s">
        <v>488</v>
      </c>
      <c r="C2731" s="21">
        <v>300000</v>
      </c>
      <c r="D2731" s="57"/>
      <c r="E2731" s="57"/>
      <c r="F2731" s="106"/>
      <c r="G2731" s="850">
        <v>300000</v>
      </c>
      <c r="H2731" s="691"/>
      <c r="I2731" s="864">
        <f>H2731+G2731</f>
        <v>300000</v>
      </c>
      <c r="J2731" s="619">
        <f>C2731-I2731</f>
        <v>0</v>
      </c>
      <c r="K2731" s="536">
        <f t="shared" si="1478"/>
        <v>100</v>
      </c>
    </row>
    <row r="2732" spans="1:11" ht="12.95" customHeight="1" x14ac:dyDescent="0.25">
      <c r="A2732" s="4" t="s">
        <v>503</v>
      </c>
      <c r="B2732" s="4" t="s">
        <v>158</v>
      </c>
      <c r="C2732" s="21">
        <f>C2733</f>
        <v>2070000</v>
      </c>
      <c r="D2732" s="21">
        <f t="shared" ref="D2732:J2732" si="1485">D2733</f>
        <v>0</v>
      </c>
      <c r="E2732" s="21">
        <f t="shared" si="1485"/>
        <v>0</v>
      </c>
      <c r="F2732" s="103">
        <f t="shared" si="1485"/>
        <v>0</v>
      </c>
      <c r="G2732" s="862">
        <f t="shared" si="1485"/>
        <v>2070000</v>
      </c>
      <c r="H2732" s="499">
        <f t="shared" si="1485"/>
        <v>0</v>
      </c>
      <c r="I2732" s="863">
        <f t="shared" si="1485"/>
        <v>2070000</v>
      </c>
      <c r="J2732" s="514">
        <f t="shared" si="1485"/>
        <v>0</v>
      </c>
      <c r="K2732" s="536">
        <f t="shared" si="1478"/>
        <v>100</v>
      </c>
    </row>
    <row r="2733" spans="1:11" ht="12.95" customHeight="1" x14ac:dyDescent="0.25">
      <c r="A2733" s="4" t="s">
        <v>504</v>
      </c>
      <c r="B2733" s="4" t="s">
        <v>175</v>
      </c>
      <c r="C2733" s="21">
        <v>2070000</v>
      </c>
      <c r="D2733" s="16"/>
      <c r="E2733" s="16"/>
      <c r="F2733" s="102"/>
      <c r="G2733" s="850">
        <v>2070000</v>
      </c>
      <c r="H2733" s="691"/>
      <c r="I2733" s="864">
        <f>H2733+G2733</f>
        <v>2070000</v>
      </c>
      <c r="J2733" s="561">
        <f>C2733-I2733</f>
        <v>0</v>
      </c>
      <c r="K2733" s="536">
        <f t="shared" si="1478"/>
        <v>100</v>
      </c>
    </row>
    <row r="2734" spans="1:11" ht="12.95" customHeight="1" x14ac:dyDescent="0.25">
      <c r="A2734" s="54" t="s">
        <v>112</v>
      </c>
      <c r="B2734" s="54" t="s">
        <v>111</v>
      </c>
      <c r="C2734" s="55">
        <f t="shared" ref="C2734:J2734" si="1486">C2735+C2743</f>
        <v>2050000</v>
      </c>
      <c r="D2734" s="55">
        <f t="shared" si="1486"/>
        <v>0</v>
      </c>
      <c r="E2734" s="55">
        <f t="shared" si="1486"/>
        <v>0</v>
      </c>
      <c r="F2734" s="104">
        <f t="shared" si="1486"/>
        <v>0</v>
      </c>
      <c r="G2734" s="547">
        <f t="shared" si="1486"/>
        <v>0</v>
      </c>
      <c r="H2734" s="499">
        <f t="shared" si="1486"/>
        <v>0</v>
      </c>
      <c r="I2734" s="581">
        <f t="shared" si="1486"/>
        <v>0</v>
      </c>
      <c r="J2734" s="549">
        <f t="shared" si="1486"/>
        <v>2050000</v>
      </c>
      <c r="K2734" s="916">
        <f t="shared" si="1478"/>
        <v>0</v>
      </c>
    </row>
    <row r="2735" spans="1:11" ht="12.95" customHeight="1" thickBot="1" x14ac:dyDescent="0.3">
      <c r="A2735" s="70" t="s">
        <v>86</v>
      </c>
      <c r="B2735" s="70" t="s">
        <v>87</v>
      </c>
      <c r="C2735" s="71">
        <f>C2736</f>
        <v>1190000</v>
      </c>
      <c r="D2735" s="71">
        <f t="shared" ref="D2735:J2735" si="1487">D2736</f>
        <v>0</v>
      </c>
      <c r="E2735" s="71">
        <f t="shared" si="1487"/>
        <v>0</v>
      </c>
      <c r="F2735" s="111">
        <f t="shared" si="1487"/>
        <v>0</v>
      </c>
      <c r="G2735" s="902">
        <f t="shared" si="1487"/>
        <v>0</v>
      </c>
      <c r="H2735" s="1100">
        <f t="shared" si="1487"/>
        <v>0</v>
      </c>
      <c r="I2735" s="903">
        <f t="shared" si="1487"/>
        <v>0</v>
      </c>
      <c r="J2735" s="558">
        <f t="shared" si="1487"/>
        <v>1190000</v>
      </c>
      <c r="K2735" s="904">
        <f t="shared" si="1478"/>
        <v>0</v>
      </c>
    </row>
    <row r="2736" spans="1:11" ht="12.95" customHeight="1" thickBot="1" x14ac:dyDescent="0.3">
      <c r="A2736" s="79" t="s">
        <v>505</v>
      </c>
      <c r="B2736" s="3" t="s">
        <v>151</v>
      </c>
      <c r="C2736" s="65">
        <f>C2737+C2739+C2741</f>
        <v>1190000</v>
      </c>
      <c r="D2736" s="65">
        <f t="shared" ref="D2736:J2736" si="1488">D2737+D2739+D2741</f>
        <v>0</v>
      </c>
      <c r="E2736" s="65">
        <f t="shared" si="1488"/>
        <v>0</v>
      </c>
      <c r="F2736" s="100">
        <f t="shared" si="1488"/>
        <v>0</v>
      </c>
      <c r="G2736" s="858">
        <f t="shared" si="1488"/>
        <v>0</v>
      </c>
      <c r="H2736" s="511">
        <f t="shared" si="1488"/>
        <v>0</v>
      </c>
      <c r="I2736" s="859">
        <f t="shared" si="1488"/>
        <v>0</v>
      </c>
      <c r="J2736" s="512">
        <f t="shared" si="1488"/>
        <v>1190000</v>
      </c>
      <c r="K2736" s="544">
        <f t="shared" si="1478"/>
        <v>0</v>
      </c>
    </row>
    <row r="2737" spans="1:11" ht="12.95" customHeight="1" x14ac:dyDescent="0.25">
      <c r="A2737" s="78" t="s">
        <v>506</v>
      </c>
      <c r="B2737" s="63" t="s">
        <v>154</v>
      </c>
      <c r="C2737" s="64">
        <f>C2738</f>
        <v>180000</v>
      </c>
      <c r="D2737" s="64">
        <f t="shared" ref="D2737:J2737" si="1489">D2738</f>
        <v>0</v>
      </c>
      <c r="E2737" s="64">
        <f t="shared" si="1489"/>
        <v>0</v>
      </c>
      <c r="F2737" s="101">
        <f t="shared" si="1489"/>
        <v>0</v>
      </c>
      <c r="G2737" s="860">
        <f t="shared" si="1489"/>
        <v>0</v>
      </c>
      <c r="H2737" s="369">
        <f t="shared" si="1489"/>
        <v>0</v>
      </c>
      <c r="I2737" s="861">
        <f t="shared" si="1489"/>
        <v>0</v>
      </c>
      <c r="J2737" s="513">
        <f t="shared" si="1489"/>
        <v>180000</v>
      </c>
      <c r="K2737" s="535">
        <f t="shared" si="1478"/>
        <v>0</v>
      </c>
    </row>
    <row r="2738" spans="1:11" ht="12.95" customHeight="1" x14ac:dyDescent="0.25">
      <c r="A2738" s="27" t="s">
        <v>507</v>
      </c>
      <c r="B2738" s="4" t="s">
        <v>155</v>
      </c>
      <c r="C2738" s="21">
        <v>180000</v>
      </c>
      <c r="D2738" s="57"/>
      <c r="E2738" s="57"/>
      <c r="F2738" s="106"/>
      <c r="G2738" s="835"/>
      <c r="H2738" s="716"/>
      <c r="I2738" s="846">
        <f>H2738+G2738</f>
        <v>0</v>
      </c>
      <c r="J2738" s="561">
        <f>C2738-I2738</f>
        <v>180000</v>
      </c>
      <c r="K2738" s="536">
        <f t="shared" si="1478"/>
        <v>0</v>
      </c>
    </row>
    <row r="2739" spans="1:11" ht="12.95" customHeight="1" x14ac:dyDescent="0.25">
      <c r="A2739" s="27" t="s">
        <v>508</v>
      </c>
      <c r="B2739" s="4" t="s">
        <v>156</v>
      </c>
      <c r="C2739" s="21">
        <f>C2740</f>
        <v>210000</v>
      </c>
      <c r="D2739" s="21">
        <f t="shared" ref="D2739:J2739" si="1490">D2740</f>
        <v>0</v>
      </c>
      <c r="E2739" s="21">
        <f t="shared" si="1490"/>
        <v>0</v>
      </c>
      <c r="F2739" s="103">
        <f t="shared" si="1490"/>
        <v>0</v>
      </c>
      <c r="G2739" s="862">
        <f t="shared" si="1490"/>
        <v>0</v>
      </c>
      <c r="H2739" s="499">
        <f t="shared" si="1490"/>
        <v>0</v>
      </c>
      <c r="I2739" s="863">
        <f t="shared" si="1490"/>
        <v>0</v>
      </c>
      <c r="J2739" s="514">
        <f t="shared" si="1490"/>
        <v>210000</v>
      </c>
      <c r="K2739" s="536">
        <f t="shared" si="1478"/>
        <v>0</v>
      </c>
    </row>
    <row r="2740" spans="1:11" ht="12.95" customHeight="1" x14ac:dyDescent="0.25">
      <c r="A2740" s="27" t="s">
        <v>509</v>
      </c>
      <c r="B2740" s="4" t="s">
        <v>157</v>
      </c>
      <c r="C2740" s="21">
        <v>210000</v>
      </c>
      <c r="D2740" s="57"/>
      <c r="E2740" s="57"/>
      <c r="F2740" s="106"/>
      <c r="G2740" s="835"/>
      <c r="H2740" s="716"/>
      <c r="I2740" s="846">
        <f>H2740+G2740</f>
        <v>0</v>
      </c>
      <c r="J2740" s="561">
        <f>C2740-I2740</f>
        <v>210000</v>
      </c>
      <c r="K2740" s="536">
        <f t="shared" si="1478"/>
        <v>0</v>
      </c>
    </row>
    <row r="2741" spans="1:11" ht="12.95" customHeight="1" x14ac:dyDescent="0.25">
      <c r="A2741" s="27" t="s">
        <v>510</v>
      </c>
      <c r="B2741" s="4" t="s">
        <v>158</v>
      </c>
      <c r="C2741" s="21">
        <f>C2742</f>
        <v>800000</v>
      </c>
      <c r="D2741" s="21">
        <f t="shared" ref="D2741:J2741" si="1491">D2742</f>
        <v>0</v>
      </c>
      <c r="E2741" s="21">
        <f t="shared" si="1491"/>
        <v>0</v>
      </c>
      <c r="F2741" s="103">
        <f t="shared" si="1491"/>
        <v>0</v>
      </c>
      <c r="G2741" s="862">
        <f t="shared" si="1491"/>
        <v>0</v>
      </c>
      <c r="H2741" s="499">
        <f t="shared" si="1491"/>
        <v>0</v>
      </c>
      <c r="I2741" s="863">
        <f t="shared" si="1491"/>
        <v>0</v>
      </c>
      <c r="J2741" s="514">
        <f t="shared" si="1491"/>
        <v>800000</v>
      </c>
      <c r="K2741" s="536">
        <f t="shared" si="1478"/>
        <v>0</v>
      </c>
    </row>
    <row r="2742" spans="1:11" ht="12.95" customHeight="1" x14ac:dyDescent="0.25">
      <c r="A2742" s="27" t="s">
        <v>511</v>
      </c>
      <c r="B2742" s="4" t="s">
        <v>175</v>
      </c>
      <c r="C2742" s="21">
        <v>800000</v>
      </c>
      <c r="D2742" s="16"/>
      <c r="E2742" s="16"/>
      <c r="F2742" s="102"/>
      <c r="G2742" s="835"/>
      <c r="H2742" s="716"/>
      <c r="I2742" s="846">
        <f>H2742+G2742</f>
        <v>0</v>
      </c>
      <c r="J2742" s="561">
        <f>C2742-I2742</f>
        <v>800000</v>
      </c>
      <c r="K2742" s="536">
        <f t="shared" si="1478"/>
        <v>0</v>
      </c>
    </row>
    <row r="2743" spans="1:11" ht="12.95" customHeight="1" thickBot="1" x14ac:dyDescent="0.3">
      <c r="A2743" s="70" t="s">
        <v>88</v>
      </c>
      <c r="B2743" s="70" t="s">
        <v>89</v>
      </c>
      <c r="C2743" s="71">
        <f>C2744</f>
        <v>860000</v>
      </c>
      <c r="D2743" s="71">
        <f t="shared" ref="D2743:J2743" si="1492">D2744</f>
        <v>0</v>
      </c>
      <c r="E2743" s="71">
        <f t="shared" si="1492"/>
        <v>0</v>
      </c>
      <c r="F2743" s="111">
        <f t="shared" si="1492"/>
        <v>0</v>
      </c>
      <c r="G2743" s="902">
        <f t="shared" si="1492"/>
        <v>0</v>
      </c>
      <c r="H2743" s="1100">
        <f t="shared" si="1492"/>
        <v>0</v>
      </c>
      <c r="I2743" s="903">
        <f t="shared" si="1492"/>
        <v>0</v>
      </c>
      <c r="J2743" s="558">
        <f t="shared" si="1492"/>
        <v>860000</v>
      </c>
      <c r="K2743" s="904">
        <f t="shared" si="1478"/>
        <v>0</v>
      </c>
    </row>
    <row r="2744" spans="1:11" ht="12.95" customHeight="1" thickBot="1" x14ac:dyDescent="0.3">
      <c r="A2744" s="79" t="s">
        <v>512</v>
      </c>
      <c r="B2744" s="3" t="s">
        <v>151</v>
      </c>
      <c r="C2744" s="65">
        <f>C2745+C2747+C2749</f>
        <v>860000</v>
      </c>
      <c r="D2744" s="65">
        <f t="shared" ref="D2744:J2744" si="1493">D2745+D2747+D2749</f>
        <v>0</v>
      </c>
      <c r="E2744" s="65">
        <f t="shared" si="1493"/>
        <v>0</v>
      </c>
      <c r="F2744" s="100">
        <f t="shared" si="1493"/>
        <v>0</v>
      </c>
      <c r="G2744" s="858">
        <f t="shared" si="1493"/>
        <v>0</v>
      </c>
      <c r="H2744" s="511">
        <f t="shared" si="1493"/>
        <v>0</v>
      </c>
      <c r="I2744" s="859">
        <f t="shared" si="1493"/>
        <v>0</v>
      </c>
      <c r="J2744" s="512">
        <f t="shared" si="1493"/>
        <v>860000</v>
      </c>
      <c r="K2744" s="693">
        <f t="shared" si="1478"/>
        <v>0</v>
      </c>
    </row>
    <row r="2745" spans="1:11" ht="12.95" customHeight="1" x14ac:dyDescent="0.25">
      <c r="A2745" s="78" t="s">
        <v>513</v>
      </c>
      <c r="B2745" s="63" t="s">
        <v>154</v>
      </c>
      <c r="C2745" s="64">
        <f>C2746</f>
        <v>45000</v>
      </c>
      <c r="D2745" s="64">
        <f t="shared" ref="D2745:J2745" si="1494">D2746</f>
        <v>0</v>
      </c>
      <c r="E2745" s="64">
        <f t="shared" si="1494"/>
        <v>0</v>
      </c>
      <c r="F2745" s="101">
        <f t="shared" si="1494"/>
        <v>0</v>
      </c>
      <c r="G2745" s="860">
        <f t="shared" si="1494"/>
        <v>0</v>
      </c>
      <c r="H2745" s="369">
        <f t="shared" si="1494"/>
        <v>0</v>
      </c>
      <c r="I2745" s="861">
        <f t="shared" si="1494"/>
        <v>0</v>
      </c>
      <c r="J2745" s="513">
        <f t="shared" si="1494"/>
        <v>45000</v>
      </c>
      <c r="K2745" s="700">
        <f t="shared" si="1478"/>
        <v>0</v>
      </c>
    </row>
    <row r="2746" spans="1:11" ht="12.95" customHeight="1" x14ac:dyDescent="0.25">
      <c r="A2746" s="27" t="s">
        <v>514</v>
      </c>
      <c r="B2746" s="4" t="s">
        <v>155</v>
      </c>
      <c r="C2746" s="21">
        <v>45000</v>
      </c>
      <c r="D2746" s="57"/>
      <c r="E2746" s="57"/>
      <c r="F2746" s="106"/>
      <c r="G2746" s="835"/>
      <c r="H2746" s="716"/>
      <c r="I2746" s="846">
        <f>H2746+G2746</f>
        <v>0</v>
      </c>
      <c r="J2746" s="619">
        <f>C2746-I2746</f>
        <v>45000</v>
      </c>
      <c r="K2746" s="702">
        <f t="shared" si="1478"/>
        <v>0</v>
      </c>
    </row>
    <row r="2747" spans="1:11" ht="12.95" customHeight="1" x14ac:dyDescent="0.25">
      <c r="A2747" s="27" t="s">
        <v>515</v>
      </c>
      <c r="B2747" s="4" t="s">
        <v>156</v>
      </c>
      <c r="C2747" s="21">
        <f>C2748</f>
        <v>15000</v>
      </c>
      <c r="D2747" s="21">
        <f t="shared" ref="D2747:J2747" si="1495">D2748</f>
        <v>0</v>
      </c>
      <c r="E2747" s="21">
        <f t="shared" si="1495"/>
        <v>0</v>
      </c>
      <c r="F2747" s="103">
        <f t="shared" si="1495"/>
        <v>0</v>
      </c>
      <c r="G2747" s="862">
        <f t="shared" si="1495"/>
        <v>0</v>
      </c>
      <c r="H2747" s="499">
        <f t="shared" si="1495"/>
        <v>0</v>
      </c>
      <c r="I2747" s="863">
        <f t="shared" si="1495"/>
        <v>0</v>
      </c>
      <c r="J2747" s="514">
        <f t="shared" si="1495"/>
        <v>15000</v>
      </c>
      <c r="K2747" s="702">
        <f t="shared" si="1478"/>
        <v>0</v>
      </c>
    </row>
    <row r="2748" spans="1:11" ht="12.95" customHeight="1" x14ac:dyDescent="0.25">
      <c r="A2748" s="27" t="s">
        <v>516</v>
      </c>
      <c r="B2748" s="4" t="s">
        <v>157</v>
      </c>
      <c r="C2748" s="21">
        <v>15000</v>
      </c>
      <c r="D2748" s="16"/>
      <c r="E2748" s="16"/>
      <c r="F2748" s="106"/>
      <c r="G2748" s="835"/>
      <c r="H2748" s="716"/>
      <c r="I2748" s="846">
        <f>H2748+G2748</f>
        <v>0</v>
      </c>
      <c r="J2748" s="619">
        <f>C2748-I2748</f>
        <v>15000</v>
      </c>
      <c r="K2748" s="702">
        <f t="shared" si="1478"/>
        <v>0</v>
      </c>
    </row>
    <row r="2749" spans="1:11" ht="12.95" customHeight="1" x14ac:dyDescent="0.25">
      <c r="A2749" s="27" t="s">
        <v>517</v>
      </c>
      <c r="B2749" s="4" t="s">
        <v>158</v>
      </c>
      <c r="C2749" s="21">
        <f>C2750</f>
        <v>800000</v>
      </c>
      <c r="D2749" s="21">
        <f t="shared" ref="D2749:J2749" si="1496">D2750</f>
        <v>0</v>
      </c>
      <c r="E2749" s="21">
        <f t="shared" si="1496"/>
        <v>0</v>
      </c>
      <c r="F2749" s="103">
        <f t="shared" si="1496"/>
        <v>0</v>
      </c>
      <c r="G2749" s="862">
        <f t="shared" si="1496"/>
        <v>0</v>
      </c>
      <c r="H2749" s="499">
        <f t="shared" si="1496"/>
        <v>0</v>
      </c>
      <c r="I2749" s="863">
        <f t="shared" si="1496"/>
        <v>0</v>
      </c>
      <c r="J2749" s="514">
        <f t="shared" si="1496"/>
        <v>800000</v>
      </c>
      <c r="K2749" s="702">
        <f t="shared" si="1478"/>
        <v>0</v>
      </c>
    </row>
    <row r="2750" spans="1:11" ht="12.95" customHeight="1" thickBot="1" x14ac:dyDescent="0.3">
      <c r="A2750" s="27" t="s">
        <v>518</v>
      </c>
      <c r="B2750" s="4" t="s">
        <v>175</v>
      </c>
      <c r="C2750" s="21">
        <v>800000</v>
      </c>
      <c r="D2750" s="16"/>
      <c r="E2750" s="16"/>
      <c r="F2750" s="106"/>
      <c r="G2750" s="835"/>
      <c r="H2750" s="716"/>
      <c r="I2750" s="846">
        <f>H2750+G2750</f>
        <v>0</v>
      </c>
      <c r="J2750" s="619">
        <f>C2750-I2750</f>
        <v>800000</v>
      </c>
      <c r="K2750" s="888">
        <f t="shared" si="1478"/>
        <v>0</v>
      </c>
    </row>
    <row r="2751" spans="1:11" ht="12.95" customHeight="1" thickBot="1" x14ac:dyDescent="0.3">
      <c r="A2751" s="1311" t="s">
        <v>127</v>
      </c>
      <c r="B2751" s="1312"/>
      <c r="C2751" s="80">
        <f>C2330</f>
        <v>1845993154</v>
      </c>
      <c r="D2751" s="1010">
        <f>D2326</f>
        <v>586115773</v>
      </c>
      <c r="E2751" s="1010">
        <f>E2326</f>
        <v>176089486</v>
      </c>
      <c r="F2751" s="1010">
        <f>F2326</f>
        <v>762205259</v>
      </c>
      <c r="G2751" s="889">
        <f>G2330</f>
        <v>493140297</v>
      </c>
      <c r="H2751" s="717">
        <f>H2330</f>
        <v>168731925</v>
      </c>
      <c r="I2751" s="890">
        <f>I2330</f>
        <v>661872222</v>
      </c>
      <c r="J2751" s="526">
        <f>J2330</f>
        <v>1184120932</v>
      </c>
      <c r="K2751" s="527">
        <f>K2330</f>
        <v>35.854532860309838</v>
      </c>
    </row>
    <row r="2752" spans="1:11" ht="12.95" customHeight="1" thickTop="1" thickBot="1" x14ac:dyDescent="0.3">
      <c r="A2752" s="1313" t="s">
        <v>810</v>
      </c>
      <c r="B2752" s="1314"/>
      <c r="C2752" s="563"/>
      <c r="D2752" s="563"/>
      <c r="E2752" s="563"/>
      <c r="F2752" s="891"/>
      <c r="G2752" s="892"/>
      <c r="H2752" s="1111"/>
      <c r="I2752" s="893"/>
      <c r="J2752" s="894">
        <f>F2751-I2751</f>
        <v>100333037</v>
      </c>
      <c r="K2752" s="895"/>
    </row>
    <row r="2753" spans="2:18" ht="12.95" customHeight="1" x14ac:dyDescent="0.25">
      <c r="D2753" t="s">
        <v>555</v>
      </c>
      <c r="E2753" s="599">
        <f>J2752</f>
        <v>100333037</v>
      </c>
      <c r="F2753" s="173"/>
      <c r="G2753" s="1315" t="s">
        <v>914</v>
      </c>
      <c r="H2753" s="1315"/>
      <c r="I2753" s="1315"/>
      <c r="J2753" s="1315"/>
      <c r="K2753" s="1315"/>
    </row>
    <row r="2754" spans="2:18" ht="12.95" customHeight="1" x14ac:dyDescent="0.25">
      <c r="D2754" s="189" t="s">
        <v>868</v>
      </c>
      <c r="E2754" s="599">
        <v>92974481</v>
      </c>
      <c r="F2754" s="173"/>
      <c r="G2754" s="1316" t="s">
        <v>870</v>
      </c>
      <c r="H2754" s="1316"/>
      <c r="I2754" s="1316"/>
      <c r="J2754" s="1316"/>
      <c r="K2754" s="1316"/>
    </row>
    <row r="2755" spans="2:18" ht="12.95" customHeight="1" x14ac:dyDescent="0.25">
      <c r="D2755" s="400" t="s">
        <v>681</v>
      </c>
      <c r="E2755" s="600">
        <f>E2753-E2754</f>
        <v>7358556</v>
      </c>
      <c r="F2755" s="173"/>
      <c r="G2755" s="529"/>
      <c r="I2755" s="529"/>
      <c r="J2755" s="529"/>
      <c r="K2755" s="229"/>
    </row>
    <row r="2756" spans="2:18" ht="12.95" customHeight="1" x14ac:dyDescent="0.25">
      <c r="E2756" s="601">
        <f>E2755+E2754</f>
        <v>100333037</v>
      </c>
      <c r="F2756" s="173"/>
      <c r="G2756" s="529"/>
      <c r="I2756" s="896"/>
      <c r="J2756" s="529"/>
      <c r="K2756" s="229"/>
      <c r="R2756" s="419">
        <f>E2755-H29</f>
        <v>-146178626</v>
      </c>
    </row>
    <row r="2757" spans="2:18" ht="12.95" customHeight="1" x14ac:dyDescent="0.25">
      <c r="F2757" s="173"/>
      <c r="G2757" s="1344" t="s">
        <v>679</v>
      </c>
      <c r="H2757" s="1344"/>
      <c r="I2757" s="1344"/>
      <c r="J2757" s="1344"/>
      <c r="K2757" s="1344"/>
    </row>
    <row r="2758" spans="2:18" ht="12.95" customHeight="1" x14ac:dyDescent="0.25">
      <c r="F2758" s="173"/>
      <c r="G2758" s="1344" t="s">
        <v>726</v>
      </c>
      <c r="H2758" s="1344"/>
      <c r="I2758" s="1344"/>
      <c r="J2758" s="1344"/>
      <c r="K2758" s="1344"/>
    </row>
    <row r="2759" spans="2:18" ht="12.95" customHeight="1" x14ac:dyDescent="0.25">
      <c r="E2759" s="419"/>
      <c r="F2759" s="173"/>
      <c r="G2759" s="1344" t="s">
        <v>871</v>
      </c>
      <c r="H2759" s="1344"/>
      <c r="I2759" s="1344"/>
      <c r="J2759" s="1344"/>
      <c r="K2759" s="1344"/>
    </row>
    <row r="2760" spans="2:18" x14ac:dyDescent="0.25">
      <c r="F2760" s="173"/>
      <c r="G2760" s="529"/>
      <c r="I2760" s="896"/>
      <c r="J2760" s="529"/>
      <c r="K2760" s="229"/>
    </row>
    <row r="2761" spans="2:18" x14ac:dyDescent="0.25">
      <c r="F2761" s="173"/>
      <c r="G2761" s="529"/>
      <c r="I2761" s="896"/>
      <c r="J2761" s="529"/>
      <c r="K2761" s="229"/>
    </row>
    <row r="2762" spans="2:18" x14ac:dyDescent="0.25">
      <c r="B2762" s="1317" t="s">
        <v>540</v>
      </c>
      <c r="C2762" s="1317" t="s">
        <v>829</v>
      </c>
      <c r="D2762" s="145" t="s">
        <v>541</v>
      </c>
      <c r="E2762" s="146" t="s">
        <v>554</v>
      </c>
      <c r="F2762" s="1318"/>
      <c r="G2762" s="1318"/>
      <c r="I2762" s="896" t="s">
        <v>871</v>
      </c>
      <c r="J2762" s="529"/>
      <c r="K2762" s="229"/>
    </row>
    <row r="2763" spans="2:18" x14ac:dyDescent="0.25">
      <c r="B2763" s="1317"/>
      <c r="C2763" s="1317"/>
      <c r="D2763" s="145" t="s">
        <v>541</v>
      </c>
      <c r="E2763" s="146" t="s">
        <v>554</v>
      </c>
      <c r="F2763" s="897" t="s">
        <v>555</v>
      </c>
      <c r="G2763" s="898"/>
      <c r="I2763" s="529"/>
      <c r="J2763" s="529"/>
      <c r="K2763" s="229"/>
    </row>
    <row r="2764" spans="2:18" x14ac:dyDescent="0.25">
      <c r="B2764" s="81" t="s">
        <v>90</v>
      </c>
      <c r="C2764" s="81"/>
      <c r="D2764" s="82">
        <f>D2766+D2769</f>
        <v>762205259</v>
      </c>
      <c r="E2764" s="82">
        <f>E2766+E2769</f>
        <v>661872222</v>
      </c>
      <c r="F2764" s="82"/>
      <c r="G2764" s="499"/>
      <c r="I2764" s="529"/>
      <c r="J2764" s="899"/>
      <c r="K2764" s="229"/>
    </row>
    <row r="2765" spans="2:18" x14ac:dyDescent="0.25">
      <c r="B2765" s="83"/>
      <c r="C2765" s="83"/>
      <c r="D2765" s="13"/>
      <c r="E2765" s="13"/>
      <c r="F2765" s="13"/>
      <c r="G2765" s="499"/>
      <c r="I2765" s="529"/>
      <c r="J2765" s="529"/>
      <c r="K2765" s="229"/>
    </row>
    <row r="2766" spans="2:18" x14ac:dyDescent="0.25">
      <c r="B2766" s="81" t="s">
        <v>542</v>
      </c>
      <c r="C2766" s="84">
        <f>C2767+C2768</f>
        <v>1536537654</v>
      </c>
      <c r="D2766" s="84">
        <f t="shared" ref="D2766:F2766" si="1497">D2767+D2768</f>
        <v>638406254</v>
      </c>
      <c r="E2766" s="84">
        <f t="shared" si="1497"/>
        <v>545431773</v>
      </c>
      <c r="F2766" s="84">
        <f t="shared" si="1497"/>
        <v>175614481</v>
      </c>
      <c r="G2766" s="499"/>
      <c r="I2766" s="900">
        <f>C2345-C2769</f>
        <v>0</v>
      </c>
      <c r="J2766" s="529"/>
      <c r="K2766" s="229"/>
    </row>
    <row r="2767" spans="2:18" x14ac:dyDescent="0.25">
      <c r="B2767" s="85" t="s">
        <v>831</v>
      </c>
      <c r="C2767" s="86">
        <f>C2334</f>
        <v>1270137654</v>
      </c>
      <c r="D2767" s="13">
        <f>F2327</f>
        <v>638406254</v>
      </c>
      <c r="E2767" s="13">
        <f>I2334</f>
        <v>462791773</v>
      </c>
      <c r="F2767" s="87">
        <f>D2767-E2767</f>
        <v>175614481</v>
      </c>
      <c r="G2767" s="901"/>
      <c r="I2767" s="529"/>
      <c r="J2767" s="529"/>
      <c r="K2767" s="229"/>
    </row>
    <row r="2768" spans="2:18" x14ac:dyDescent="0.25">
      <c r="B2768" s="85" t="s">
        <v>832</v>
      </c>
      <c r="C2768" s="86">
        <f>C2343</f>
        <v>266400000</v>
      </c>
      <c r="D2768" s="13"/>
      <c r="E2768" s="13">
        <f>I2343</f>
        <v>82640000</v>
      </c>
      <c r="F2768" s="87"/>
      <c r="G2768" s="901"/>
      <c r="I2768" s="529"/>
      <c r="J2768" s="529"/>
      <c r="K2768" s="229"/>
    </row>
    <row r="2769" spans="2:11" x14ac:dyDescent="0.25">
      <c r="B2769" s="81" t="s">
        <v>94</v>
      </c>
      <c r="C2769" s="84">
        <f>C2770+C2771+C2772</f>
        <v>309455500</v>
      </c>
      <c r="D2769" s="82">
        <f>F2328</f>
        <v>123799005</v>
      </c>
      <c r="E2769" s="82">
        <f>E2770+E2771+E2772</f>
        <v>116440449</v>
      </c>
      <c r="F2769" s="82">
        <f>D2769-E2769</f>
        <v>7358556</v>
      </c>
      <c r="G2769" s="499"/>
      <c r="I2769" s="529"/>
      <c r="J2769" s="529"/>
      <c r="K2769" s="229"/>
    </row>
    <row r="2770" spans="2:11" x14ac:dyDescent="0.25">
      <c r="B2770" s="85" t="s">
        <v>543</v>
      </c>
      <c r="C2770" s="86">
        <f>C2718+C2693+C2674+C2593+C2570+C2547+C2540+C2504+C2458+C2435+C2426+C2348</f>
        <v>84070000</v>
      </c>
      <c r="D2770" s="13"/>
      <c r="E2770" s="13">
        <f>I2718+I2693+I2674+I2593+I2570+I2547+I2540+I2504+I2458+I2435+I2426+I2348</f>
        <v>15460000</v>
      </c>
      <c r="F2770" s="87"/>
      <c r="G2770" s="901"/>
      <c r="I2770" s="529"/>
      <c r="J2770" s="529"/>
      <c r="K2770" s="229"/>
    </row>
    <row r="2771" spans="2:11" x14ac:dyDescent="0.25">
      <c r="B2771" s="85" t="s">
        <v>544</v>
      </c>
      <c r="C2771" s="86">
        <f>C2744+C2736+C2721+C2705+C2696+C2685+C2677+C2662+C2653+C2644+C2628+C2617+C2608+C2600+C2596+C2585+C2565+C2561+C2554+C2550+C2543+C2500+C2496+C2485+C2481+C2477+C2472+C2465+C2453+C2438+C2431+C2417+C2409+C2393+C2384+C2377+C2372+C2365+C2351+C2461+C2636</f>
        <v>159885500</v>
      </c>
      <c r="D2771" s="13"/>
      <c r="E2771" s="13">
        <f>I2744+I2736+I2721+I2705+I2696+I2685+I2677+I2662+I2653+I2644+I2636+I2628+I2617+I2608+I2600+I2596+I2585+I2565+I2561+I2554+I2550+I2543+I2500+I2496+I2485+I2481+I2477+I2472+I2465+I2461+I2453+I2438+I2431+I2417+I2409+I2393+I2384+I2377+I2372+I2365+I2351</f>
        <v>62807449</v>
      </c>
      <c r="F2771" s="87"/>
      <c r="G2771" s="901"/>
      <c r="I2771" s="529"/>
      <c r="J2771" s="529"/>
      <c r="K2771" s="229"/>
    </row>
    <row r="2772" spans="2:11" x14ac:dyDescent="0.25">
      <c r="B2772" s="85" t="s">
        <v>545</v>
      </c>
      <c r="C2772" s="86">
        <f>C2531+C2525+C2509</f>
        <v>65500000</v>
      </c>
      <c r="D2772" s="13"/>
      <c r="E2772" s="13">
        <f>I2531+I2525+I2509</f>
        <v>38173000</v>
      </c>
      <c r="F2772" s="87"/>
      <c r="G2772" s="901"/>
      <c r="I2772" s="529"/>
      <c r="J2772" s="529"/>
      <c r="K2772" s="229"/>
    </row>
    <row r="2773" spans="2:11" x14ac:dyDescent="0.25">
      <c r="B2773" s="83"/>
      <c r="C2773" s="88"/>
      <c r="D2773" s="13"/>
      <c r="E2773" s="13"/>
      <c r="F2773" s="87"/>
      <c r="G2773" s="901"/>
      <c r="I2773" s="529"/>
      <c r="J2773" s="529"/>
      <c r="K2773" s="229"/>
    </row>
    <row r="2774" spans="2:11" x14ac:dyDescent="0.25">
      <c r="B2774" s="11"/>
      <c r="C2774" s="11"/>
      <c r="D2774" s="11"/>
      <c r="E2774" s="11"/>
      <c r="F2774" s="83"/>
      <c r="G2774" s="898"/>
      <c r="I2774" s="529"/>
      <c r="J2774" s="529"/>
      <c r="K2774" s="229"/>
    </row>
    <row r="2801" spans="1:11" ht="15.75" x14ac:dyDescent="0.25">
      <c r="A2801" s="1319" t="s">
        <v>519</v>
      </c>
      <c r="B2801" s="1319"/>
      <c r="C2801" s="1319"/>
      <c r="D2801" s="1319"/>
      <c r="E2801" s="1319"/>
      <c r="F2801" s="1319"/>
      <c r="G2801" s="1319"/>
      <c r="H2801" s="1319"/>
      <c r="I2801" s="1319"/>
      <c r="J2801" s="1319"/>
      <c r="K2801" s="1319"/>
    </row>
    <row r="2802" spans="1:11" x14ac:dyDescent="0.25">
      <c r="A2802" s="1320" t="s">
        <v>520</v>
      </c>
      <c r="B2802" s="1320"/>
      <c r="C2802" s="1320"/>
      <c r="D2802" s="1320"/>
      <c r="E2802" s="1320"/>
      <c r="F2802" s="1320"/>
      <c r="G2802" s="1320"/>
      <c r="H2802" s="1320"/>
      <c r="I2802" s="1320"/>
      <c r="J2802" s="1320"/>
      <c r="K2802" s="1320"/>
    </row>
    <row r="2803" spans="1:11" ht="15.75" x14ac:dyDescent="0.25">
      <c r="A2803" s="1319" t="s">
        <v>539</v>
      </c>
      <c r="B2803" s="1319"/>
      <c r="C2803" s="1319"/>
      <c r="D2803" s="1319"/>
      <c r="E2803" s="1319"/>
      <c r="F2803" s="1319"/>
      <c r="G2803" s="1319"/>
      <c r="H2803" s="1319"/>
      <c r="I2803" s="1319"/>
      <c r="J2803" s="1319"/>
      <c r="K2803" s="1319"/>
    </row>
    <row r="2804" spans="1:11" x14ac:dyDescent="0.25">
      <c r="A2804" s="28" t="s">
        <v>892</v>
      </c>
      <c r="B2804" s="113"/>
      <c r="C2804" s="9"/>
      <c r="D2804" s="10"/>
      <c r="E2804" s="1321"/>
      <c r="F2804" s="1321"/>
      <c r="G2804" s="1322"/>
      <c r="H2804" s="1322"/>
      <c r="I2804" s="839"/>
      <c r="J2804" s="530"/>
      <c r="K2804" s="531">
        <v>1</v>
      </c>
    </row>
    <row r="2805" spans="1:11" x14ac:dyDescent="0.25">
      <c r="A2805" s="1323" t="s">
        <v>521</v>
      </c>
      <c r="B2805" s="1326" t="s">
        <v>522</v>
      </c>
      <c r="C2805" s="1329" t="s">
        <v>546</v>
      </c>
      <c r="D2805" s="1332" t="s">
        <v>523</v>
      </c>
      <c r="E2805" s="1332"/>
      <c r="F2805" s="1333"/>
      <c r="G2805" s="1334" t="s">
        <v>524</v>
      </c>
      <c r="H2805" s="1335"/>
      <c r="I2805" s="1336"/>
      <c r="J2805" s="500"/>
      <c r="K2805" s="1337" t="s">
        <v>525</v>
      </c>
    </row>
    <row r="2806" spans="1:11" x14ac:dyDescent="0.25">
      <c r="A2806" s="1324"/>
      <c r="B2806" s="1327"/>
      <c r="C2806" s="1330"/>
      <c r="D2806" s="1021" t="s">
        <v>526</v>
      </c>
      <c r="E2806" s="1021" t="s">
        <v>526</v>
      </c>
      <c r="F2806" s="115" t="s">
        <v>526</v>
      </c>
      <c r="G2806" s="829" t="s">
        <v>526</v>
      </c>
      <c r="H2806" s="712" t="s">
        <v>526</v>
      </c>
      <c r="I2806" s="840" t="s">
        <v>526</v>
      </c>
      <c r="J2806" s="1338" t="s">
        <v>527</v>
      </c>
      <c r="K2806" s="1337"/>
    </row>
    <row r="2807" spans="1:11" x14ac:dyDescent="0.25">
      <c r="A2807" s="1324"/>
      <c r="B2807" s="1327"/>
      <c r="C2807" s="1330"/>
      <c r="D2807" s="1022" t="s">
        <v>528</v>
      </c>
      <c r="E2807" s="1022" t="s">
        <v>528</v>
      </c>
      <c r="F2807" s="117" t="s">
        <v>529</v>
      </c>
      <c r="G2807" s="830" t="s">
        <v>528</v>
      </c>
      <c r="H2807" s="713" t="s">
        <v>528</v>
      </c>
      <c r="I2807" s="841" t="s">
        <v>529</v>
      </c>
      <c r="J2807" s="1339"/>
      <c r="K2807" s="1337"/>
    </row>
    <row r="2808" spans="1:11" x14ac:dyDescent="0.25">
      <c r="A2808" s="1325"/>
      <c r="B2808" s="1328"/>
      <c r="C2808" s="1331"/>
      <c r="D2808" s="1023" t="s">
        <v>530</v>
      </c>
      <c r="E2808" s="1023" t="s">
        <v>531</v>
      </c>
      <c r="F2808" s="119" t="s">
        <v>531</v>
      </c>
      <c r="G2808" s="831" t="s">
        <v>530</v>
      </c>
      <c r="H2808" s="714" t="s">
        <v>531</v>
      </c>
      <c r="I2808" s="842" t="s">
        <v>531</v>
      </c>
      <c r="J2808" s="501" t="s">
        <v>532</v>
      </c>
      <c r="K2808" s="1337"/>
    </row>
    <row r="2809" spans="1:11" ht="15.75" thickBot="1" x14ac:dyDescent="0.3">
      <c r="A2809" s="120" t="s">
        <v>533</v>
      </c>
      <c r="B2809" s="121">
        <v>2</v>
      </c>
      <c r="C2809" s="122" t="s">
        <v>534</v>
      </c>
      <c r="D2809" s="122" t="s">
        <v>535</v>
      </c>
      <c r="E2809" s="122" t="s">
        <v>536</v>
      </c>
      <c r="F2809" s="123" t="s">
        <v>537</v>
      </c>
      <c r="G2809" s="832">
        <v>7</v>
      </c>
      <c r="H2809" s="715">
        <v>8</v>
      </c>
      <c r="I2809" s="843">
        <v>9</v>
      </c>
      <c r="J2809" s="502">
        <v>10</v>
      </c>
      <c r="K2809" s="503">
        <v>11</v>
      </c>
    </row>
    <row r="2810" spans="1:11" ht="15.75" thickBot="1" x14ac:dyDescent="0.3">
      <c r="A2810" s="34"/>
      <c r="B2810" s="35" t="s">
        <v>538</v>
      </c>
      <c r="C2810" s="36"/>
      <c r="D2810" s="37">
        <f>D2811+D2812</f>
        <v>762205259</v>
      </c>
      <c r="E2810" s="37">
        <f>E2811+E2812</f>
        <v>123279706</v>
      </c>
      <c r="F2810" s="90">
        <f>E2810+D2810</f>
        <v>885484965</v>
      </c>
      <c r="G2810" s="833"/>
      <c r="H2810" s="1086"/>
      <c r="I2810" s="844"/>
      <c r="J2810" s="504"/>
      <c r="K2810" s="505"/>
    </row>
    <row r="2811" spans="1:11" x14ac:dyDescent="0.25">
      <c r="A2811" s="30"/>
      <c r="B2811" s="31" t="s">
        <v>553</v>
      </c>
      <c r="C2811" s="32"/>
      <c r="D2811" s="33">
        <v>638406254</v>
      </c>
      <c r="E2811" s="33">
        <v>123279706</v>
      </c>
      <c r="F2811" s="91">
        <f>E2811+D2811</f>
        <v>761685960</v>
      </c>
      <c r="G2811" s="834"/>
      <c r="H2811" s="1087"/>
      <c r="I2811" s="845"/>
      <c r="J2811" s="506"/>
      <c r="K2811" s="505"/>
    </row>
    <row r="2812" spans="1:11" x14ac:dyDescent="0.25">
      <c r="A2812" s="16"/>
      <c r="B2812" s="11" t="s">
        <v>552</v>
      </c>
      <c r="C2812" s="12"/>
      <c r="D2812" s="17">
        <v>123799005</v>
      </c>
      <c r="E2812" s="17">
        <v>0</v>
      </c>
      <c r="F2812" s="14">
        <f>E2812+D2812</f>
        <v>123799005</v>
      </c>
      <c r="G2812" s="835"/>
      <c r="H2812" s="716"/>
      <c r="I2812" s="846"/>
      <c r="J2812" s="507"/>
      <c r="K2812" s="505"/>
    </row>
    <row r="2813" spans="1:11" ht="15.75" thickBot="1" x14ac:dyDescent="0.3">
      <c r="A2813" s="38"/>
      <c r="B2813" s="38"/>
      <c r="C2813" s="38"/>
      <c r="D2813" s="29"/>
      <c r="E2813" s="29"/>
      <c r="F2813" s="89"/>
      <c r="G2813" s="836"/>
      <c r="H2813" s="1088"/>
      <c r="I2813" s="847"/>
      <c r="J2813" s="508"/>
      <c r="K2813" s="509"/>
    </row>
    <row r="2814" spans="1:11" ht="16.5" thickTop="1" thickBot="1" x14ac:dyDescent="0.3">
      <c r="A2814" s="42" t="s">
        <v>93</v>
      </c>
      <c r="B2814" s="43" t="s">
        <v>90</v>
      </c>
      <c r="C2814" s="44">
        <f>C2816+C2829</f>
        <v>1846041154</v>
      </c>
      <c r="D2814" s="44">
        <f t="shared" ref="D2814:J2814" si="1498">D2816+D2829</f>
        <v>0</v>
      </c>
      <c r="E2814" s="44">
        <f t="shared" si="1498"/>
        <v>0</v>
      </c>
      <c r="F2814" s="92">
        <f t="shared" si="1498"/>
        <v>0</v>
      </c>
      <c r="G2814" s="837">
        <f t="shared" si="1498"/>
        <v>661872222</v>
      </c>
      <c r="H2814" s="1089">
        <f t="shared" si="1498"/>
        <v>125108247</v>
      </c>
      <c r="I2814" s="848">
        <f t="shared" si="1498"/>
        <v>786980469</v>
      </c>
      <c r="J2814" s="532">
        <f t="shared" si="1498"/>
        <v>1059060685</v>
      </c>
      <c r="K2814" s="533">
        <f>I2814/C2814*100</f>
        <v>42.630710983597062</v>
      </c>
    </row>
    <row r="2815" spans="1:11" ht="16.5" thickTop="1" thickBot="1" x14ac:dyDescent="0.3">
      <c r="A2815" s="45"/>
      <c r="B2815" s="46"/>
      <c r="C2815" s="47"/>
      <c r="D2815" s="47"/>
      <c r="E2815" s="47"/>
      <c r="F2815" s="93"/>
      <c r="G2815" s="838"/>
      <c r="H2815" s="1090"/>
      <c r="I2815" s="849"/>
      <c r="J2815" s="534"/>
      <c r="K2815" s="533"/>
    </row>
    <row r="2816" spans="1:11" ht="16.5" thickTop="1" thickBot="1" x14ac:dyDescent="0.3">
      <c r="A2816" s="42" t="s">
        <v>131</v>
      </c>
      <c r="B2816" s="43" t="s">
        <v>91</v>
      </c>
      <c r="C2816" s="44">
        <f>C2817</f>
        <v>1536537654</v>
      </c>
      <c r="D2816" s="44">
        <f t="shared" ref="D2816:J2816" si="1499">D2817</f>
        <v>0</v>
      </c>
      <c r="E2816" s="44">
        <f t="shared" si="1499"/>
        <v>0</v>
      </c>
      <c r="F2816" s="92">
        <f t="shared" si="1499"/>
        <v>0</v>
      </c>
      <c r="G2816" s="837">
        <f t="shared" si="1499"/>
        <v>545431773</v>
      </c>
      <c r="H2816" s="1089">
        <f t="shared" si="1499"/>
        <v>117755672</v>
      </c>
      <c r="I2816" s="848">
        <f t="shared" si="1499"/>
        <v>663187445</v>
      </c>
      <c r="J2816" s="532">
        <f t="shared" si="1499"/>
        <v>873350209</v>
      </c>
      <c r="K2816" s="533">
        <f t="shared" ref="K2816:K2841" si="1500">I2816/C2816*100</f>
        <v>43.16115802782663</v>
      </c>
    </row>
    <row r="2817" spans="1:15" ht="15.75" thickTop="1" x14ac:dyDescent="0.25">
      <c r="A2817" s="52" t="s">
        <v>130</v>
      </c>
      <c r="B2817" s="574" t="s">
        <v>92</v>
      </c>
      <c r="C2817" s="623">
        <f>C2818+C2827</f>
        <v>1536537654</v>
      </c>
      <c r="D2817" s="623">
        <f t="shared" ref="D2817:J2817" si="1501">D2818+D2827</f>
        <v>0</v>
      </c>
      <c r="E2817" s="623">
        <f t="shared" si="1501"/>
        <v>0</v>
      </c>
      <c r="F2817" s="625">
        <f t="shared" si="1501"/>
        <v>0</v>
      </c>
      <c r="G2817" s="627">
        <f t="shared" si="1501"/>
        <v>545431773</v>
      </c>
      <c r="H2817" s="1091">
        <f t="shared" si="1501"/>
        <v>117755672</v>
      </c>
      <c r="I2817" s="630">
        <f t="shared" si="1501"/>
        <v>663187445</v>
      </c>
      <c r="J2817" s="631">
        <f t="shared" si="1501"/>
        <v>873350209</v>
      </c>
      <c r="K2817" s="915">
        <f t="shared" si="1500"/>
        <v>43.16115802782663</v>
      </c>
      <c r="O2817" s="168">
        <v>96387672</v>
      </c>
    </row>
    <row r="2818" spans="1:15" x14ac:dyDescent="0.25">
      <c r="A2818" s="570" t="s">
        <v>128</v>
      </c>
      <c r="B2818" s="570" t="s">
        <v>0</v>
      </c>
      <c r="C2818" s="624">
        <f>SUM(C2819:C2826)</f>
        <v>1270137654</v>
      </c>
      <c r="D2818" s="624">
        <f t="shared" ref="D2818:J2818" si="1502">SUM(D2819:D2826)</f>
        <v>0</v>
      </c>
      <c r="E2818" s="624">
        <f t="shared" si="1502"/>
        <v>0</v>
      </c>
      <c r="F2818" s="626">
        <f t="shared" si="1502"/>
        <v>0</v>
      </c>
      <c r="G2818" s="913">
        <f t="shared" si="1502"/>
        <v>462791773</v>
      </c>
      <c r="H2818" s="82">
        <f t="shared" si="1502"/>
        <v>96387672</v>
      </c>
      <c r="I2818" s="626">
        <f t="shared" si="1502"/>
        <v>559179445</v>
      </c>
      <c r="J2818" s="632">
        <f t="shared" si="1502"/>
        <v>710958209</v>
      </c>
      <c r="K2818" s="914">
        <f t="shared" si="1500"/>
        <v>44.02510572291088</v>
      </c>
      <c r="O2818" s="706">
        <f>O2817-H2818</f>
        <v>0</v>
      </c>
    </row>
    <row r="2819" spans="1:15" x14ac:dyDescent="0.25">
      <c r="A2819" s="4" t="s">
        <v>129</v>
      </c>
      <c r="B2819" s="4" t="s">
        <v>141</v>
      </c>
      <c r="C2819" s="21">
        <v>926780179</v>
      </c>
      <c r="D2819" s="22"/>
      <c r="E2819" s="22"/>
      <c r="F2819" s="94"/>
      <c r="G2819" s="850">
        <v>335625600</v>
      </c>
      <c r="H2819" s="691">
        <v>67289000</v>
      </c>
      <c r="I2819" s="851">
        <f>H2819+G2819</f>
        <v>402914600</v>
      </c>
      <c r="J2819" s="561">
        <f>C2819-I2819</f>
        <v>523865579</v>
      </c>
      <c r="K2819" s="536">
        <f t="shared" si="1500"/>
        <v>43.474667362302313</v>
      </c>
      <c r="O2819" s="706">
        <f>G2816+E2754</f>
        <v>638406254</v>
      </c>
    </row>
    <row r="2820" spans="1:15" x14ac:dyDescent="0.25">
      <c r="A2820" s="4" t="s">
        <v>132</v>
      </c>
      <c r="B2820" s="4" t="s">
        <v>142</v>
      </c>
      <c r="C2820" s="21">
        <v>115833884</v>
      </c>
      <c r="D2820" s="22"/>
      <c r="E2820" s="22"/>
      <c r="F2820" s="94"/>
      <c r="G2820" s="850">
        <v>40766962</v>
      </c>
      <c r="H2820" s="691">
        <v>8191778</v>
      </c>
      <c r="I2820" s="851">
        <f t="shared" ref="I2820:I2826" si="1503">H2820+G2820</f>
        <v>48958740</v>
      </c>
      <c r="J2820" s="561">
        <f t="shared" ref="J2820:J2826" si="1504">C2820-I2820</f>
        <v>66875144</v>
      </c>
      <c r="K2820" s="536">
        <f t="shared" si="1500"/>
        <v>42.266337197153817</v>
      </c>
      <c r="O2820" s="706">
        <f>G2817+E2754</f>
        <v>638406254</v>
      </c>
    </row>
    <row r="2821" spans="1:15" x14ac:dyDescent="0.25">
      <c r="A2821" s="4" t="s">
        <v>133</v>
      </c>
      <c r="B2821" s="4" t="s">
        <v>143</v>
      </c>
      <c r="C2821" s="21">
        <v>76310000</v>
      </c>
      <c r="D2821" s="22"/>
      <c r="E2821" s="22"/>
      <c r="F2821" s="94"/>
      <c r="G2821" s="850">
        <v>29350000</v>
      </c>
      <c r="H2821" s="691">
        <v>5870000</v>
      </c>
      <c r="I2821" s="851">
        <f t="shared" si="1503"/>
        <v>35220000</v>
      </c>
      <c r="J2821" s="561">
        <f t="shared" si="1504"/>
        <v>41090000</v>
      </c>
      <c r="K2821" s="536">
        <f t="shared" si="1500"/>
        <v>46.153846153846153</v>
      </c>
      <c r="O2821" s="168">
        <v>638528254</v>
      </c>
    </row>
    <row r="2822" spans="1:15" x14ac:dyDescent="0.25">
      <c r="A2822" s="4" t="s">
        <v>134</v>
      </c>
      <c r="B2822" s="4" t="s">
        <v>144</v>
      </c>
      <c r="C2822" s="21">
        <v>30615000</v>
      </c>
      <c r="D2822" s="22"/>
      <c r="E2822" s="22"/>
      <c r="F2822" s="94"/>
      <c r="G2822" s="850">
        <v>11775000</v>
      </c>
      <c r="H2822" s="691">
        <v>2355000</v>
      </c>
      <c r="I2822" s="851">
        <f t="shared" si="1503"/>
        <v>14130000</v>
      </c>
      <c r="J2822" s="561">
        <f t="shared" si="1504"/>
        <v>16485000</v>
      </c>
      <c r="K2822" s="536">
        <f t="shared" si="1500"/>
        <v>46.153846153846153</v>
      </c>
      <c r="O2822" s="419">
        <f>O2821-O2820</f>
        <v>122000</v>
      </c>
    </row>
    <row r="2823" spans="1:15" x14ac:dyDescent="0.25">
      <c r="A2823" s="4" t="s">
        <v>135</v>
      </c>
      <c r="B2823" s="4" t="s">
        <v>145</v>
      </c>
      <c r="C2823" s="21">
        <v>68922880</v>
      </c>
      <c r="D2823" s="22"/>
      <c r="E2823" s="22"/>
      <c r="F2823" s="94"/>
      <c r="G2823" s="850">
        <v>26571440</v>
      </c>
      <c r="H2823" s="691">
        <v>8767740</v>
      </c>
      <c r="I2823" s="851">
        <f t="shared" si="1503"/>
        <v>35339180</v>
      </c>
      <c r="J2823" s="561">
        <f t="shared" si="1504"/>
        <v>33583700</v>
      </c>
      <c r="K2823" s="536">
        <f t="shared" si="1500"/>
        <v>51.273510335029528</v>
      </c>
    </row>
    <row r="2824" spans="1:15" x14ac:dyDescent="0.25">
      <c r="A2824" s="4" t="s">
        <v>136</v>
      </c>
      <c r="B2824" s="4" t="s">
        <v>146</v>
      </c>
      <c r="C2824" s="21">
        <v>20383394</v>
      </c>
      <c r="D2824" s="22"/>
      <c r="E2824" s="22"/>
      <c r="F2824" s="94"/>
      <c r="G2824" s="850">
        <v>7405324</v>
      </c>
      <c r="H2824" s="691">
        <v>1651288</v>
      </c>
      <c r="I2824" s="851">
        <f t="shared" si="1503"/>
        <v>9056612</v>
      </c>
      <c r="J2824" s="561">
        <f t="shared" si="1504"/>
        <v>11326782</v>
      </c>
      <c r="K2824" s="536">
        <f t="shared" si="1500"/>
        <v>44.431324832361085</v>
      </c>
    </row>
    <row r="2825" spans="1:15" x14ac:dyDescent="0.25">
      <c r="A2825" s="4" t="s">
        <v>137</v>
      </c>
      <c r="B2825" s="4" t="s">
        <v>147</v>
      </c>
      <c r="C2825" s="21">
        <v>14027</v>
      </c>
      <c r="D2825" s="22"/>
      <c r="E2825" s="22"/>
      <c r="F2825" s="94"/>
      <c r="G2825" s="850">
        <v>5712</v>
      </c>
      <c r="H2825" s="691">
        <v>-1549</v>
      </c>
      <c r="I2825" s="851">
        <f t="shared" si="1503"/>
        <v>4163</v>
      </c>
      <c r="J2825" s="561">
        <f t="shared" si="1504"/>
        <v>9864</v>
      </c>
      <c r="K2825" s="536">
        <f t="shared" si="1500"/>
        <v>29.678477222499467</v>
      </c>
    </row>
    <row r="2826" spans="1:15" x14ac:dyDescent="0.25">
      <c r="A2826" s="4" t="s">
        <v>138</v>
      </c>
      <c r="B2826" s="4" t="s">
        <v>148</v>
      </c>
      <c r="C2826" s="21">
        <v>31278290</v>
      </c>
      <c r="D2826" s="22"/>
      <c r="E2826" s="22"/>
      <c r="F2826" s="94"/>
      <c r="G2826" s="850">
        <v>11291735</v>
      </c>
      <c r="H2826" s="691">
        <v>2264415</v>
      </c>
      <c r="I2826" s="851">
        <f t="shared" si="1503"/>
        <v>13556150</v>
      </c>
      <c r="J2826" s="561">
        <f t="shared" si="1504"/>
        <v>17722140</v>
      </c>
      <c r="K2826" s="536">
        <f t="shared" si="1500"/>
        <v>43.34044476216571</v>
      </c>
    </row>
    <row r="2827" spans="1:15" x14ac:dyDescent="0.25">
      <c r="A2827" s="23" t="s">
        <v>139</v>
      </c>
      <c r="B2827" s="23" t="s">
        <v>149</v>
      </c>
      <c r="C2827" s="24">
        <f>C2828</f>
        <v>266400000</v>
      </c>
      <c r="D2827" s="24">
        <f t="shared" ref="D2827:J2827" si="1505">D2828</f>
        <v>0</v>
      </c>
      <c r="E2827" s="24">
        <f t="shared" si="1505"/>
        <v>0</v>
      </c>
      <c r="F2827" s="95">
        <f t="shared" si="1505"/>
        <v>0</v>
      </c>
      <c r="G2827" s="983">
        <f t="shared" si="1505"/>
        <v>82640000</v>
      </c>
      <c r="H2827" s="1094">
        <f>H2828</f>
        <v>21368000</v>
      </c>
      <c r="I2827" s="984">
        <f t="shared" si="1505"/>
        <v>104008000</v>
      </c>
      <c r="J2827" s="985">
        <f t="shared" si="1505"/>
        <v>162392000</v>
      </c>
      <c r="K2827" s="986">
        <f t="shared" si="1500"/>
        <v>39.042042042042041</v>
      </c>
    </row>
    <row r="2828" spans="1:15" ht="15.75" thickBot="1" x14ac:dyDescent="0.3">
      <c r="A2828" s="48" t="s">
        <v>140</v>
      </c>
      <c r="B2828" s="48" t="s">
        <v>150</v>
      </c>
      <c r="C2828" s="49">
        <v>266400000</v>
      </c>
      <c r="D2828" s="50"/>
      <c r="E2828" s="50"/>
      <c r="F2828" s="96"/>
      <c r="G2828" s="854">
        <v>82640000</v>
      </c>
      <c r="H2828" s="1095">
        <v>21368000</v>
      </c>
      <c r="I2828" s="855">
        <f>H2828+G2828</f>
        <v>104008000</v>
      </c>
      <c r="J2828" s="736">
        <f>C2828-I2828</f>
        <v>162392000</v>
      </c>
      <c r="K2828" s="538">
        <f t="shared" si="1500"/>
        <v>39.042042042042041</v>
      </c>
    </row>
    <row r="2829" spans="1:15" ht="16.5" thickTop="1" thickBot="1" x14ac:dyDescent="0.3">
      <c r="A2829" s="42" t="s">
        <v>95</v>
      </c>
      <c r="B2829" s="42" t="s">
        <v>94</v>
      </c>
      <c r="C2829" s="51">
        <f t="shared" ref="C2829:J2829" si="1506">C2830+C2845+C2852+C2857+C2864+C2873+C2888+C2905+C2934+C2989+C3050+C3064+C3096+C3132+C3141+C3183+C3213</f>
        <v>309503500</v>
      </c>
      <c r="D2829" s="51">
        <f t="shared" si="1506"/>
        <v>0</v>
      </c>
      <c r="E2829" s="51">
        <f t="shared" si="1506"/>
        <v>0</v>
      </c>
      <c r="F2829" s="97">
        <f t="shared" si="1506"/>
        <v>0</v>
      </c>
      <c r="G2829" s="856">
        <f t="shared" si="1506"/>
        <v>116440449</v>
      </c>
      <c r="H2829" s="1114">
        <f t="shared" si="1506"/>
        <v>7352575</v>
      </c>
      <c r="I2829" s="857">
        <f t="shared" si="1506"/>
        <v>123793024</v>
      </c>
      <c r="J2829" s="539">
        <f t="shared" si="1506"/>
        <v>185710476</v>
      </c>
      <c r="K2829" s="533">
        <f t="shared" si="1500"/>
        <v>39.997293730119374</v>
      </c>
    </row>
    <row r="2830" spans="1:15" ht="15.75" thickTop="1" x14ac:dyDescent="0.25">
      <c r="A2830" s="52" t="s">
        <v>97</v>
      </c>
      <c r="B2830" s="52" t="s">
        <v>96</v>
      </c>
      <c r="C2830" s="53">
        <f>C2831</f>
        <v>1900000</v>
      </c>
      <c r="D2830" s="53">
        <f t="shared" ref="D2830:J2830" si="1507">D2831</f>
        <v>0</v>
      </c>
      <c r="E2830" s="53">
        <f t="shared" si="1507"/>
        <v>0</v>
      </c>
      <c r="F2830" s="98">
        <f t="shared" si="1507"/>
        <v>0</v>
      </c>
      <c r="G2830" s="540">
        <f t="shared" si="1507"/>
        <v>0</v>
      </c>
      <c r="H2830" s="369">
        <f t="shared" si="1507"/>
        <v>0</v>
      </c>
      <c r="I2830" s="580">
        <f t="shared" si="1507"/>
        <v>0</v>
      </c>
      <c r="J2830" s="542">
        <f t="shared" si="1507"/>
        <v>1900000</v>
      </c>
      <c r="K2830" s="915">
        <f t="shared" si="1500"/>
        <v>0</v>
      </c>
    </row>
    <row r="2831" spans="1:15" ht="15.75" thickBot="1" x14ac:dyDescent="0.3">
      <c r="A2831" s="70" t="s">
        <v>1</v>
      </c>
      <c r="B2831" s="70" t="s">
        <v>2</v>
      </c>
      <c r="C2831" s="71">
        <f>C2832+C2835</f>
        <v>1900000</v>
      </c>
      <c r="D2831" s="71">
        <f t="shared" ref="D2831:J2831" si="1508">D2832+D2835</f>
        <v>0</v>
      </c>
      <c r="E2831" s="71">
        <f t="shared" si="1508"/>
        <v>0</v>
      </c>
      <c r="F2831" s="111">
        <f t="shared" si="1508"/>
        <v>0</v>
      </c>
      <c r="G2831" s="912">
        <f t="shared" si="1508"/>
        <v>0</v>
      </c>
      <c r="H2831" s="61">
        <f t="shared" si="1508"/>
        <v>0</v>
      </c>
      <c r="I2831" s="111">
        <f t="shared" si="1508"/>
        <v>0</v>
      </c>
      <c r="J2831" s="731">
        <f t="shared" si="1508"/>
        <v>1900000</v>
      </c>
      <c r="K2831" s="904">
        <f t="shared" si="1500"/>
        <v>0</v>
      </c>
    </row>
    <row r="2832" spans="1:15" ht="15.75" thickBot="1" x14ac:dyDescent="0.3">
      <c r="A2832" s="3" t="s">
        <v>160</v>
      </c>
      <c r="B2832" s="3" t="s">
        <v>92</v>
      </c>
      <c r="C2832" s="65">
        <f>C2833</f>
        <v>1170000</v>
      </c>
      <c r="D2832" s="65">
        <f t="shared" ref="D2832:J2833" si="1509">D2833</f>
        <v>0</v>
      </c>
      <c r="E2832" s="65">
        <f t="shared" si="1509"/>
        <v>0</v>
      </c>
      <c r="F2832" s="100">
        <f t="shared" si="1509"/>
        <v>0</v>
      </c>
      <c r="G2832" s="858">
        <f t="shared" si="1509"/>
        <v>0</v>
      </c>
      <c r="H2832" s="511">
        <f t="shared" si="1509"/>
        <v>0</v>
      </c>
      <c r="I2832" s="859">
        <f t="shared" si="1509"/>
        <v>0</v>
      </c>
      <c r="J2832" s="512">
        <f t="shared" si="1509"/>
        <v>1170000</v>
      </c>
      <c r="K2832" s="544">
        <f t="shared" si="1500"/>
        <v>0</v>
      </c>
    </row>
    <row r="2833" spans="1:11" x14ac:dyDescent="0.25">
      <c r="A2833" s="63" t="s">
        <v>161</v>
      </c>
      <c r="B2833" s="63" t="s">
        <v>152</v>
      </c>
      <c r="C2833" s="64">
        <f>C2834</f>
        <v>1170000</v>
      </c>
      <c r="D2833" s="64">
        <f t="shared" si="1509"/>
        <v>0</v>
      </c>
      <c r="E2833" s="64">
        <f t="shared" si="1509"/>
        <v>0</v>
      </c>
      <c r="F2833" s="101">
        <f t="shared" si="1509"/>
        <v>0</v>
      </c>
      <c r="G2833" s="860">
        <f t="shared" si="1509"/>
        <v>0</v>
      </c>
      <c r="H2833" s="369">
        <f t="shared" si="1509"/>
        <v>0</v>
      </c>
      <c r="I2833" s="861">
        <f t="shared" si="1509"/>
        <v>0</v>
      </c>
      <c r="J2833" s="513">
        <f t="shared" si="1509"/>
        <v>1170000</v>
      </c>
      <c r="K2833" s="535">
        <f t="shared" si="1500"/>
        <v>0</v>
      </c>
    </row>
    <row r="2834" spans="1:11" ht="15.75" thickBot="1" x14ac:dyDescent="0.3">
      <c r="A2834" s="48" t="s">
        <v>165</v>
      </c>
      <c r="B2834" s="48" t="s">
        <v>153</v>
      </c>
      <c r="C2834" s="49">
        <v>1170000</v>
      </c>
      <c r="D2834" s="147"/>
      <c r="E2834" s="147"/>
      <c r="F2834" s="148"/>
      <c r="G2834" s="836"/>
      <c r="H2834" s="1088"/>
      <c r="I2834" s="847">
        <f>G2834</f>
        <v>0</v>
      </c>
      <c r="J2834" s="618">
        <f>C2834-I2834</f>
        <v>1170000</v>
      </c>
      <c r="K2834" s="538">
        <f t="shared" si="1500"/>
        <v>0</v>
      </c>
    </row>
    <row r="2835" spans="1:11" ht="15.75" thickBot="1" x14ac:dyDescent="0.3">
      <c r="A2835" s="3" t="s">
        <v>162</v>
      </c>
      <c r="B2835" s="3" t="s">
        <v>151</v>
      </c>
      <c r="C2835" s="65">
        <f>C2836+C2838+C2840</f>
        <v>730000</v>
      </c>
      <c r="D2835" s="65">
        <f t="shared" ref="D2835:J2835" si="1510">D2836+D2838+D2840</f>
        <v>0</v>
      </c>
      <c r="E2835" s="65">
        <f t="shared" si="1510"/>
        <v>0</v>
      </c>
      <c r="F2835" s="100">
        <f t="shared" si="1510"/>
        <v>0</v>
      </c>
      <c r="G2835" s="858">
        <f t="shared" si="1510"/>
        <v>0</v>
      </c>
      <c r="H2835" s="511">
        <f t="shared" si="1510"/>
        <v>0</v>
      </c>
      <c r="I2835" s="859">
        <f t="shared" si="1510"/>
        <v>0</v>
      </c>
      <c r="J2835" s="512">
        <f t="shared" si="1510"/>
        <v>730000</v>
      </c>
      <c r="K2835" s="544">
        <f t="shared" si="1500"/>
        <v>0</v>
      </c>
    </row>
    <row r="2836" spans="1:11" x14ac:dyDescent="0.25">
      <c r="A2836" s="63" t="s">
        <v>164</v>
      </c>
      <c r="B2836" s="63" t="s">
        <v>154</v>
      </c>
      <c r="C2836" s="64">
        <f>C2837</f>
        <v>103000</v>
      </c>
      <c r="D2836" s="64">
        <f t="shared" ref="D2836:J2836" si="1511">D2837</f>
        <v>0</v>
      </c>
      <c r="E2836" s="64">
        <f t="shared" si="1511"/>
        <v>0</v>
      </c>
      <c r="F2836" s="101">
        <f t="shared" si="1511"/>
        <v>0</v>
      </c>
      <c r="G2836" s="860">
        <f t="shared" si="1511"/>
        <v>0</v>
      </c>
      <c r="H2836" s="369">
        <f t="shared" si="1511"/>
        <v>0</v>
      </c>
      <c r="I2836" s="861">
        <f t="shared" si="1511"/>
        <v>0</v>
      </c>
      <c r="J2836" s="513">
        <f t="shared" si="1511"/>
        <v>103000</v>
      </c>
      <c r="K2836" s="535">
        <f t="shared" si="1500"/>
        <v>0</v>
      </c>
    </row>
    <row r="2837" spans="1:11" x14ac:dyDescent="0.25">
      <c r="A2837" s="4" t="s">
        <v>163</v>
      </c>
      <c r="B2837" s="4" t="s">
        <v>155</v>
      </c>
      <c r="C2837" s="21">
        <v>103000</v>
      </c>
      <c r="D2837" s="16"/>
      <c r="E2837" s="16"/>
      <c r="F2837" s="102"/>
      <c r="G2837" s="835"/>
      <c r="H2837" s="716"/>
      <c r="I2837" s="846">
        <f>H2837+G2837</f>
        <v>0</v>
      </c>
      <c r="J2837" s="561">
        <f>C2837-I2837</f>
        <v>103000</v>
      </c>
      <c r="K2837" s="536">
        <f t="shared" si="1500"/>
        <v>0</v>
      </c>
    </row>
    <row r="2838" spans="1:11" x14ac:dyDescent="0.25">
      <c r="A2838" s="4" t="s">
        <v>166</v>
      </c>
      <c r="B2838" s="4" t="s">
        <v>156</v>
      </c>
      <c r="C2838" s="21">
        <f>C2839</f>
        <v>27000</v>
      </c>
      <c r="D2838" s="21">
        <f t="shared" ref="D2838:J2838" si="1512">D2839</f>
        <v>0</v>
      </c>
      <c r="E2838" s="21">
        <f t="shared" si="1512"/>
        <v>0</v>
      </c>
      <c r="F2838" s="103">
        <f t="shared" si="1512"/>
        <v>0</v>
      </c>
      <c r="G2838" s="862">
        <f t="shared" si="1512"/>
        <v>0</v>
      </c>
      <c r="H2838" s="499">
        <f t="shared" si="1512"/>
        <v>0</v>
      </c>
      <c r="I2838" s="863">
        <f t="shared" si="1512"/>
        <v>0</v>
      </c>
      <c r="J2838" s="514">
        <f t="shared" si="1512"/>
        <v>27000</v>
      </c>
      <c r="K2838" s="536">
        <f t="shared" si="1500"/>
        <v>0</v>
      </c>
    </row>
    <row r="2839" spans="1:11" x14ac:dyDescent="0.25">
      <c r="A2839" s="4" t="s">
        <v>167</v>
      </c>
      <c r="B2839" s="4" t="s">
        <v>157</v>
      </c>
      <c r="C2839" s="21">
        <v>27000</v>
      </c>
      <c r="D2839" s="16"/>
      <c r="E2839" s="16"/>
      <c r="F2839" s="102"/>
      <c r="G2839" s="835"/>
      <c r="H2839" s="716"/>
      <c r="I2839" s="846">
        <f>H2839+G2839</f>
        <v>0</v>
      </c>
      <c r="J2839" s="561">
        <f>C2839-I2839</f>
        <v>27000</v>
      </c>
      <c r="K2839" s="536">
        <f t="shared" si="1500"/>
        <v>0</v>
      </c>
    </row>
    <row r="2840" spans="1:11" x14ac:dyDescent="0.25">
      <c r="A2840" s="4" t="s">
        <v>168</v>
      </c>
      <c r="B2840" s="4" t="s">
        <v>158</v>
      </c>
      <c r="C2840" s="21">
        <f>C2841</f>
        <v>600000</v>
      </c>
      <c r="D2840" s="21">
        <f t="shared" ref="D2840:J2840" si="1513">D2841</f>
        <v>0</v>
      </c>
      <c r="E2840" s="21">
        <f t="shared" si="1513"/>
        <v>0</v>
      </c>
      <c r="F2840" s="103">
        <f t="shared" si="1513"/>
        <v>0</v>
      </c>
      <c r="G2840" s="862">
        <f t="shared" si="1513"/>
        <v>0</v>
      </c>
      <c r="H2840" s="499">
        <f t="shared" si="1513"/>
        <v>0</v>
      </c>
      <c r="I2840" s="863">
        <f t="shared" si="1513"/>
        <v>0</v>
      </c>
      <c r="J2840" s="514">
        <f t="shared" si="1513"/>
        <v>600000</v>
      </c>
      <c r="K2840" s="536">
        <f t="shared" si="1500"/>
        <v>0</v>
      </c>
    </row>
    <row r="2841" spans="1:11" x14ac:dyDescent="0.25">
      <c r="A2841" s="4" t="s">
        <v>169</v>
      </c>
      <c r="B2841" s="4" t="s">
        <v>159</v>
      </c>
      <c r="C2841" s="21">
        <v>600000</v>
      </c>
      <c r="D2841" s="16"/>
      <c r="E2841" s="16"/>
      <c r="F2841" s="102"/>
      <c r="G2841" s="835"/>
      <c r="H2841" s="716"/>
      <c r="I2841" s="846">
        <f>H2841+G2841</f>
        <v>0</v>
      </c>
      <c r="J2841" s="561">
        <f>C2841-I2841</f>
        <v>600000</v>
      </c>
      <c r="K2841" s="536">
        <f t="shared" si="1500"/>
        <v>0</v>
      </c>
    </row>
    <row r="2842" spans="1:11" x14ac:dyDescent="0.25">
      <c r="A2842" s="124"/>
      <c r="B2842" s="124"/>
      <c r="C2842" s="125"/>
      <c r="D2842" s="126"/>
      <c r="E2842" s="126"/>
      <c r="F2842" s="126"/>
      <c r="G2842" s="516"/>
      <c r="H2842" s="516"/>
      <c r="I2842" s="516"/>
      <c r="J2842" s="515"/>
      <c r="K2842" s="545"/>
    </row>
    <row r="2843" spans="1:11" x14ac:dyDescent="0.25">
      <c r="A2843" s="127"/>
      <c r="B2843" s="127"/>
      <c r="C2843" s="128"/>
      <c r="D2843" s="129"/>
      <c r="E2843" s="129"/>
      <c r="F2843" s="129"/>
      <c r="G2843" s="518"/>
      <c r="H2843" s="518"/>
      <c r="I2843" s="518"/>
      <c r="J2843" s="517"/>
      <c r="K2843" s="546">
        <v>2</v>
      </c>
    </row>
    <row r="2844" spans="1:11" x14ac:dyDescent="0.25">
      <c r="A2844" s="120" t="s">
        <v>533</v>
      </c>
      <c r="B2844" s="121">
        <v>2</v>
      </c>
      <c r="C2844" s="122" t="s">
        <v>534</v>
      </c>
      <c r="D2844" s="122" t="s">
        <v>535</v>
      </c>
      <c r="E2844" s="122" t="s">
        <v>536</v>
      </c>
      <c r="F2844" s="123" t="s">
        <v>537</v>
      </c>
      <c r="G2844" s="832">
        <v>7</v>
      </c>
      <c r="H2844" s="715">
        <v>8</v>
      </c>
      <c r="I2844" s="843">
        <v>9</v>
      </c>
      <c r="J2844" s="502">
        <v>10</v>
      </c>
      <c r="K2844" s="503">
        <v>11</v>
      </c>
    </row>
    <row r="2845" spans="1:11" x14ac:dyDescent="0.25">
      <c r="A2845" s="54" t="s">
        <v>99</v>
      </c>
      <c r="B2845" s="54" t="s">
        <v>98</v>
      </c>
      <c r="C2845" s="55">
        <f>C2846</f>
        <v>750000</v>
      </c>
      <c r="D2845" s="55">
        <f t="shared" ref="D2845:J2846" si="1514">D2846</f>
        <v>0</v>
      </c>
      <c r="E2845" s="55">
        <f t="shared" si="1514"/>
        <v>0</v>
      </c>
      <c r="F2845" s="104">
        <f t="shared" si="1514"/>
        <v>0</v>
      </c>
      <c r="G2845" s="547">
        <f t="shared" si="1514"/>
        <v>247000</v>
      </c>
      <c r="H2845" s="499">
        <f t="shared" si="1514"/>
        <v>0</v>
      </c>
      <c r="I2845" s="581">
        <f t="shared" si="1514"/>
        <v>247000</v>
      </c>
      <c r="J2845" s="549">
        <f t="shared" si="1514"/>
        <v>503000</v>
      </c>
      <c r="K2845" s="916">
        <f t="shared" ref="K2845:K2881" si="1515">I2845/C2845*100</f>
        <v>32.93333333333333</v>
      </c>
    </row>
    <row r="2846" spans="1:11" ht="15.75" thickBot="1" x14ac:dyDescent="0.3">
      <c r="A2846" s="70" t="s">
        <v>3</v>
      </c>
      <c r="B2846" s="70" t="s">
        <v>4</v>
      </c>
      <c r="C2846" s="71">
        <f>C2847</f>
        <v>750000</v>
      </c>
      <c r="D2846" s="71">
        <f t="shared" si="1514"/>
        <v>0</v>
      </c>
      <c r="E2846" s="71">
        <f t="shared" si="1514"/>
        <v>0</v>
      </c>
      <c r="F2846" s="111">
        <f t="shared" si="1514"/>
        <v>0</v>
      </c>
      <c r="G2846" s="902">
        <f t="shared" si="1514"/>
        <v>247000</v>
      </c>
      <c r="H2846" s="1100">
        <f t="shared" si="1514"/>
        <v>0</v>
      </c>
      <c r="I2846" s="903">
        <f t="shared" si="1514"/>
        <v>247000</v>
      </c>
      <c r="J2846" s="558">
        <f t="shared" si="1514"/>
        <v>503000</v>
      </c>
      <c r="K2846" s="904">
        <f t="shared" si="1515"/>
        <v>32.93333333333333</v>
      </c>
    </row>
    <row r="2847" spans="1:11" ht="15.75" thickBot="1" x14ac:dyDescent="0.3">
      <c r="A2847" s="3" t="s">
        <v>170</v>
      </c>
      <c r="B2847" s="3" t="s">
        <v>151</v>
      </c>
      <c r="C2847" s="65">
        <f>C2848+C2850</f>
        <v>750000</v>
      </c>
      <c r="D2847" s="65">
        <f t="shared" ref="D2847:J2847" si="1516">D2848+D2850</f>
        <v>0</v>
      </c>
      <c r="E2847" s="65">
        <f t="shared" si="1516"/>
        <v>0</v>
      </c>
      <c r="F2847" s="100">
        <f t="shared" si="1516"/>
        <v>0</v>
      </c>
      <c r="G2847" s="858">
        <f t="shared" si="1516"/>
        <v>247000</v>
      </c>
      <c r="H2847" s="511">
        <f t="shared" si="1516"/>
        <v>0</v>
      </c>
      <c r="I2847" s="859">
        <f t="shared" si="1516"/>
        <v>247000</v>
      </c>
      <c r="J2847" s="512">
        <f t="shared" si="1516"/>
        <v>503000</v>
      </c>
      <c r="K2847" s="544">
        <f t="shared" si="1515"/>
        <v>32.93333333333333</v>
      </c>
    </row>
    <row r="2848" spans="1:11" x14ac:dyDescent="0.25">
      <c r="A2848" s="63" t="s">
        <v>171</v>
      </c>
      <c r="B2848" s="63" t="s">
        <v>154</v>
      </c>
      <c r="C2848" s="64">
        <f>C2849</f>
        <v>450000</v>
      </c>
      <c r="D2848" s="64">
        <f t="shared" ref="D2848:J2848" si="1517">D2849</f>
        <v>0</v>
      </c>
      <c r="E2848" s="64">
        <f t="shared" si="1517"/>
        <v>0</v>
      </c>
      <c r="F2848" s="101">
        <f t="shared" si="1517"/>
        <v>0</v>
      </c>
      <c r="G2848" s="860">
        <f t="shared" si="1517"/>
        <v>168250</v>
      </c>
      <c r="H2848" s="369">
        <f t="shared" si="1517"/>
        <v>0</v>
      </c>
      <c r="I2848" s="861">
        <f t="shared" si="1517"/>
        <v>168250</v>
      </c>
      <c r="J2848" s="513">
        <f t="shared" si="1517"/>
        <v>281750</v>
      </c>
      <c r="K2848" s="535">
        <f t="shared" si="1515"/>
        <v>37.388888888888886</v>
      </c>
    </row>
    <row r="2849" spans="1:11" x14ac:dyDescent="0.25">
      <c r="A2849" s="4" t="s">
        <v>172</v>
      </c>
      <c r="B2849" s="4" t="s">
        <v>155</v>
      </c>
      <c r="C2849" s="21">
        <v>450000</v>
      </c>
      <c r="D2849" s="16"/>
      <c r="E2849" s="16"/>
      <c r="F2849" s="102"/>
      <c r="G2849" s="850">
        <v>168250</v>
      </c>
      <c r="H2849" s="691"/>
      <c r="I2849" s="864">
        <f>H2849+G2849</f>
        <v>168250</v>
      </c>
      <c r="J2849" s="561">
        <f>C2849-I2849</f>
        <v>281750</v>
      </c>
      <c r="K2849" s="536">
        <f t="shared" si="1515"/>
        <v>37.388888888888886</v>
      </c>
    </row>
    <row r="2850" spans="1:11" x14ac:dyDescent="0.25">
      <c r="A2850" s="4" t="s">
        <v>173</v>
      </c>
      <c r="B2850" s="4" t="s">
        <v>156</v>
      </c>
      <c r="C2850" s="21">
        <f>C2851</f>
        <v>300000</v>
      </c>
      <c r="D2850" s="21">
        <f t="shared" ref="D2850:J2850" si="1518">D2851</f>
        <v>0</v>
      </c>
      <c r="E2850" s="21">
        <f t="shared" si="1518"/>
        <v>0</v>
      </c>
      <c r="F2850" s="103">
        <f t="shared" si="1518"/>
        <v>0</v>
      </c>
      <c r="G2850" s="862">
        <f t="shared" si="1518"/>
        <v>78750</v>
      </c>
      <c r="H2850" s="499">
        <f t="shared" si="1518"/>
        <v>0</v>
      </c>
      <c r="I2850" s="863">
        <f t="shared" si="1518"/>
        <v>78750</v>
      </c>
      <c r="J2850" s="514">
        <f t="shared" si="1518"/>
        <v>221250</v>
      </c>
      <c r="K2850" s="536">
        <f t="shared" si="1515"/>
        <v>26.25</v>
      </c>
    </row>
    <row r="2851" spans="1:11" x14ac:dyDescent="0.25">
      <c r="A2851" s="4" t="s">
        <v>174</v>
      </c>
      <c r="B2851" s="4" t="s">
        <v>157</v>
      </c>
      <c r="C2851" s="21">
        <v>300000</v>
      </c>
      <c r="D2851" s="16"/>
      <c r="E2851" s="16"/>
      <c r="F2851" s="102"/>
      <c r="G2851" s="850">
        <v>78750</v>
      </c>
      <c r="H2851" s="691"/>
      <c r="I2851" s="864">
        <f>H2851+G2851</f>
        <v>78750</v>
      </c>
      <c r="J2851" s="561">
        <f>C2851-I2851</f>
        <v>221250</v>
      </c>
      <c r="K2851" s="536">
        <f t="shared" si="1515"/>
        <v>26.25</v>
      </c>
    </row>
    <row r="2852" spans="1:11" x14ac:dyDescent="0.25">
      <c r="A2852" s="54" t="s">
        <v>126</v>
      </c>
      <c r="B2852" s="54" t="s">
        <v>551</v>
      </c>
      <c r="C2852" s="55">
        <f>C2853</f>
        <v>2000000</v>
      </c>
      <c r="D2852" s="55">
        <f t="shared" ref="D2852:J2855" si="1519">D2853</f>
        <v>0</v>
      </c>
      <c r="E2852" s="55">
        <f t="shared" si="1519"/>
        <v>0</v>
      </c>
      <c r="F2852" s="104">
        <f t="shared" si="1519"/>
        <v>0</v>
      </c>
      <c r="G2852" s="547">
        <f t="shared" si="1519"/>
        <v>375000</v>
      </c>
      <c r="H2852" s="499">
        <f t="shared" si="1519"/>
        <v>0</v>
      </c>
      <c r="I2852" s="581">
        <f t="shared" si="1519"/>
        <v>375000</v>
      </c>
      <c r="J2852" s="549">
        <f t="shared" si="1519"/>
        <v>1625000</v>
      </c>
      <c r="K2852" s="916">
        <f t="shared" si="1515"/>
        <v>18.75</v>
      </c>
    </row>
    <row r="2853" spans="1:11" ht="15.75" thickBot="1" x14ac:dyDescent="0.3">
      <c r="A2853" s="70" t="s">
        <v>5</v>
      </c>
      <c r="B2853" s="70" t="s">
        <v>6</v>
      </c>
      <c r="C2853" s="71">
        <f>C2854</f>
        <v>2000000</v>
      </c>
      <c r="D2853" s="71">
        <f t="shared" si="1519"/>
        <v>0</v>
      </c>
      <c r="E2853" s="71">
        <f t="shared" si="1519"/>
        <v>0</v>
      </c>
      <c r="F2853" s="111">
        <f t="shared" si="1519"/>
        <v>0</v>
      </c>
      <c r="G2853" s="902">
        <f t="shared" si="1519"/>
        <v>375000</v>
      </c>
      <c r="H2853" s="1100">
        <f t="shared" si="1519"/>
        <v>0</v>
      </c>
      <c r="I2853" s="903">
        <f t="shared" si="1519"/>
        <v>375000</v>
      </c>
      <c r="J2853" s="558">
        <f t="shared" si="1519"/>
        <v>1625000</v>
      </c>
      <c r="K2853" s="904">
        <f t="shared" si="1515"/>
        <v>18.75</v>
      </c>
    </row>
    <row r="2854" spans="1:11" ht="15.75" thickBot="1" x14ac:dyDescent="0.3">
      <c r="A2854" s="692" t="s">
        <v>181</v>
      </c>
      <c r="B2854" s="692" t="s">
        <v>151</v>
      </c>
      <c r="C2854" s="65">
        <f>C2855</f>
        <v>2000000</v>
      </c>
      <c r="D2854" s="65">
        <f t="shared" si="1519"/>
        <v>0</v>
      </c>
      <c r="E2854" s="65">
        <f t="shared" si="1519"/>
        <v>0</v>
      </c>
      <c r="F2854" s="100">
        <f t="shared" si="1519"/>
        <v>0</v>
      </c>
      <c r="G2854" s="858">
        <f t="shared" si="1519"/>
        <v>375000</v>
      </c>
      <c r="H2854" s="511">
        <f t="shared" si="1519"/>
        <v>0</v>
      </c>
      <c r="I2854" s="859">
        <f t="shared" si="1519"/>
        <v>375000</v>
      </c>
      <c r="J2854" s="512">
        <f t="shared" si="1519"/>
        <v>1625000</v>
      </c>
      <c r="K2854" s="693">
        <f t="shared" si="1515"/>
        <v>18.75</v>
      </c>
    </row>
    <row r="2855" spans="1:11" x14ac:dyDescent="0.25">
      <c r="A2855" s="63" t="s">
        <v>186</v>
      </c>
      <c r="B2855" s="63" t="s">
        <v>158</v>
      </c>
      <c r="C2855" s="64">
        <f>C2856</f>
        <v>2000000</v>
      </c>
      <c r="D2855" s="64">
        <f t="shared" si="1519"/>
        <v>0</v>
      </c>
      <c r="E2855" s="64">
        <f t="shared" si="1519"/>
        <v>0</v>
      </c>
      <c r="F2855" s="101">
        <f t="shared" si="1519"/>
        <v>0</v>
      </c>
      <c r="G2855" s="860">
        <f t="shared" si="1519"/>
        <v>375000</v>
      </c>
      <c r="H2855" s="369">
        <f t="shared" si="1519"/>
        <v>0</v>
      </c>
      <c r="I2855" s="861">
        <f t="shared" si="1519"/>
        <v>375000</v>
      </c>
      <c r="J2855" s="513">
        <f t="shared" si="1519"/>
        <v>1625000</v>
      </c>
      <c r="K2855" s="535">
        <f t="shared" si="1515"/>
        <v>18.75</v>
      </c>
    </row>
    <row r="2856" spans="1:11" x14ac:dyDescent="0.25">
      <c r="A2856" s="4" t="s">
        <v>187</v>
      </c>
      <c r="B2856" s="4" t="s">
        <v>175</v>
      </c>
      <c r="C2856" s="21">
        <v>2000000</v>
      </c>
      <c r="D2856" s="16"/>
      <c r="E2856" s="16"/>
      <c r="F2856" s="102"/>
      <c r="G2856" s="850">
        <v>375000</v>
      </c>
      <c r="H2856" s="691"/>
      <c r="I2856" s="851">
        <f>H2856+G2856</f>
        <v>375000</v>
      </c>
      <c r="J2856" s="561">
        <f>C2856-I2856</f>
        <v>1625000</v>
      </c>
      <c r="K2856" s="536">
        <f t="shared" si="1515"/>
        <v>18.75</v>
      </c>
    </row>
    <row r="2857" spans="1:11" x14ac:dyDescent="0.25">
      <c r="A2857" s="54" t="s">
        <v>125</v>
      </c>
      <c r="B2857" s="54" t="s">
        <v>100</v>
      </c>
      <c r="C2857" s="55">
        <f>C2858</f>
        <v>2000000</v>
      </c>
      <c r="D2857" s="55">
        <f t="shared" ref="D2857:J2858" si="1520">D2858</f>
        <v>0</v>
      </c>
      <c r="E2857" s="55">
        <f t="shared" si="1520"/>
        <v>0</v>
      </c>
      <c r="F2857" s="104">
        <f t="shared" si="1520"/>
        <v>0</v>
      </c>
      <c r="G2857" s="547">
        <f t="shared" si="1520"/>
        <v>531375</v>
      </c>
      <c r="H2857" s="499">
        <f t="shared" si="1520"/>
        <v>300250</v>
      </c>
      <c r="I2857" s="581">
        <f t="shared" si="1520"/>
        <v>831625</v>
      </c>
      <c r="J2857" s="549">
        <f t="shared" si="1520"/>
        <v>1168375</v>
      </c>
      <c r="K2857" s="916">
        <f t="shared" si="1515"/>
        <v>41.581249999999997</v>
      </c>
    </row>
    <row r="2858" spans="1:11" ht="15.75" thickBot="1" x14ac:dyDescent="0.3">
      <c r="A2858" s="70" t="s">
        <v>7</v>
      </c>
      <c r="B2858" s="70" t="s">
        <v>8</v>
      </c>
      <c r="C2858" s="71">
        <f>C2859</f>
        <v>2000000</v>
      </c>
      <c r="D2858" s="71">
        <f t="shared" si="1520"/>
        <v>0</v>
      </c>
      <c r="E2858" s="71">
        <f t="shared" si="1520"/>
        <v>0</v>
      </c>
      <c r="F2858" s="111">
        <f t="shared" si="1520"/>
        <v>0</v>
      </c>
      <c r="G2858" s="902">
        <f t="shared" si="1520"/>
        <v>531375</v>
      </c>
      <c r="H2858" s="1100">
        <f t="shared" si="1520"/>
        <v>300250</v>
      </c>
      <c r="I2858" s="903">
        <f t="shared" si="1520"/>
        <v>831625</v>
      </c>
      <c r="J2858" s="558">
        <f t="shared" si="1520"/>
        <v>1168375</v>
      </c>
      <c r="K2858" s="904">
        <f t="shared" si="1515"/>
        <v>41.581249999999997</v>
      </c>
    </row>
    <row r="2859" spans="1:11" ht="15.75" thickBot="1" x14ac:dyDescent="0.3">
      <c r="A2859" s="692" t="s">
        <v>176</v>
      </c>
      <c r="B2859" s="692" t="s">
        <v>151</v>
      </c>
      <c r="C2859" s="65">
        <f>C2860+C2862</f>
        <v>2000000</v>
      </c>
      <c r="D2859" s="65">
        <f t="shared" ref="D2859:J2859" si="1521">D2860+D2862</f>
        <v>0</v>
      </c>
      <c r="E2859" s="65">
        <f t="shared" si="1521"/>
        <v>0</v>
      </c>
      <c r="F2859" s="100">
        <f t="shared" si="1521"/>
        <v>0</v>
      </c>
      <c r="G2859" s="858">
        <f t="shared" si="1521"/>
        <v>531375</v>
      </c>
      <c r="H2859" s="511">
        <f t="shared" si="1521"/>
        <v>300250</v>
      </c>
      <c r="I2859" s="859">
        <f t="shared" si="1521"/>
        <v>831625</v>
      </c>
      <c r="J2859" s="512">
        <f t="shared" si="1521"/>
        <v>1168375</v>
      </c>
      <c r="K2859" s="693">
        <f t="shared" si="1515"/>
        <v>41.581249999999997</v>
      </c>
    </row>
    <row r="2860" spans="1:11" x14ac:dyDescent="0.25">
      <c r="A2860" s="63" t="s">
        <v>177</v>
      </c>
      <c r="B2860" s="63" t="s">
        <v>154</v>
      </c>
      <c r="C2860" s="64">
        <f>C2861</f>
        <v>1550000</v>
      </c>
      <c r="D2860" s="64">
        <f t="shared" ref="D2860:J2860" si="1522">D2861</f>
        <v>0</v>
      </c>
      <c r="E2860" s="64">
        <f t="shared" si="1522"/>
        <v>0</v>
      </c>
      <c r="F2860" s="101">
        <f t="shared" si="1522"/>
        <v>0</v>
      </c>
      <c r="G2860" s="860">
        <f t="shared" si="1522"/>
        <v>436500</v>
      </c>
      <c r="H2860" s="369">
        <f t="shared" si="1522"/>
        <v>250000</v>
      </c>
      <c r="I2860" s="861">
        <f t="shared" si="1522"/>
        <v>686500</v>
      </c>
      <c r="J2860" s="513">
        <f t="shared" si="1522"/>
        <v>863500</v>
      </c>
      <c r="K2860" s="535">
        <f t="shared" si="1515"/>
        <v>44.290322580645167</v>
      </c>
    </row>
    <row r="2861" spans="1:11" x14ac:dyDescent="0.25">
      <c r="A2861" s="4" t="s">
        <v>178</v>
      </c>
      <c r="B2861" s="4" t="s">
        <v>155</v>
      </c>
      <c r="C2861" s="21">
        <v>1550000</v>
      </c>
      <c r="D2861" s="57"/>
      <c r="E2861" s="57"/>
      <c r="F2861" s="106"/>
      <c r="G2861" s="850">
        <v>436500</v>
      </c>
      <c r="H2861" s="691">
        <v>250000</v>
      </c>
      <c r="I2861" s="851">
        <f>H2861+G2861</f>
        <v>686500</v>
      </c>
      <c r="J2861" s="561">
        <f>C2861-I2861</f>
        <v>863500</v>
      </c>
      <c r="K2861" s="536">
        <f t="shared" si="1515"/>
        <v>44.290322580645167</v>
      </c>
    </row>
    <row r="2862" spans="1:11" x14ac:dyDescent="0.25">
      <c r="A2862" s="4" t="s">
        <v>179</v>
      </c>
      <c r="B2862" s="4" t="s">
        <v>156</v>
      </c>
      <c r="C2862" s="21">
        <f>C2863</f>
        <v>450000</v>
      </c>
      <c r="D2862" s="21">
        <f t="shared" ref="D2862:J2862" si="1523">D2863</f>
        <v>0</v>
      </c>
      <c r="E2862" s="21">
        <f t="shared" si="1523"/>
        <v>0</v>
      </c>
      <c r="F2862" s="103">
        <f t="shared" si="1523"/>
        <v>0</v>
      </c>
      <c r="G2862" s="862">
        <f t="shared" si="1523"/>
        <v>94875</v>
      </c>
      <c r="H2862" s="499">
        <f t="shared" si="1523"/>
        <v>50250</v>
      </c>
      <c r="I2862" s="863">
        <f t="shared" si="1523"/>
        <v>145125</v>
      </c>
      <c r="J2862" s="514">
        <f t="shared" si="1523"/>
        <v>304875</v>
      </c>
      <c r="K2862" s="536">
        <f t="shared" si="1515"/>
        <v>32.25</v>
      </c>
    </row>
    <row r="2863" spans="1:11" x14ac:dyDescent="0.25">
      <c r="A2863" s="4" t="s">
        <v>180</v>
      </c>
      <c r="B2863" s="4" t="s">
        <v>157</v>
      </c>
      <c r="C2863" s="21">
        <v>450000</v>
      </c>
      <c r="D2863" s="16"/>
      <c r="E2863" s="16"/>
      <c r="F2863" s="102"/>
      <c r="G2863" s="850">
        <v>94875</v>
      </c>
      <c r="H2863" s="691">
        <v>50250</v>
      </c>
      <c r="I2863" s="851">
        <f>H2863+G2863</f>
        <v>145125</v>
      </c>
      <c r="J2863" s="561">
        <f>C2863-I2863</f>
        <v>304875</v>
      </c>
      <c r="K2863" s="536">
        <f t="shared" si="1515"/>
        <v>32.25</v>
      </c>
    </row>
    <row r="2864" spans="1:11" x14ac:dyDescent="0.25">
      <c r="A2864" s="54" t="s">
        <v>124</v>
      </c>
      <c r="B2864" s="54" t="s">
        <v>101</v>
      </c>
      <c r="C2864" s="55">
        <f>C2865</f>
        <v>3500000</v>
      </c>
      <c r="D2864" s="55">
        <f t="shared" ref="D2864:J2865" si="1524">D2865</f>
        <v>0</v>
      </c>
      <c r="E2864" s="55">
        <f t="shared" si="1524"/>
        <v>0</v>
      </c>
      <c r="F2864" s="104">
        <f t="shared" si="1524"/>
        <v>0</v>
      </c>
      <c r="G2864" s="547">
        <f t="shared" si="1524"/>
        <v>120625</v>
      </c>
      <c r="H2864" s="499">
        <f t="shared" si="1524"/>
        <v>0</v>
      </c>
      <c r="I2864" s="581">
        <f t="shared" si="1524"/>
        <v>120625</v>
      </c>
      <c r="J2864" s="549">
        <f t="shared" si="1524"/>
        <v>3379375</v>
      </c>
      <c r="K2864" s="916">
        <f t="shared" si="1515"/>
        <v>3.4464285714285712</v>
      </c>
    </row>
    <row r="2865" spans="1:11" ht="15.75" thickBot="1" x14ac:dyDescent="0.3">
      <c r="A2865" s="70" t="s">
        <v>9</v>
      </c>
      <c r="B2865" s="70" t="s">
        <v>10</v>
      </c>
      <c r="C2865" s="71">
        <f>C2866</f>
        <v>3500000</v>
      </c>
      <c r="D2865" s="71">
        <f t="shared" si="1524"/>
        <v>0</v>
      </c>
      <c r="E2865" s="71">
        <f t="shared" si="1524"/>
        <v>0</v>
      </c>
      <c r="F2865" s="111">
        <f t="shared" si="1524"/>
        <v>0</v>
      </c>
      <c r="G2865" s="902">
        <f t="shared" si="1524"/>
        <v>120625</v>
      </c>
      <c r="H2865" s="1100">
        <f t="shared" si="1524"/>
        <v>0</v>
      </c>
      <c r="I2865" s="903">
        <f t="shared" si="1524"/>
        <v>120625</v>
      </c>
      <c r="J2865" s="558">
        <f t="shared" si="1524"/>
        <v>3379375</v>
      </c>
      <c r="K2865" s="904">
        <f t="shared" si="1515"/>
        <v>3.4464285714285712</v>
      </c>
    </row>
    <row r="2866" spans="1:11" ht="15.75" thickBot="1" x14ac:dyDescent="0.3">
      <c r="A2866" s="3" t="s">
        <v>182</v>
      </c>
      <c r="B2866" s="3" t="s">
        <v>151</v>
      </c>
      <c r="C2866" s="65">
        <f>C2867+C2869+C2871</f>
        <v>3500000</v>
      </c>
      <c r="D2866" s="65">
        <f t="shared" ref="D2866:J2866" si="1525">D2867+D2869+D2871</f>
        <v>0</v>
      </c>
      <c r="E2866" s="65">
        <f t="shared" si="1525"/>
        <v>0</v>
      </c>
      <c r="F2866" s="100">
        <f t="shared" si="1525"/>
        <v>0</v>
      </c>
      <c r="G2866" s="858">
        <f t="shared" si="1525"/>
        <v>120625</v>
      </c>
      <c r="H2866" s="511">
        <f t="shared" si="1525"/>
        <v>0</v>
      </c>
      <c r="I2866" s="859">
        <f t="shared" si="1525"/>
        <v>120625</v>
      </c>
      <c r="J2866" s="512">
        <f t="shared" si="1525"/>
        <v>3379375</v>
      </c>
      <c r="K2866" s="544">
        <f t="shared" si="1515"/>
        <v>3.4464285714285712</v>
      </c>
    </row>
    <row r="2867" spans="1:11" x14ac:dyDescent="0.25">
      <c r="A2867" s="63" t="s">
        <v>183</v>
      </c>
      <c r="B2867" s="63" t="s">
        <v>154</v>
      </c>
      <c r="C2867" s="64">
        <f>C2868</f>
        <v>305000</v>
      </c>
      <c r="D2867" s="64">
        <f t="shared" ref="D2867:J2867" si="1526">D2868</f>
        <v>0</v>
      </c>
      <c r="E2867" s="64">
        <f t="shared" si="1526"/>
        <v>0</v>
      </c>
      <c r="F2867" s="101">
        <f t="shared" si="1526"/>
        <v>0</v>
      </c>
      <c r="G2867" s="860">
        <f t="shared" si="1526"/>
        <v>98750</v>
      </c>
      <c r="H2867" s="369">
        <f t="shared" si="1526"/>
        <v>0</v>
      </c>
      <c r="I2867" s="861">
        <f t="shared" si="1526"/>
        <v>98750</v>
      </c>
      <c r="J2867" s="513">
        <f t="shared" si="1526"/>
        <v>206250</v>
      </c>
      <c r="K2867" s="535">
        <f t="shared" si="1515"/>
        <v>32.377049180327873</v>
      </c>
    </row>
    <row r="2868" spans="1:11" x14ac:dyDescent="0.25">
      <c r="A2868" s="4" t="s">
        <v>184</v>
      </c>
      <c r="B2868" s="4" t="s">
        <v>155</v>
      </c>
      <c r="C2868" s="21">
        <v>305000</v>
      </c>
      <c r="D2868" s="16"/>
      <c r="E2868" s="16"/>
      <c r="F2868" s="102"/>
      <c r="G2868" s="850">
        <v>98750</v>
      </c>
      <c r="H2868" s="691"/>
      <c r="I2868" s="851">
        <f>H2868+G2868</f>
        <v>98750</v>
      </c>
      <c r="J2868" s="561">
        <f>C2868-I2868</f>
        <v>206250</v>
      </c>
      <c r="K2868" s="536">
        <f t="shared" si="1515"/>
        <v>32.377049180327873</v>
      </c>
    </row>
    <row r="2869" spans="1:11" x14ac:dyDescent="0.25">
      <c r="A2869" s="4" t="s">
        <v>189</v>
      </c>
      <c r="B2869" s="4" t="s">
        <v>156</v>
      </c>
      <c r="C2869" s="21">
        <f>C2870</f>
        <v>195000</v>
      </c>
      <c r="D2869" s="21">
        <f t="shared" ref="D2869:J2869" si="1527">D2870</f>
        <v>0</v>
      </c>
      <c r="E2869" s="21">
        <f t="shared" si="1527"/>
        <v>0</v>
      </c>
      <c r="F2869" s="103">
        <f t="shared" si="1527"/>
        <v>0</v>
      </c>
      <c r="G2869" s="862">
        <f t="shared" si="1527"/>
        <v>21875</v>
      </c>
      <c r="H2869" s="499">
        <f t="shared" si="1527"/>
        <v>0</v>
      </c>
      <c r="I2869" s="863">
        <f t="shared" si="1527"/>
        <v>21875</v>
      </c>
      <c r="J2869" s="514">
        <f t="shared" si="1527"/>
        <v>173125</v>
      </c>
      <c r="K2869" s="536">
        <f t="shared" si="1515"/>
        <v>11.217948717948719</v>
      </c>
    </row>
    <row r="2870" spans="1:11" x14ac:dyDescent="0.25">
      <c r="A2870" s="4" t="s">
        <v>188</v>
      </c>
      <c r="B2870" s="4" t="s">
        <v>157</v>
      </c>
      <c r="C2870" s="21">
        <v>195000</v>
      </c>
      <c r="D2870" s="16"/>
      <c r="E2870" s="16"/>
      <c r="F2870" s="102"/>
      <c r="G2870" s="850">
        <v>21875</v>
      </c>
      <c r="H2870" s="691"/>
      <c r="I2870" s="851">
        <f>H2870+G2870</f>
        <v>21875</v>
      </c>
      <c r="J2870" s="561">
        <f>C2870-I2870</f>
        <v>173125</v>
      </c>
      <c r="K2870" s="536">
        <f t="shared" si="1515"/>
        <v>11.217948717948719</v>
      </c>
    </row>
    <row r="2871" spans="1:11" x14ac:dyDescent="0.25">
      <c r="A2871" s="4" t="s">
        <v>185</v>
      </c>
      <c r="B2871" s="4" t="s">
        <v>158</v>
      </c>
      <c r="C2871" s="21">
        <f>C2872</f>
        <v>3000000</v>
      </c>
      <c r="D2871" s="21">
        <f t="shared" ref="D2871:J2871" si="1528">D2872</f>
        <v>0</v>
      </c>
      <c r="E2871" s="21">
        <f t="shared" si="1528"/>
        <v>0</v>
      </c>
      <c r="F2871" s="103">
        <f t="shared" si="1528"/>
        <v>0</v>
      </c>
      <c r="G2871" s="862">
        <f t="shared" si="1528"/>
        <v>0</v>
      </c>
      <c r="H2871" s="499">
        <f t="shared" si="1528"/>
        <v>0</v>
      </c>
      <c r="I2871" s="863">
        <f t="shared" si="1528"/>
        <v>0</v>
      </c>
      <c r="J2871" s="514">
        <f t="shared" si="1528"/>
        <v>3000000</v>
      </c>
      <c r="K2871" s="536">
        <f t="shared" si="1515"/>
        <v>0</v>
      </c>
    </row>
    <row r="2872" spans="1:11" x14ac:dyDescent="0.25">
      <c r="A2872" s="4" t="s">
        <v>190</v>
      </c>
      <c r="B2872" s="4" t="s">
        <v>159</v>
      </c>
      <c r="C2872" s="21">
        <v>3000000</v>
      </c>
      <c r="D2872" s="16"/>
      <c r="E2872" s="16"/>
      <c r="F2872" s="102"/>
      <c r="G2872" s="850"/>
      <c r="H2872" s="691"/>
      <c r="I2872" s="851">
        <f>H2872+G2872</f>
        <v>0</v>
      </c>
      <c r="J2872" s="561">
        <f>C2872-I2872</f>
        <v>3000000</v>
      </c>
      <c r="K2872" s="536">
        <f t="shared" si="1515"/>
        <v>0</v>
      </c>
    </row>
    <row r="2873" spans="1:11" x14ac:dyDescent="0.25">
      <c r="A2873" s="54" t="s">
        <v>123</v>
      </c>
      <c r="B2873" s="54" t="s">
        <v>102</v>
      </c>
      <c r="C2873" s="55">
        <f>C2874</f>
        <v>1236000</v>
      </c>
      <c r="D2873" s="55">
        <f t="shared" ref="D2873:J2874" si="1529">D2874</f>
        <v>0</v>
      </c>
      <c r="E2873" s="55">
        <f t="shared" si="1529"/>
        <v>0</v>
      </c>
      <c r="F2873" s="104">
        <f t="shared" si="1529"/>
        <v>0</v>
      </c>
      <c r="G2873" s="547">
        <f t="shared" si="1529"/>
        <v>1108375</v>
      </c>
      <c r="H2873" s="499">
        <f t="shared" si="1529"/>
        <v>0</v>
      </c>
      <c r="I2873" s="581">
        <f t="shared" si="1529"/>
        <v>1108375</v>
      </c>
      <c r="J2873" s="549">
        <f t="shared" si="1529"/>
        <v>127625</v>
      </c>
      <c r="K2873" s="916">
        <f t="shared" si="1515"/>
        <v>89.674352750809064</v>
      </c>
    </row>
    <row r="2874" spans="1:11" ht="15.75" thickBot="1" x14ac:dyDescent="0.3">
      <c r="A2874" s="70" t="s">
        <v>11</v>
      </c>
      <c r="B2874" s="70" t="s">
        <v>12</v>
      </c>
      <c r="C2874" s="71">
        <f>C2875</f>
        <v>1236000</v>
      </c>
      <c r="D2874" s="71">
        <f t="shared" si="1529"/>
        <v>0</v>
      </c>
      <c r="E2874" s="71">
        <f t="shared" si="1529"/>
        <v>0</v>
      </c>
      <c r="F2874" s="111">
        <f t="shared" si="1529"/>
        <v>0</v>
      </c>
      <c r="G2874" s="902">
        <f t="shared" si="1529"/>
        <v>1108375</v>
      </c>
      <c r="H2874" s="1100">
        <f t="shared" si="1529"/>
        <v>0</v>
      </c>
      <c r="I2874" s="903">
        <f t="shared" si="1529"/>
        <v>1108375</v>
      </c>
      <c r="J2874" s="558">
        <f t="shared" si="1529"/>
        <v>127625</v>
      </c>
      <c r="K2874" s="904">
        <f t="shared" si="1515"/>
        <v>89.674352750809064</v>
      </c>
    </row>
    <row r="2875" spans="1:11" ht="15.75" thickBot="1" x14ac:dyDescent="0.3">
      <c r="A2875" s="3" t="s">
        <v>191</v>
      </c>
      <c r="B2875" s="3" t="s">
        <v>151</v>
      </c>
      <c r="C2875" s="65">
        <f>C2876+C2878+C2880</f>
        <v>1236000</v>
      </c>
      <c r="D2875" s="65">
        <f t="shared" ref="D2875:J2875" si="1530">D2876+D2878+D2880</f>
        <v>0</v>
      </c>
      <c r="E2875" s="65">
        <f t="shared" si="1530"/>
        <v>0</v>
      </c>
      <c r="F2875" s="100">
        <f t="shared" si="1530"/>
        <v>0</v>
      </c>
      <c r="G2875" s="858">
        <f t="shared" si="1530"/>
        <v>1108375</v>
      </c>
      <c r="H2875" s="511">
        <f t="shared" si="1530"/>
        <v>0</v>
      </c>
      <c r="I2875" s="859">
        <f t="shared" si="1530"/>
        <v>1108375</v>
      </c>
      <c r="J2875" s="512">
        <f t="shared" si="1530"/>
        <v>127625</v>
      </c>
      <c r="K2875" s="544">
        <f t="shared" si="1515"/>
        <v>89.674352750809064</v>
      </c>
    </row>
    <row r="2876" spans="1:11" x14ac:dyDescent="0.25">
      <c r="A2876" s="63" t="s">
        <v>192</v>
      </c>
      <c r="B2876" s="63" t="s">
        <v>154</v>
      </c>
      <c r="C2876" s="64">
        <f>C2877</f>
        <v>86000</v>
      </c>
      <c r="D2876" s="64">
        <f t="shared" ref="D2876:J2876" si="1531">D2877</f>
        <v>0</v>
      </c>
      <c r="E2876" s="64">
        <f t="shared" si="1531"/>
        <v>0</v>
      </c>
      <c r="F2876" s="101">
        <f t="shared" si="1531"/>
        <v>0</v>
      </c>
      <c r="G2876" s="860">
        <f t="shared" si="1531"/>
        <v>62000</v>
      </c>
      <c r="H2876" s="369">
        <f t="shared" si="1531"/>
        <v>0</v>
      </c>
      <c r="I2876" s="861">
        <f t="shared" si="1531"/>
        <v>62000</v>
      </c>
      <c r="J2876" s="513">
        <f t="shared" si="1531"/>
        <v>24000</v>
      </c>
      <c r="K2876" s="535">
        <f t="shared" si="1515"/>
        <v>72.093023255813947</v>
      </c>
    </row>
    <row r="2877" spans="1:11" x14ac:dyDescent="0.25">
      <c r="A2877" s="4" t="s">
        <v>193</v>
      </c>
      <c r="B2877" s="4" t="s">
        <v>155</v>
      </c>
      <c r="C2877" s="21">
        <v>86000</v>
      </c>
      <c r="D2877" s="16"/>
      <c r="E2877" s="16"/>
      <c r="F2877" s="102"/>
      <c r="G2877" s="850">
        <v>62000</v>
      </c>
      <c r="H2877" s="691"/>
      <c r="I2877" s="864">
        <f>H2877+G2877</f>
        <v>62000</v>
      </c>
      <c r="J2877" s="561">
        <f>C2877-I2877</f>
        <v>24000</v>
      </c>
      <c r="K2877" s="536">
        <f t="shared" si="1515"/>
        <v>72.093023255813947</v>
      </c>
    </row>
    <row r="2878" spans="1:11" x14ac:dyDescent="0.25">
      <c r="A2878" s="4" t="s">
        <v>194</v>
      </c>
      <c r="B2878" s="4" t="s">
        <v>156</v>
      </c>
      <c r="C2878" s="21">
        <f>C2879</f>
        <v>150000</v>
      </c>
      <c r="D2878" s="21">
        <f t="shared" ref="D2878:J2878" si="1532">D2879</f>
        <v>0</v>
      </c>
      <c r="E2878" s="21">
        <f t="shared" si="1532"/>
        <v>0</v>
      </c>
      <c r="F2878" s="103">
        <f t="shared" si="1532"/>
        <v>0</v>
      </c>
      <c r="G2878" s="862">
        <f t="shared" si="1532"/>
        <v>46375</v>
      </c>
      <c r="H2878" s="499">
        <f t="shared" si="1532"/>
        <v>0</v>
      </c>
      <c r="I2878" s="863">
        <f t="shared" si="1532"/>
        <v>46375</v>
      </c>
      <c r="J2878" s="514">
        <f t="shared" si="1532"/>
        <v>103625</v>
      </c>
      <c r="K2878" s="536">
        <f t="shared" si="1515"/>
        <v>30.916666666666664</v>
      </c>
    </row>
    <row r="2879" spans="1:11" x14ac:dyDescent="0.25">
      <c r="A2879" s="4" t="s">
        <v>195</v>
      </c>
      <c r="B2879" s="4" t="s">
        <v>157</v>
      </c>
      <c r="C2879" s="21">
        <v>150000</v>
      </c>
      <c r="D2879" s="16"/>
      <c r="E2879" s="16"/>
      <c r="F2879" s="102"/>
      <c r="G2879" s="850">
        <v>46375</v>
      </c>
      <c r="H2879" s="691"/>
      <c r="I2879" s="851">
        <f>H2879+G2879</f>
        <v>46375</v>
      </c>
      <c r="J2879" s="561">
        <f>C2879-I2879</f>
        <v>103625</v>
      </c>
      <c r="K2879" s="536">
        <f t="shared" si="1515"/>
        <v>30.916666666666664</v>
      </c>
    </row>
    <row r="2880" spans="1:11" x14ac:dyDescent="0.25">
      <c r="A2880" s="4" t="s">
        <v>196</v>
      </c>
      <c r="B2880" s="4" t="s">
        <v>158</v>
      </c>
      <c r="C2880" s="21">
        <f>C2881</f>
        <v>1000000</v>
      </c>
      <c r="D2880" s="21">
        <f t="shared" ref="D2880:J2880" si="1533">D2881</f>
        <v>0</v>
      </c>
      <c r="E2880" s="21">
        <f t="shared" si="1533"/>
        <v>0</v>
      </c>
      <c r="F2880" s="103">
        <f t="shared" si="1533"/>
        <v>0</v>
      </c>
      <c r="G2880" s="862">
        <f t="shared" si="1533"/>
        <v>1000000</v>
      </c>
      <c r="H2880" s="499">
        <f t="shared" si="1533"/>
        <v>0</v>
      </c>
      <c r="I2880" s="863">
        <f t="shared" si="1533"/>
        <v>1000000</v>
      </c>
      <c r="J2880" s="514">
        <f t="shared" si="1533"/>
        <v>0</v>
      </c>
      <c r="K2880" s="536">
        <f t="shared" si="1515"/>
        <v>100</v>
      </c>
    </row>
    <row r="2881" spans="1:11" x14ac:dyDescent="0.25">
      <c r="A2881" s="4" t="s">
        <v>197</v>
      </c>
      <c r="B2881" s="4" t="s">
        <v>159</v>
      </c>
      <c r="C2881" s="21">
        <v>1000000</v>
      </c>
      <c r="D2881" s="16"/>
      <c r="E2881" s="16"/>
      <c r="F2881" s="102"/>
      <c r="G2881" s="850">
        <v>1000000</v>
      </c>
      <c r="H2881" s="691"/>
      <c r="I2881" s="864">
        <f>H2881+G2881</f>
        <v>1000000</v>
      </c>
      <c r="J2881" s="561">
        <f>C2881-I2881</f>
        <v>0</v>
      </c>
      <c r="K2881" s="536">
        <f t="shared" si="1515"/>
        <v>100</v>
      </c>
    </row>
    <row r="2882" spans="1:11" x14ac:dyDescent="0.25">
      <c r="A2882" s="4"/>
      <c r="B2882" s="4"/>
      <c r="C2882" s="21"/>
      <c r="D2882" s="16"/>
      <c r="E2882" s="16"/>
      <c r="F2882" s="102"/>
      <c r="G2882" s="835"/>
      <c r="H2882" s="716"/>
      <c r="I2882" s="846"/>
      <c r="J2882" s="507"/>
      <c r="K2882" s="536"/>
    </row>
    <row r="2883" spans="1:11" x14ac:dyDescent="0.25">
      <c r="A2883" s="124"/>
      <c r="B2883" s="124"/>
      <c r="C2883" s="125"/>
      <c r="D2883" s="126"/>
      <c r="E2883" s="126"/>
      <c r="F2883" s="126"/>
      <c r="G2883" s="516"/>
      <c r="H2883" s="516"/>
      <c r="I2883" s="516"/>
      <c r="J2883" s="515"/>
      <c r="K2883" s="545"/>
    </row>
    <row r="2884" spans="1:11" x14ac:dyDescent="0.25">
      <c r="A2884" s="7"/>
      <c r="B2884" s="7"/>
      <c r="C2884" s="8"/>
      <c r="D2884" s="130"/>
      <c r="E2884" s="130"/>
      <c r="F2884" s="130"/>
      <c r="G2884" s="520"/>
      <c r="H2884" s="520"/>
      <c r="I2884" s="520"/>
      <c r="J2884" s="519"/>
      <c r="K2884" s="550"/>
    </row>
    <row r="2885" spans="1:11" x14ac:dyDescent="0.25">
      <c r="A2885" s="7"/>
      <c r="B2885" s="7"/>
      <c r="C2885" s="8"/>
      <c r="D2885" s="130"/>
      <c r="E2885" s="130"/>
      <c r="F2885" s="130"/>
      <c r="G2885" s="520"/>
      <c r="H2885" s="520"/>
      <c r="I2885" s="520"/>
      <c r="J2885" s="519"/>
      <c r="K2885" s="550"/>
    </row>
    <row r="2886" spans="1:11" x14ac:dyDescent="0.25">
      <c r="A2886" s="7"/>
      <c r="B2886" s="7"/>
      <c r="C2886" s="8"/>
      <c r="D2886" s="130"/>
      <c r="E2886" s="130"/>
      <c r="F2886" s="130"/>
      <c r="G2886" s="520"/>
      <c r="H2886" s="520"/>
      <c r="I2886" s="520"/>
      <c r="J2886" s="519"/>
      <c r="K2886" s="550">
        <v>3</v>
      </c>
    </row>
    <row r="2887" spans="1:11" x14ac:dyDescent="0.25">
      <c r="A2887" s="120" t="s">
        <v>533</v>
      </c>
      <c r="B2887" s="121">
        <v>2</v>
      </c>
      <c r="C2887" s="122" t="s">
        <v>534</v>
      </c>
      <c r="D2887" s="122" t="s">
        <v>535</v>
      </c>
      <c r="E2887" s="122" t="s">
        <v>536</v>
      </c>
      <c r="F2887" s="123" t="s">
        <v>537</v>
      </c>
      <c r="G2887" s="832">
        <v>7</v>
      </c>
      <c r="H2887" s="715">
        <v>8</v>
      </c>
      <c r="I2887" s="843">
        <v>9</v>
      </c>
      <c r="J2887" s="502">
        <v>10</v>
      </c>
      <c r="K2887" s="503">
        <v>11</v>
      </c>
    </row>
    <row r="2888" spans="1:11" x14ac:dyDescent="0.25">
      <c r="A2888" s="54" t="s">
        <v>122</v>
      </c>
      <c r="B2888" s="54" t="s">
        <v>103</v>
      </c>
      <c r="C2888" s="55">
        <f t="shared" ref="C2888:J2888" si="1534">C2889+C2897</f>
        <v>2370000</v>
      </c>
      <c r="D2888" s="55">
        <f t="shared" si="1534"/>
        <v>0</v>
      </c>
      <c r="E2888" s="55">
        <f t="shared" si="1534"/>
        <v>0</v>
      </c>
      <c r="F2888" s="104">
        <f t="shared" si="1534"/>
        <v>0</v>
      </c>
      <c r="G2888" s="547">
        <f t="shared" si="1534"/>
        <v>450000</v>
      </c>
      <c r="H2888" s="499">
        <f t="shared" si="1534"/>
        <v>70000</v>
      </c>
      <c r="I2888" s="581">
        <f t="shared" si="1534"/>
        <v>520000</v>
      </c>
      <c r="J2888" s="549">
        <f t="shared" si="1534"/>
        <v>1850000</v>
      </c>
      <c r="K2888" s="916">
        <f t="shared" ref="K2888:K2928" si="1535">I2888/C2888*100</f>
        <v>21.940928270042196</v>
      </c>
    </row>
    <row r="2889" spans="1:11" ht="15.75" thickBot="1" x14ac:dyDescent="0.3">
      <c r="A2889" s="70" t="s">
        <v>13</v>
      </c>
      <c r="B2889" s="70" t="s">
        <v>14</v>
      </c>
      <c r="C2889" s="71">
        <f>C2890</f>
        <v>1000000</v>
      </c>
      <c r="D2889" s="71">
        <f t="shared" ref="D2889:J2889" si="1536">D2890</f>
        <v>0</v>
      </c>
      <c r="E2889" s="71">
        <f t="shared" si="1536"/>
        <v>0</v>
      </c>
      <c r="F2889" s="111">
        <f t="shared" si="1536"/>
        <v>0</v>
      </c>
      <c r="G2889" s="902">
        <f t="shared" si="1536"/>
        <v>450000</v>
      </c>
      <c r="H2889" s="1100">
        <f t="shared" si="1536"/>
        <v>70000</v>
      </c>
      <c r="I2889" s="903">
        <f t="shared" si="1536"/>
        <v>520000</v>
      </c>
      <c r="J2889" s="558">
        <f t="shared" si="1536"/>
        <v>480000</v>
      </c>
      <c r="K2889" s="904">
        <f t="shared" si="1535"/>
        <v>52</v>
      </c>
    </row>
    <row r="2890" spans="1:11" ht="15.75" thickBot="1" x14ac:dyDescent="0.3">
      <c r="A2890" s="3" t="s">
        <v>198</v>
      </c>
      <c r="B2890" s="3" t="s">
        <v>151</v>
      </c>
      <c r="C2890" s="65">
        <f>C2891+C2893+C2895</f>
        <v>1000000</v>
      </c>
      <c r="D2890" s="65">
        <f t="shared" ref="D2890:J2890" si="1537">D2891+D2893+D2895</f>
        <v>0</v>
      </c>
      <c r="E2890" s="65">
        <f t="shared" si="1537"/>
        <v>0</v>
      </c>
      <c r="F2890" s="100">
        <f t="shared" si="1537"/>
        <v>0</v>
      </c>
      <c r="G2890" s="858">
        <f t="shared" si="1537"/>
        <v>450000</v>
      </c>
      <c r="H2890" s="511">
        <f t="shared" si="1537"/>
        <v>70000</v>
      </c>
      <c r="I2890" s="859">
        <f t="shared" si="1537"/>
        <v>520000</v>
      </c>
      <c r="J2890" s="512">
        <f t="shared" si="1537"/>
        <v>480000</v>
      </c>
      <c r="K2890" s="544">
        <f t="shared" si="1535"/>
        <v>52</v>
      </c>
    </row>
    <row r="2891" spans="1:11" x14ac:dyDescent="0.25">
      <c r="A2891" s="63" t="s">
        <v>199</v>
      </c>
      <c r="B2891" s="63" t="s">
        <v>154</v>
      </c>
      <c r="C2891" s="64">
        <f>C2892</f>
        <v>70000</v>
      </c>
      <c r="D2891" s="64">
        <f t="shared" ref="D2891:J2891" si="1538">D2892</f>
        <v>0</v>
      </c>
      <c r="E2891" s="64">
        <f t="shared" si="1538"/>
        <v>0</v>
      </c>
      <c r="F2891" s="101">
        <f t="shared" si="1538"/>
        <v>0</v>
      </c>
      <c r="G2891" s="860">
        <f t="shared" si="1538"/>
        <v>0</v>
      </c>
      <c r="H2891" s="369">
        <f t="shared" si="1538"/>
        <v>70000</v>
      </c>
      <c r="I2891" s="861">
        <f t="shared" si="1538"/>
        <v>70000</v>
      </c>
      <c r="J2891" s="513">
        <f t="shared" si="1538"/>
        <v>0</v>
      </c>
      <c r="K2891" s="535">
        <f t="shared" si="1535"/>
        <v>100</v>
      </c>
    </row>
    <row r="2892" spans="1:11" x14ac:dyDescent="0.25">
      <c r="A2892" s="4" t="s">
        <v>200</v>
      </c>
      <c r="B2892" s="4" t="s">
        <v>155</v>
      </c>
      <c r="C2892" s="21">
        <v>70000</v>
      </c>
      <c r="D2892" s="57"/>
      <c r="E2892" s="57"/>
      <c r="F2892" s="106"/>
      <c r="G2892" s="850"/>
      <c r="H2892" s="691">
        <v>70000</v>
      </c>
      <c r="I2892" s="851">
        <f>H2892+G2892</f>
        <v>70000</v>
      </c>
      <c r="J2892" s="561">
        <f>C2892-I2892</f>
        <v>0</v>
      </c>
      <c r="K2892" s="536">
        <f t="shared" si="1535"/>
        <v>100</v>
      </c>
    </row>
    <row r="2893" spans="1:11" x14ac:dyDescent="0.25">
      <c r="A2893" s="4" t="s">
        <v>201</v>
      </c>
      <c r="B2893" s="4" t="s">
        <v>156</v>
      </c>
      <c r="C2893" s="21">
        <f>C2894</f>
        <v>30000</v>
      </c>
      <c r="D2893" s="21">
        <f t="shared" ref="D2893:J2893" si="1539">D2894</f>
        <v>0</v>
      </c>
      <c r="E2893" s="21">
        <f t="shared" si="1539"/>
        <v>0</v>
      </c>
      <c r="F2893" s="103">
        <f t="shared" si="1539"/>
        <v>0</v>
      </c>
      <c r="G2893" s="862">
        <f t="shared" si="1539"/>
        <v>0</v>
      </c>
      <c r="H2893" s="499">
        <f t="shared" si="1539"/>
        <v>0</v>
      </c>
      <c r="I2893" s="863">
        <f t="shared" si="1539"/>
        <v>0</v>
      </c>
      <c r="J2893" s="514">
        <f t="shared" si="1539"/>
        <v>30000</v>
      </c>
      <c r="K2893" s="536">
        <f t="shared" si="1535"/>
        <v>0</v>
      </c>
    </row>
    <row r="2894" spans="1:11" x14ac:dyDescent="0.25">
      <c r="A2894" s="4" t="s">
        <v>202</v>
      </c>
      <c r="B2894" s="4" t="s">
        <v>157</v>
      </c>
      <c r="C2894" s="21">
        <v>30000</v>
      </c>
      <c r="D2894" s="57"/>
      <c r="E2894" s="57"/>
      <c r="F2894" s="106"/>
      <c r="G2894" s="835"/>
      <c r="H2894" s="716"/>
      <c r="I2894" s="846">
        <f>H2894+G2894</f>
        <v>0</v>
      </c>
      <c r="J2894" s="561">
        <f>C2894-I2894</f>
        <v>30000</v>
      </c>
      <c r="K2894" s="536">
        <f t="shared" si="1535"/>
        <v>0</v>
      </c>
    </row>
    <row r="2895" spans="1:11" x14ac:dyDescent="0.25">
      <c r="A2895" s="4" t="s">
        <v>203</v>
      </c>
      <c r="B2895" s="4" t="s">
        <v>158</v>
      </c>
      <c r="C2895" s="21">
        <f>C2896</f>
        <v>900000</v>
      </c>
      <c r="D2895" s="21">
        <f t="shared" ref="D2895:J2895" si="1540">D2896</f>
        <v>0</v>
      </c>
      <c r="E2895" s="21">
        <f t="shared" si="1540"/>
        <v>0</v>
      </c>
      <c r="F2895" s="103">
        <f t="shared" si="1540"/>
        <v>0</v>
      </c>
      <c r="G2895" s="862">
        <f t="shared" si="1540"/>
        <v>450000</v>
      </c>
      <c r="H2895" s="499">
        <f t="shared" si="1540"/>
        <v>0</v>
      </c>
      <c r="I2895" s="863">
        <f t="shared" si="1540"/>
        <v>450000</v>
      </c>
      <c r="J2895" s="514">
        <f t="shared" si="1540"/>
        <v>450000</v>
      </c>
      <c r="K2895" s="536">
        <f t="shared" si="1535"/>
        <v>50</v>
      </c>
    </row>
    <row r="2896" spans="1:11" x14ac:dyDescent="0.25">
      <c r="A2896" s="4" t="s">
        <v>204</v>
      </c>
      <c r="B2896" s="4" t="s">
        <v>175</v>
      </c>
      <c r="C2896" s="21">
        <v>900000</v>
      </c>
      <c r="D2896" s="57"/>
      <c r="E2896" s="57"/>
      <c r="F2896" s="106"/>
      <c r="G2896" s="850">
        <v>450000</v>
      </c>
      <c r="H2896" s="691"/>
      <c r="I2896" s="851">
        <f>H2896+G2896</f>
        <v>450000</v>
      </c>
      <c r="J2896" s="561">
        <f>C2896-I2896</f>
        <v>450000</v>
      </c>
      <c r="K2896" s="536">
        <f t="shared" si="1535"/>
        <v>50</v>
      </c>
    </row>
    <row r="2897" spans="1:11" ht="15.75" thickBot="1" x14ac:dyDescent="0.3">
      <c r="A2897" s="70" t="s">
        <v>15</v>
      </c>
      <c r="B2897" s="70" t="s">
        <v>16</v>
      </c>
      <c r="C2897" s="71">
        <f>C2898</f>
        <v>1370000</v>
      </c>
      <c r="D2897" s="71">
        <f t="shared" ref="D2897:J2897" si="1541">D2898</f>
        <v>0</v>
      </c>
      <c r="E2897" s="71">
        <f t="shared" si="1541"/>
        <v>0</v>
      </c>
      <c r="F2897" s="111">
        <f t="shared" si="1541"/>
        <v>0</v>
      </c>
      <c r="G2897" s="902">
        <f t="shared" si="1541"/>
        <v>0</v>
      </c>
      <c r="H2897" s="1100">
        <f t="shared" si="1541"/>
        <v>0</v>
      </c>
      <c r="I2897" s="903">
        <f t="shared" si="1541"/>
        <v>0</v>
      </c>
      <c r="J2897" s="558">
        <f t="shared" si="1541"/>
        <v>1370000</v>
      </c>
      <c r="K2897" s="904">
        <f t="shared" si="1535"/>
        <v>0</v>
      </c>
    </row>
    <row r="2898" spans="1:11" ht="15.75" thickBot="1" x14ac:dyDescent="0.3">
      <c r="A2898" s="3" t="s">
        <v>205</v>
      </c>
      <c r="B2898" s="3" t="s">
        <v>151</v>
      </c>
      <c r="C2898" s="65">
        <f>C2899+C2901+C2903</f>
        <v>1370000</v>
      </c>
      <c r="D2898" s="65">
        <f t="shared" ref="D2898:J2898" si="1542">D2899+D2901+D2903</f>
        <v>0</v>
      </c>
      <c r="E2898" s="65">
        <f t="shared" si="1542"/>
        <v>0</v>
      </c>
      <c r="F2898" s="100">
        <f t="shared" si="1542"/>
        <v>0</v>
      </c>
      <c r="G2898" s="858">
        <f t="shared" si="1542"/>
        <v>0</v>
      </c>
      <c r="H2898" s="511">
        <f t="shared" si="1542"/>
        <v>0</v>
      </c>
      <c r="I2898" s="859">
        <f t="shared" si="1542"/>
        <v>0</v>
      </c>
      <c r="J2898" s="512">
        <f t="shared" si="1542"/>
        <v>1370000</v>
      </c>
      <c r="K2898" s="544">
        <f t="shared" si="1535"/>
        <v>0</v>
      </c>
    </row>
    <row r="2899" spans="1:11" x14ac:dyDescent="0.25">
      <c r="A2899" s="63" t="s">
        <v>206</v>
      </c>
      <c r="B2899" s="63" t="s">
        <v>154</v>
      </c>
      <c r="C2899" s="64">
        <f>C2900</f>
        <v>140000</v>
      </c>
      <c r="D2899" s="64">
        <f t="shared" ref="D2899:J2899" si="1543">D2900</f>
        <v>0</v>
      </c>
      <c r="E2899" s="64">
        <f t="shared" si="1543"/>
        <v>0</v>
      </c>
      <c r="F2899" s="101">
        <f t="shared" si="1543"/>
        <v>0</v>
      </c>
      <c r="G2899" s="860">
        <f t="shared" si="1543"/>
        <v>0</v>
      </c>
      <c r="H2899" s="369">
        <f t="shared" si="1543"/>
        <v>0</v>
      </c>
      <c r="I2899" s="861">
        <f t="shared" si="1543"/>
        <v>0</v>
      </c>
      <c r="J2899" s="513">
        <f t="shared" si="1543"/>
        <v>140000</v>
      </c>
      <c r="K2899" s="535">
        <f t="shared" si="1535"/>
        <v>0</v>
      </c>
    </row>
    <row r="2900" spans="1:11" x14ac:dyDescent="0.25">
      <c r="A2900" s="4" t="s">
        <v>207</v>
      </c>
      <c r="B2900" s="4" t="s">
        <v>155</v>
      </c>
      <c r="C2900" s="21">
        <v>140000</v>
      </c>
      <c r="D2900" s="16"/>
      <c r="E2900" s="16"/>
      <c r="F2900" s="102"/>
      <c r="G2900" s="835"/>
      <c r="H2900" s="716"/>
      <c r="I2900" s="846">
        <f>H2900+G2900</f>
        <v>0</v>
      </c>
      <c r="J2900" s="561">
        <f>C2900-I2900</f>
        <v>140000</v>
      </c>
      <c r="K2900" s="536">
        <f t="shared" si="1535"/>
        <v>0</v>
      </c>
    </row>
    <row r="2901" spans="1:11" x14ac:dyDescent="0.25">
      <c r="A2901" s="4" t="s">
        <v>208</v>
      </c>
      <c r="B2901" s="4" t="s">
        <v>156</v>
      </c>
      <c r="C2901" s="21">
        <f>C2902</f>
        <v>30000</v>
      </c>
      <c r="D2901" s="21">
        <f t="shared" ref="D2901:J2901" si="1544">D2902</f>
        <v>0</v>
      </c>
      <c r="E2901" s="21">
        <f t="shared" si="1544"/>
        <v>0</v>
      </c>
      <c r="F2901" s="103">
        <f t="shared" si="1544"/>
        <v>0</v>
      </c>
      <c r="G2901" s="862">
        <f t="shared" si="1544"/>
        <v>0</v>
      </c>
      <c r="H2901" s="499">
        <f t="shared" si="1544"/>
        <v>0</v>
      </c>
      <c r="I2901" s="863">
        <f t="shared" si="1544"/>
        <v>0</v>
      </c>
      <c r="J2901" s="514">
        <f t="shared" si="1544"/>
        <v>30000</v>
      </c>
      <c r="K2901" s="536">
        <f t="shared" si="1535"/>
        <v>0</v>
      </c>
    </row>
    <row r="2902" spans="1:11" x14ac:dyDescent="0.25">
      <c r="A2902" s="4" t="s">
        <v>209</v>
      </c>
      <c r="B2902" s="4" t="s">
        <v>157</v>
      </c>
      <c r="C2902" s="21">
        <v>30000</v>
      </c>
      <c r="D2902" s="16"/>
      <c r="E2902" s="16"/>
      <c r="F2902" s="102"/>
      <c r="G2902" s="835"/>
      <c r="H2902" s="716"/>
      <c r="I2902" s="846">
        <f>H2902+G2902</f>
        <v>0</v>
      </c>
      <c r="J2902" s="561">
        <f>C2902-I2902</f>
        <v>30000</v>
      </c>
      <c r="K2902" s="536">
        <f t="shared" si="1535"/>
        <v>0</v>
      </c>
    </row>
    <row r="2903" spans="1:11" x14ac:dyDescent="0.25">
      <c r="A2903" s="4" t="s">
        <v>210</v>
      </c>
      <c r="B2903" s="4" t="s">
        <v>158</v>
      </c>
      <c r="C2903" s="21">
        <f>C2904</f>
        <v>1200000</v>
      </c>
      <c r="D2903" s="21">
        <f t="shared" ref="D2903:J2903" si="1545">D2904</f>
        <v>0</v>
      </c>
      <c r="E2903" s="21">
        <f t="shared" si="1545"/>
        <v>0</v>
      </c>
      <c r="F2903" s="103">
        <f t="shared" si="1545"/>
        <v>0</v>
      </c>
      <c r="G2903" s="862">
        <f t="shared" si="1545"/>
        <v>0</v>
      </c>
      <c r="H2903" s="499">
        <f t="shared" si="1545"/>
        <v>0</v>
      </c>
      <c r="I2903" s="863">
        <f t="shared" si="1545"/>
        <v>0</v>
      </c>
      <c r="J2903" s="514">
        <f t="shared" si="1545"/>
        <v>1200000</v>
      </c>
      <c r="K2903" s="536">
        <f t="shared" si="1535"/>
        <v>0</v>
      </c>
    </row>
    <row r="2904" spans="1:11" x14ac:dyDescent="0.25">
      <c r="A2904" s="4" t="s">
        <v>211</v>
      </c>
      <c r="B2904" s="4" t="s">
        <v>159</v>
      </c>
      <c r="C2904" s="21">
        <v>1200000</v>
      </c>
      <c r="D2904" s="16"/>
      <c r="E2904" s="16"/>
      <c r="F2904" s="102"/>
      <c r="G2904" s="835"/>
      <c r="H2904" s="716"/>
      <c r="I2904" s="846">
        <f>H2904+G2904</f>
        <v>0</v>
      </c>
      <c r="J2904" s="561">
        <f>C2904-I2904</f>
        <v>1200000</v>
      </c>
      <c r="K2904" s="536">
        <f t="shared" si="1535"/>
        <v>0</v>
      </c>
    </row>
    <row r="2905" spans="1:11" x14ac:dyDescent="0.25">
      <c r="A2905" s="54" t="s">
        <v>121</v>
      </c>
      <c r="B2905" s="54" t="s">
        <v>550</v>
      </c>
      <c r="C2905" s="55">
        <f t="shared" ref="C2905:J2905" si="1546">C2906+C2915</f>
        <v>30498000</v>
      </c>
      <c r="D2905" s="55">
        <f t="shared" si="1546"/>
        <v>0</v>
      </c>
      <c r="E2905" s="55">
        <f t="shared" si="1546"/>
        <v>0</v>
      </c>
      <c r="F2905" s="104">
        <f t="shared" si="1546"/>
        <v>0</v>
      </c>
      <c r="G2905" s="547">
        <f t="shared" si="1546"/>
        <v>10661600</v>
      </c>
      <c r="H2905" s="499">
        <f t="shared" si="1546"/>
        <v>0</v>
      </c>
      <c r="I2905" s="581">
        <f t="shared" si="1546"/>
        <v>10661600</v>
      </c>
      <c r="J2905" s="549">
        <f t="shared" si="1546"/>
        <v>19836400</v>
      </c>
      <c r="K2905" s="916">
        <f t="shared" si="1535"/>
        <v>34.958357925109844</v>
      </c>
    </row>
    <row r="2906" spans="1:11" ht="15.75" thickBot="1" x14ac:dyDescent="0.3">
      <c r="A2906" s="70" t="s">
        <v>17</v>
      </c>
      <c r="B2906" s="566" t="s">
        <v>18</v>
      </c>
      <c r="C2906" s="71">
        <f>C2907+C2912</f>
        <v>27408000</v>
      </c>
      <c r="D2906" s="71">
        <f t="shared" ref="D2906:J2906" si="1547">D2907+D2912</f>
        <v>0</v>
      </c>
      <c r="E2906" s="71">
        <f t="shared" si="1547"/>
        <v>0</v>
      </c>
      <c r="F2906" s="111">
        <f t="shared" si="1547"/>
        <v>0</v>
      </c>
      <c r="G2906" s="902">
        <f t="shared" si="1547"/>
        <v>10661600</v>
      </c>
      <c r="H2906" s="1100">
        <f t="shared" si="1547"/>
        <v>0</v>
      </c>
      <c r="I2906" s="903">
        <f t="shared" si="1547"/>
        <v>10661600</v>
      </c>
      <c r="J2906" s="558">
        <f t="shared" si="1547"/>
        <v>16746400</v>
      </c>
      <c r="K2906" s="904">
        <f t="shared" si="1535"/>
        <v>38.899591360186811</v>
      </c>
    </row>
    <row r="2907" spans="1:11" ht="15.75" thickBot="1" x14ac:dyDescent="0.3">
      <c r="A2907" s="3" t="s">
        <v>215</v>
      </c>
      <c r="B2907" s="68" t="s">
        <v>92</v>
      </c>
      <c r="C2907" s="65">
        <f>C2908+C2910</f>
        <v>25560000</v>
      </c>
      <c r="D2907" s="65">
        <f t="shared" ref="D2907:J2907" si="1548">D2908+D2910</f>
        <v>0</v>
      </c>
      <c r="E2907" s="65">
        <f t="shared" si="1548"/>
        <v>0</v>
      </c>
      <c r="F2907" s="100">
        <f t="shared" si="1548"/>
        <v>0</v>
      </c>
      <c r="G2907" s="858">
        <f t="shared" si="1548"/>
        <v>9830000</v>
      </c>
      <c r="H2907" s="511">
        <f t="shared" si="1548"/>
        <v>0</v>
      </c>
      <c r="I2907" s="859">
        <f t="shared" si="1548"/>
        <v>9830000</v>
      </c>
      <c r="J2907" s="512">
        <f t="shared" si="1548"/>
        <v>15730000</v>
      </c>
      <c r="K2907" s="544">
        <f t="shared" si="1535"/>
        <v>38.458528951486699</v>
      </c>
    </row>
    <row r="2908" spans="1:11" x14ac:dyDescent="0.25">
      <c r="A2908" s="63" t="s">
        <v>216</v>
      </c>
      <c r="B2908" s="67" t="s">
        <v>152</v>
      </c>
      <c r="C2908" s="64">
        <f>C2909</f>
        <v>20160000</v>
      </c>
      <c r="D2908" s="64">
        <f t="shared" ref="D2908:J2908" si="1549">D2909</f>
        <v>0</v>
      </c>
      <c r="E2908" s="64">
        <f t="shared" si="1549"/>
        <v>0</v>
      </c>
      <c r="F2908" s="101">
        <f t="shared" si="1549"/>
        <v>0</v>
      </c>
      <c r="G2908" s="860">
        <f t="shared" si="1549"/>
        <v>7310000</v>
      </c>
      <c r="H2908" s="369">
        <f t="shared" si="1549"/>
        <v>0</v>
      </c>
      <c r="I2908" s="861">
        <f t="shared" si="1549"/>
        <v>7310000</v>
      </c>
      <c r="J2908" s="513">
        <f t="shared" si="1549"/>
        <v>12850000</v>
      </c>
      <c r="K2908" s="535">
        <f t="shared" si="1535"/>
        <v>36.259920634920633</v>
      </c>
    </row>
    <row r="2909" spans="1:11" x14ac:dyDescent="0.25">
      <c r="A2909" s="4" t="s">
        <v>217</v>
      </c>
      <c r="B2909" s="26" t="s">
        <v>212</v>
      </c>
      <c r="C2909" s="21">
        <v>20160000</v>
      </c>
      <c r="D2909" s="57"/>
      <c r="E2909" s="57"/>
      <c r="F2909" s="106"/>
      <c r="G2909" s="850">
        <v>7310000</v>
      </c>
      <c r="H2909" s="691"/>
      <c r="I2909" s="851">
        <f>H2909+G2909</f>
        <v>7310000</v>
      </c>
      <c r="J2909" s="561">
        <f>C2909-I2909</f>
        <v>12850000</v>
      </c>
      <c r="K2909" s="536">
        <f t="shared" si="1535"/>
        <v>36.259920634920633</v>
      </c>
    </row>
    <row r="2910" spans="1:11" x14ac:dyDescent="0.25">
      <c r="A2910" s="4" t="s">
        <v>218</v>
      </c>
      <c r="B2910" s="26" t="s">
        <v>213</v>
      </c>
      <c r="C2910" s="21">
        <f>C2911</f>
        <v>5400000</v>
      </c>
      <c r="D2910" s="21">
        <f t="shared" ref="D2910:J2910" si="1550">D2911</f>
        <v>0</v>
      </c>
      <c r="E2910" s="21">
        <f t="shared" si="1550"/>
        <v>0</v>
      </c>
      <c r="F2910" s="103">
        <f t="shared" si="1550"/>
        <v>0</v>
      </c>
      <c r="G2910" s="862">
        <f t="shared" si="1550"/>
        <v>2520000</v>
      </c>
      <c r="H2910" s="499">
        <f t="shared" si="1550"/>
        <v>0</v>
      </c>
      <c r="I2910" s="863">
        <f t="shared" si="1550"/>
        <v>2520000</v>
      </c>
      <c r="J2910" s="514">
        <f t="shared" si="1550"/>
        <v>2880000</v>
      </c>
      <c r="K2910" s="536">
        <f t="shared" si="1535"/>
        <v>46.666666666666664</v>
      </c>
    </row>
    <row r="2911" spans="1:11" ht="15.75" thickBot="1" x14ac:dyDescent="0.3">
      <c r="A2911" s="48" t="s">
        <v>219</v>
      </c>
      <c r="B2911" s="69" t="s">
        <v>214</v>
      </c>
      <c r="C2911" s="49">
        <v>5400000</v>
      </c>
      <c r="D2911" s="147"/>
      <c r="E2911" s="147"/>
      <c r="F2911" s="148"/>
      <c r="G2911" s="865">
        <v>2520000</v>
      </c>
      <c r="H2911" s="1098"/>
      <c r="I2911" s="866">
        <f>H2911+G2911</f>
        <v>2520000</v>
      </c>
      <c r="J2911" s="618">
        <f>C2911-I2911</f>
        <v>2880000</v>
      </c>
      <c r="K2911" s="538">
        <f t="shared" si="1535"/>
        <v>46.666666666666664</v>
      </c>
    </row>
    <row r="2912" spans="1:11" ht="15.75" thickBot="1" x14ac:dyDescent="0.3">
      <c r="A2912" s="3" t="s">
        <v>220</v>
      </c>
      <c r="B2912" s="3" t="s">
        <v>151</v>
      </c>
      <c r="C2912" s="65">
        <f>C2913</f>
        <v>1848000</v>
      </c>
      <c r="D2912" s="65">
        <f t="shared" ref="D2912:J2913" si="1551">D2913</f>
        <v>0</v>
      </c>
      <c r="E2912" s="65">
        <f t="shared" si="1551"/>
        <v>0</v>
      </c>
      <c r="F2912" s="100">
        <f t="shared" si="1551"/>
        <v>0</v>
      </c>
      <c r="G2912" s="858">
        <f t="shared" si="1551"/>
        <v>831600</v>
      </c>
      <c r="H2912" s="511">
        <f t="shared" si="1551"/>
        <v>0</v>
      </c>
      <c r="I2912" s="859">
        <f t="shared" si="1551"/>
        <v>831600</v>
      </c>
      <c r="J2912" s="512">
        <f t="shared" si="1551"/>
        <v>1016400</v>
      </c>
      <c r="K2912" s="544">
        <f t="shared" si="1535"/>
        <v>45</v>
      </c>
    </row>
    <row r="2913" spans="1:11" x14ac:dyDescent="0.25">
      <c r="A2913" s="63" t="s">
        <v>221</v>
      </c>
      <c r="B2913" s="63" t="s">
        <v>158</v>
      </c>
      <c r="C2913" s="64">
        <f>C2914</f>
        <v>1848000</v>
      </c>
      <c r="D2913" s="64">
        <f t="shared" si="1551"/>
        <v>0</v>
      </c>
      <c r="E2913" s="64">
        <f t="shared" si="1551"/>
        <v>0</v>
      </c>
      <c r="F2913" s="64">
        <f t="shared" si="1551"/>
        <v>0</v>
      </c>
      <c r="G2913" s="867">
        <f t="shared" si="1551"/>
        <v>831600</v>
      </c>
      <c r="H2913" s="64">
        <f t="shared" si="1551"/>
        <v>0</v>
      </c>
      <c r="I2913" s="64">
        <f t="shared" si="1551"/>
        <v>831600</v>
      </c>
      <c r="J2913" s="101">
        <f t="shared" si="1551"/>
        <v>1016400</v>
      </c>
      <c r="K2913" s="931">
        <f t="shared" si="1535"/>
        <v>45</v>
      </c>
    </row>
    <row r="2914" spans="1:11" x14ac:dyDescent="0.25">
      <c r="A2914" s="4" t="s">
        <v>222</v>
      </c>
      <c r="B2914" s="4" t="s">
        <v>175</v>
      </c>
      <c r="C2914" s="21">
        <v>1848000</v>
      </c>
      <c r="D2914" s="57"/>
      <c r="E2914" s="57"/>
      <c r="F2914" s="106"/>
      <c r="G2914" s="850">
        <v>831600</v>
      </c>
      <c r="H2914" s="691"/>
      <c r="I2914" s="851">
        <f>H2914+G2914</f>
        <v>831600</v>
      </c>
      <c r="J2914" s="561">
        <f>C2914-I2914</f>
        <v>1016400</v>
      </c>
      <c r="K2914" s="536">
        <f t="shared" si="1535"/>
        <v>45</v>
      </c>
    </row>
    <row r="2915" spans="1:11" ht="15.75" thickBot="1" x14ac:dyDescent="0.3">
      <c r="A2915" s="70" t="s">
        <v>19</v>
      </c>
      <c r="B2915" s="566" t="s">
        <v>20</v>
      </c>
      <c r="C2915" s="71">
        <f>C2916+C2919</f>
        <v>3090000</v>
      </c>
      <c r="D2915" s="71">
        <f t="shared" ref="D2915:J2915" si="1552">D2916+D2919</f>
        <v>0</v>
      </c>
      <c r="E2915" s="71">
        <f t="shared" si="1552"/>
        <v>0</v>
      </c>
      <c r="F2915" s="111">
        <f t="shared" si="1552"/>
        <v>0</v>
      </c>
      <c r="G2915" s="902">
        <f t="shared" si="1552"/>
        <v>0</v>
      </c>
      <c r="H2915" s="1100">
        <f t="shared" si="1552"/>
        <v>0</v>
      </c>
      <c r="I2915" s="903">
        <f t="shared" si="1552"/>
        <v>0</v>
      </c>
      <c r="J2915" s="558">
        <f t="shared" si="1552"/>
        <v>3090000</v>
      </c>
      <c r="K2915" s="904">
        <f t="shared" si="1535"/>
        <v>0</v>
      </c>
    </row>
    <row r="2916" spans="1:11" ht="15.75" thickBot="1" x14ac:dyDescent="0.3">
      <c r="A2916" s="3" t="s">
        <v>226</v>
      </c>
      <c r="B2916" s="3" t="s">
        <v>92</v>
      </c>
      <c r="C2916" s="65">
        <f>C2917</f>
        <v>430000</v>
      </c>
      <c r="D2916" s="65">
        <f t="shared" ref="D2916:J2917" si="1553">D2917</f>
        <v>0</v>
      </c>
      <c r="E2916" s="65">
        <f t="shared" si="1553"/>
        <v>0</v>
      </c>
      <c r="F2916" s="100">
        <f t="shared" si="1553"/>
        <v>0</v>
      </c>
      <c r="G2916" s="858">
        <f t="shared" si="1553"/>
        <v>0</v>
      </c>
      <c r="H2916" s="511">
        <f t="shared" si="1553"/>
        <v>0</v>
      </c>
      <c r="I2916" s="859">
        <f t="shared" si="1553"/>
        <v>0</v>
      </c>
      <c r="J2916" s="512">
        <f t="shared" si="1553"/>
        <v>430000</v>
      </c>
      <c r="K2916" s="544">
        <f t="shared" si="1535"/>
        <v>0</v>
      </c>
    </row>
    <row r="2917" spans="1:11" x14ac:dyDescent="0.25">
      <c r="A2917" s="63" t="s">
        <v>227</v>
      </c>
      <c r="B2917" s="63" t="s">
        <v>152</v>
      </c>
      <c r="C2917" s="64">
        <f>C2918</f>
        <v>430000</v>
      </c>
      <c r="D2917" s="64">
        <f t="shared" si="1553"/>
        <v>0</v>
      </c>
      <c r="E2917" s="64">
        <f t="shared" si="1553"/>
        <v>0</v>
      </c>
      <c r="F2917" s="101">
        <f t="shared" si="1553"/>
        <v>0</v>
      </c>
      <c r="G2917" s="860">
        <f t="shared" si="1553"/>
        <v>0</v>
      </c>
      <c r="H2917" s="369">
        <f t="shared" si="1553"/>
        <v>0</v>
      </c>
      <c r="I2917" s="861">
        <f t="shared" si="1553"/>
        <v>0</v>
      </c>
      <c r="J2917" s="513">
        <f t="shared" si="1553"/>
        <v>430000</v>
      </c>
      <c r="K2917" s="535">
        <f t="shared" si="1535"/>
        <v>0</v>
      </c>
    </row>
    <row r="2918" spans="1:11" ht="15.75" thickBot="1" x14ac:dyDescent="0.3">
      <c r="A2918" s="48" t="s">
        <v>228</v>
      </c>
      <c r="B2918" s="48" t="s">
        <v>153</v>
      </c>
      <c r="C2918" s="49">
        <v>430000</v>
      </c>
      <c r="D2918" s="147"/>
      <c r="E2918" s="147"/>
      <c r="F2918" s="148"/>
      <c r="G2918" s="836"/>
      <c r="H2918" s="1088"/>
      <c r="I2918" s="847">
        <f>H2918+G2918</f>
        <v>0</v>
      </c>
      <c r="J2918" s="618">
        <f>C2918-I2918</f>
        <v>430000</v>
      </c>
      <c r="K2918" s="538">
        <f t="shared" si="1535"/>
        <v>0</v>
      </c>
    </row>
    <row r="2919" spans="1:11" ht="15.75" thickBot="1" x14ac:dyDescent="0.3">
      <c r="A2919" s="3" t="s">
        <v>229</v>
      </c>
      <c r="B2919" s="3" t="s">
        <v>151</v>
      </c>
      <c r="C2919" s="65">
        <f>C2920+C2922+C2924+C2926</f>
        <v>2660000</v>
      </c>
      <c r="D2919" s="65">
        <f t="shared" ref="D2919:J2919" si="1554">D2920+D2922+D2924+D2926</f>
        <v>0</v>
      </c>
      <c r="E2919" s="65">
        <f t="shared" si="1554"/>
        <v>0</v>
      </c>
      <c r="F2919" s="100">
        <f t="shared" si="1554"/>
        <v>0</v>
      </c>
      <c r="G2919" s="858">
        <f t="shared" si="1554"/>
        <v>0</v>
      </c>
      <c r="H2919" s="511">
        <f t="shared" si="1554"/>
        <v>0</v>
      </c>
      <c r="I2919" s="859">
        <f t="shared" si="1554"/>
        <v>0</v>
      </c>
      <c r="J2919" s="512">
        <f t="shared" si="1554"/>
        <v>2660000</v>
      </c>
      <c r="K2919" s="544">
        <f t="shared" si="1535"/>
        <v>0</v>
      </c>
    </row>
    <row r="2920" spans="1:11" x14ac:dyDescent="0.25">
      <c r="A2920" s="63" t="s">
        <v>230</v>
      </c>
      <c r="B2920" s="63" t="s">
        <v>154</v>
      </c>
      <c r="C2920" s="64">
        <f>C2921</f>
        <v>380000</v>
      </c>
      <c r="D2920" s="64">
        <f t="shared" ref="D2920:J2920" si="1555">D2921</f>
        <v>0</v>
      </c>
      <c r="E2920" s="64">
        <f t="shared" si="1555"/>
        <v>0</v>
      </c>
      <c r="F2920" s="101">
        <f t="shared" si="1555"/>
        <v>0</v>
      </c>
      <c r="G2920" s="860">
        <f t="shared" si="1555"/>
        <v>0</v>
      </c>
      <c r="H2920" s="369">
        <f t="shared" si="1555"/>
        <v>0</v>
      </c>
      <c r="I2920" s="861">
        <f t="shared" si="1555"/>
        <v>0</v>
      </c>
      <c r="J2920" s="513">
        <f t="shared" si="1555"/>
        <v>380000</v>
      </c>
      <c r="K2920" s="535">
        <f t="shared" si="1535"/>
        <v>0</v>
      </c>
    </row>
    <row r="2921" spans="1:11" x14ac:dyDescent="0.25">
      <c r="A2921" s="4" t="s">
        <v>231</v>
      </c>
      <c r="B2921" s="4" t="s">
        <v>155</v>
      </c>
      <c r="C2921" s="21">
        <v>380000</v>
      </c>
      <c r="D2921" s="16"/>
      <c r="E2921" s="16"/>
      <c r="F2921" s="102"/>
      <c r="G2921" s="835"/>
      <c r="H2921" s="716"/>
      <c r="I2921" s="846">
        <f>H2921+G2921</f>
        <v>0</v>
      </c>
      <c r="J2921" s="561">
        <f>C2921-I2921</f>
        <v>380000</v>
      </c>
      <c r="K2921" s="536">
        <f t="shared" si="1535"/>
        <v>0</v>
      </c>
    </row>
    <row r="2922" spans="1:11" x14ac:dyDescent="0.25">
      <c r="A2922" s="4" t="s">
        <v>232</v>
      </c>
      <c r="B2922" s="4" t="s">
        <v>156</v>
      </c>
      <c r="C2922" s="21">
        <f>C2923</f>
        <v>30000</v>
      </c>
      <c r="D2922" s="21">
        <f t="shared" ref="D2922:J2922" si="1556">D2923</f>
        <v>0</v>
      </c>
      <c r="E2922" s="21">
        <f t="shared" si="1556"/>
        <v>0</v>
      </c>
      <c r="F2922" s="103">
        <f t="shared" si="1556"/>
        <v>0</v>
      </c>
      <c r="G2922" s="862">
        <f t="shared" si="1556"/>
        <v>0</v>
      </c>
      <c r="H2922" s="499">
        <f t="shared" si="1556"/>
        <v>0</v>
      </c>
      <c r="I2922" s="863">
        <f t="shared" si="1556"/>
        <v>0</v>
      </c>
      <c r="J2922" s="514">
        <f t="shared" si="1556"/>
        <v>30000</v>
      </c>
      <c r="K2922" s="536">
        <f t="shared" si="1535"/>
        <v>0</v>
      </c>
    </row>
    <row r="2923" spans="1:11" x14ac:dyDescent="0.25">
      <c r="A2923" s="4" t="s">
        <v>233</v>
      </c>
      <c r="B2923" s="4" t="s">
        <v>157</v>
      </c>
      <c r="C2923" s="21">
        <v>30000</v>
      </c>
      <c r="D2923" s="16"/>
      <c r="E2923" s="16"/>
      <c r="F2923" s="102"/>
      <c r="G2923" s="835"/>
      <c r="H2923" s="716"/>
      <c r="I2923" s="846">
        <f>H2923+G2923</f>
        <v>0</v>
      </c>
      <c r="J2923" s="561">
        <f>C2923-I2923</f>
        <v>30000</v>
      </c>
      <c r="K2923" s="536">
        <f t="shared" si="1535"/>
        <v>0</v>
      </c>
    </row>
    <row r="2924" spans="1:11" x14ac:dyDescent="0.25">
      <c r="A2924" s="4" t="s">
        <v>234</v>
      </c>
      <c r="B2924" s="4" t="s">
        <v>158</v>
      </c>
      <c r="C2924" s="21">
        <f>C2925</f>
        <v>1200000</v>
      </c>
      <c r="D2924" s="21">
        <f t="shared" ref="D2924:J2924" si="1557">D2925</f>
        <v>0</v>
      </c>
      <c r="E2924" s="21">
        <f t="shared" si="1557"/>
        <v>0</v>
      </c>
      <c r="F2924" s="103">
        <f t="shared" si="1557"/>
        <v>0</v>
      </c>
      <c r="G2924" s="862">
        <f t="shared" si="1557"/>
        <v>0</v>
      </c>
      <c r="H2924" s="499">
        <f t="shared" si="1557"/>
        <v>0</v>
      </c>
      <c r="I2924" s="863">
        <f t="shared" si="1557"/>
        <v>0</v>
      </c>
      <c r="J2924" s="514">
        <f t="shared" si="1557"/>
        <v>1200000</v>
      </c>
      <c r="K2924" s="536">
        <f t="shared" si="1535"/>
        <v>0</v>
      </c>
    </row>
    <row r="2925" spans="1:11" x14ac:dyDescent="0.25">
      <c r="A2925" s="4" t="s">
        <v>235</v>
      </c>
      <c r="B2925" s="4" t="s">
        <v>175</v>
      </c>
      <c r="C2925" s="21">
        <v>1200000</v>
      </c>
      <c r="D2925" s="16"/>
      <c r="E2925" s="16"/>
      <c r="F2925" s="102"/>
      <c r="G2925" s="835"/>
      <c r="H2925" s="716"/>
      <c r="I2925" s="846">
        <f>H2925+G2925</f>
        <v>0</v>
      </c>
      <c r="J2925" s="561">
        <f>C2925-I2925</f>
        <v>1200000</v>
      </c>
      <c r="K2925" s="536">
        <f t="shared" si="1535"/>
        <v>0</v>
      </c>
    </row>
    <row r="2926" spans="1:11" x14ac:dyDescent="0.25">
      <c r="A2926" s="4" t="s">
        <v>236</v>
      </c>
      <c r="B2926" s="26" t="s">
        <v>223</v>
      </c>
      <c r="C2926" s="21">
        <f>C2927+C2928</f>
        <v>1050000</v>
      </c>
      <c r="D2926" s="21">
        <f t="shared" ref="D2926:J2926" si="1558">D2927+D2928</f>
        <v>0</v>
      </c>
      <c r="E2926" s="21">
        <f t="shared" si="1558"/>
        <v>0</v>
      </c>
      <c r="F2926" s="103">
        <f t="shared" si="1558"/>
        <v>0</v>
      </c>
      <c r="G2926" s="862">
        <f t="shared" si="1558"/>
        <v>0</v>
      </c>
      <c r="H2926" s="499">
        <f t="shared" si="1558"/>
        <v>0</v>
      </c>
      <c r="I2926" s="863">
        <f t="shared" si="1558"/>
        <v>0</v>
      </c>
      <c r="J2926" s="514">
        <f t="shared" si="1558"/>
        <v>1050000</v>
      </c>
      <c r="K2926" s="536">
        <f t="shared" si="1535"/>
        <v>0</v>
      </c>
    </row>
    <row r="2927" spans="1:11" x14ac:dyDescent="0.25">
      <c r="A2927" s="4" t="s">
        <v>237</v>
      </c>
      <c r="B2927" s="26" t="s">
        <v>224</v>
      </c>
      <c r="C2927" s="21">
        <v>750000</v>
      </c>
      <c r="D2927" s="16"/>
      <c r="E2927" s="16"/>
      <c r="F2927" s="102"/>
      <c r="G2927" s="835"/>
      <c r="H2927" s="716"/>
      <c r="I2927" s="846">
        <f>H2927+G2927</f>
        <v>0</v>
      </c>
      <c r="J2927" s="561">
        <f>C2927-I2927</f>
        <v>750000</v>
      </c>
      <c r="K2927" s="536">
        <f t="shared" si="1535"/>
        <v>0</v>
      </c>
    </row>
    <row r="2928" spans="1:11" x14ac:dyDescent="0.25">
      <c r="A2928" s="4" t="s">
        <v>238</v>
      </c>
      <c r="B2928" s="26" t="s">
        <v>225</v>
      </c>
      <c r="C2928" s="21">
        <v>300000</v>
      </c>
      <c r="D2928" s="16"/>
      <c r="E2928" s="16"/>
      <c r="F2928" s="102"/>
      <c r="G2928" s="835"/>
      <c r="H2928" s="716"/>
      <c r="I2928" s="846">
        <f>H2928+G2928</f>
        <v>0</v>
      </c>
      <c r="J2928" s="561">
        <f>C2928-I2928</f>
        <v>300000</v>
      </c>
      <c r="K2928" s="536">
        <f t="shared" si="1535"/>
        <v>0</v>
      </c>
    </row>
    <row r="2929" spans="1:11" x14ac:dyDescent="0.25">
      <c r="A2929" s="124"/>
      <c r="B2929" s="131"/>
      <c r="C2929" s="125"/>
      <c r="D2929" s="126"/>
      <c r="E2929" s="126"/>
      <c r="F2929" s="126"/>
      <c r="G2929" s="516"/>
      <c r="H2929" s="516"/>
      <c r="I2929" s="516"/>
      <c r="J2929" s="515"/>
      <c r="K2929" s="545"/>
    </row>
    <row r="2930" spans="1:11" x14ac:dyDescent="0.25">
      <c r="A2930" s="7"/>
      <c r="B2930" s="132"/>
      <c r="C2930" s="8"/>
      <c r="D2930" s="130"/>
      <c r="E2930" s="130"/>
      <c r="F2930" s="130"/>
      <c r="G2930" s="520"/>
      <c r="H2930" s="520"/>
      <c r="I2930" s="520"/>
      <c r="J2930" s="519"/>
      <c r="K2930" s="550"/>
    </row>
    <row r="2931" spans="1:11" x14ac:dyDescent="0.25">
      <c r="A2931" s="7"/>
      <c r="B2931" s="132"/>
      <c r="C2931" s="8"/>
      <c r="D2931" s="130"/>
      <c r="E2931" s="130"/>
      <c r="F2931" s="130"/>
      <c r="G2931" s="520"/>
      <c r="H2931" s="520"/>
      <c r="I2931" s="520"/>
      <c r="J2931" s="519"/>
      <c r="K2931" s="550"/>
    </row>
    <row r="2932" spans="1:11" x14ac:dyDescent="0.25">
      <c r="A2932" s="7"/>
      <c r="B2932" s="132"/>
      <c r="C2932" s="8"/>
      <c r="D2932" s="130"/>
      <c r="E2932" s="130"/>
      <c r="F2932" s="130"/>
      <c r="G2932" s="520"/>
      <c r="H2932" s="520"/>
      <c r="I2932" s="520"/>
      <c r="J2932" s="519"/>
      <c r="K2932" s="550">
        <v>4</v>
      </c>
    </row>
    <row r="2933" spans="1:11" x14ac:dyDescent="0.25">
      <c r="A2933" s="120" t="s">
        <v>533</v>
      </c>
      <c r="B2933" s="121">
        <v>2</v>
      </c>
      <c r="C2933" s="122" t="s">
        <v>534</v>
      </c>
      <c r="D2933" s="122" t="s">
        <v>535</v>
      </c>
      <c r="E2933" s="122" t="s">
        <v>536</v>
      </c>
      <c r="F2933" s="123" t="s">
        <v>537</v>
      </c>
      <c r="G2933" s="832">
        <v>7</v>
      </c>
      <c r="H2933" s="715">
        <v>8</v>
      </c>
      <c r="I2933" s="843">
        <v>9</v>
      </c>
      <c r="J2933" s="502">
        <v>10</v>
      </c>
      <c r="K2933" s="503">
        <v>11</v>
      </c>
    </row>
    <row r="2934" spans="1:11" x14ac:dyDescent="0.25">
      <c r="A2934" s="54" t="s">
        <v>120</v>
      </c>
      <c r="B2934" s="56" t="s">
        <v>104</v>
      </c>
      <c r="C2934" s="55">
        <f t="shared" ref="C2934:J2934" si="1559">C2935+C2940+C2947+C2954+C2959+C2963+C2967+C2977+C2981+C2985</f>
        <v>94950000</v>
      </c>
      <c r="D2934" s="55">
        <f t="shared" si="1559"/>
        <v>0</v>
      </c>
      <c r="E2934" s="55">
        <f t="shared" si="1559"/>
        <v>0</v>
      </c>
      <c r="F2934" s="104">
        <f t="shared" si="1559"/>
        <v>0</v>
      </c>
      <c r="G2934" s="547">
        <f t="shared" si="1559"/>
        <v>45382242</v>
      </c>
      <c r="H2934" s="499">
        <f t="shared" si="1559"/>
        <v>4871575</v>
      </c>
      <c r="I2934" s="581">
        <f t="shared" si="1559"/>
        <v>50253817</v>
      </c>
      <c r="J2934" s="549">
        <f t="shared" si="1559"/>
        <v>44696183</v>
      </c>
      <c r="K2934" s="916">
        <f t="shared" ref="K2934:K2971" si="1560">I2934/C2934*100</f>
        <v>52.926610847814636</v>
      </c>
    </row>
    <row r="2935" spans="1:11" ht="15.75" thickBot="1" x14ac:dyDescent="0.3">
      <c r="A2935" s="72" t="s">
        <v>21</v>
      </c>
      <c r="B2935" s="72" t="s">
        <v>22</v>
      </c>
      <c r="C2935" s="73">
        <f>C2936</f>
        <v>12000000</v>
      </c>
      <c r="D2935" s="73">
        <f t="shared" ref="D2935:J2936" si="1561">D2936</f>
        <v>0</v>
      </c>
      <c r="E2935" s="73">
        <f t="shared" si="1561"/>
        <v>0</v>
      </c>
      <c r="F2935" s="112">
        <f t="shared" si="1561"/>
        <v>0</v>
      </c>
      <c r="G2935" s="910">
        <f t="shared" si="1561"/>
        <v>5688117</v>
      </c>
      <c r="H2935" s="1101">
        <f t="shared" si="1561"/>
        <v>676575</v>
      </c>
      <c r="I2935" s="911">
        <f t="shared" si="1561"/>
        <v>6364692</v>
      </c>
      <c r="J2935" s="524">
        <f t="shared" si="1561"/>
        <v>5635308</v>
      </c>
      <c r="K2935" s="904">
        <f t="shared" si="1560"/>
        <v>53.039099999999998</v>
      </c>
    </row>
    <row r="2936" spans="1:11" ht="15.75" thickBot="1" x14ac:dyDescent="0.3">
      <c r="A2936" s="3" t="s">
        <v>242</v>
      </c>
      <c r="B2936" s="3" t="s">
        <v>151</v>
      </c>
      <c r="C2936" s="65">
        <f>C2937</f>
        <v>12000000</v>
      </c>
      <c r="D2936" s="65">
        <f t="shared" si="1561"/>
        <v>0</v>
      </c>
      <c r="E2936" s="65">
        <f t="shared" si="1561"/>
        <v>0</v>
      </c>
      <c r="F2936" s="100">
        <f t="shared" si="1561"/>
        <v>0</v>
      </c>
      <c r="G2936" s="858">
        <f t="shared" si="1561"/>
        <v>5688117</v>
      </c>
      <c r="H2936" s="511">
        <f t="shared" si="1561"/>
        <v>676575</v>
      </c>
      <c r="I2936" s="859">
        <f t="shared" si="1561"/>
        <v>6364692</v>
      </c>
      <c r="J2936" s="512">
        <f t="shared" si="1561"/>
        <v>5635308</v>
      </c>
      <c r="K2936" s="544">
        <f t="shared" si="1560"/>
        <v>53.039099999999998</v>
      </c>
    </row>
    <row r="2937" spans="1:11" x14ac:dyDescent="0.25">
      <c r="A2937" s="63" t="s">
        <v>243</v>
      </c>
      <c r="B2937" s="63" t="s">
        <v>239</v>
      </c>
      <c r="C2937" s="64">
        <f>C2938+C2939</f>
        <v>12000000</v>
      </c>
      <c r="D2937" s="64">
        <f t="shared" ref="D2937:J2937" si="1562">D2938+D2939</f>
        <v>0</v>
      </c>
      <c r="E2937" s="64">
        <f t="shared" si="1562"/>
        <v>0</v>
      </c>
      <c r="F2937" s="101">
        <f t="shared" si="1562"/>
        <v>0</v>
      </c>
      <c r="G2937" s="860">
        <f t="shared" si="1562"/>
        <v>5688117</v>
      </c>
      <c r="H2937" s="369">
        <f t="shared" si="1562"/>
        <v>676575</v>
      </c>
      <c r="I2937" s="861">
        <f t="shared" si="1562"/>
        <v>6364692</v>
      </c>
      <c r="J2937" s="513">
        <f t="shared" si="1562"/>
        <v>5635308</v>
      </c>
      <c r="K2937" s="535">
        <f t="shared" si="1560"/>
        <v>53.039099999999998</v>
      </c>
    </row>
    <row r="2938" spans="1:11" x14ac:dyDescent="0.25">
      <c r="A2938" s="4" t="s">
        <v>259</v>
      </c>
      <c r="B2938" s="4" t="s">
        <v>240</v>
      </c>
      <c r="C2938" s="21">
        <v>4200000</v>
      </c>
      <c r="D2938" s="16"/>
      <c r="E2938" s="16"/>
      <c r="F2938" s="102"/>
      <c r="G2938" s="850">
        <v>766855</v>
      </c>
      <c r="H2938" s="691">
        <v>0</v>
      </c>
      <c r="I2938" s="864">
        <f>H2938+G2938</f>
        <v>766855</v>
      </c>
      <c r="J2938" s="561">
        <f>C2938-I2938</f>
        <v>3433145</v>
      </c>
      <c r="K2938" s="536">
        <f t="shared" si="1560"/>
        <v>18.258452380952381</v>
      </c>
    </row>
    <row r="2939" spans="1:11" x14ac:dyDescent="0.25">
      <c r="A2939" s="4" t="s">
        <v>244</v>
      </c>
      <c r="B2939" s="4" t="s">
        <v>241</v>
      </c>
      <c r="C2939" s="21">
        <v>7800000</v>
      </c>
      <c r="D2939" s="16"/>
      <c r="E2939" s="16"/>
      <c r="F2939" s="102"/>
      <c r="G2939" s="850">
        <v>4921262</v>
      </c>
      <c r="H2939" s="691">
        <v>676575</v>
      </c>
      <c r="I2939" s="864">
        <f>H2939+G2939</f>
        <v>5597837</v>
      </c>
      <c r="J2939" s="561">
        <f>C2939-I2939</f>
        <v>2202163</v>
      </c>
      <c r="K2939" s="536">
        <f t="shared" si="1560"/>
        <v>71.767141025641024</v>
      </c>
    </row>
    <row r="2940" spans="1:11" ht="15.75" thickBot="1" x14ac:dyDescent="0.3">
      <c r="A2940" s="70" t="s">
        <v>23</v>
      </c>
      <c r="B2940" s="70" t="s">
        <v>24</v>
      </c>
      <c r="C2940" s="71">
        <f>C2941+C2944</f>
        <v>9500000</v>
      </c>
      <c r="D2940" s="71">
        <f t="shared" ref="D2940:J2940" si="1563">D2941+D2944</f>
        <v>0</v>
      </c>
      <c r="E2940" s="71">
        <f t="shared" si="1563"/>
        <v>0</v>
      </c>
      <c r="F2940" s="111">
        <f t="shared" si="1563"/>
        <v>0</v>
      </c>
      <c r="G2940" s="902">
        <f t="shared" si="1563"/>
        <v>3665500</v>
      </c>
      <c r="H2940" s="1100">
        <f t="shared" si="1563"/>
        <v>804000</v>
      </c>
      <c r="I2940" s="903">
        <f t="shared" si="1563"/>
        <v>4469500</v>
      </c>
      <c r="J2940" s="558">
        <f t="shared" si="1563"/>
        <v>5030500</v>
      </c>
      <c r="K2940" s="904">
        <f t="shared" si="1560"/>
        <v>47.047368421052632</v>
      </c>
    </row>
    <row r="2941" spans="1:11" ht="15.75" thickBot="1" x14ac:dyDescent="0.3">
      <c r="A2941" s="3" t="s">
        <v>261</v>
      </c>
      <c r="B2941" s="3" t="s">
        <v>92</v>
      </c>
      <c r="C2941" s="65">
        <f>C2942</f>
        <v>7200000</v>
      </c>
      <c r="D2941" s="65">
        <f t="shared" ref="D2941:J2942" si="1564">D2942</f>
        <v>0</v>
      </c>
      <c r="E2941" s="65">
        <f t="shared" si="1564"/>
        <v>0</v>
      </c>
      <c r="F2941" s="100">
        <f t="shared" si="1564"/>
        <v>0</v>
      </c>
      <c r="G2941" s="858">
        <f t="shared" si="1564"/>
        <v>3250000</v>
      </c>
      <c r="H2941" s="511">
        <f t="shared" si="1564"/>
        <v>650000</v>
      </c>
      <c r="I2941" s="859">
        <f t="shared" si="1564"/>
        <v>3900000</v>
      </c>
      <c r="J2941" s="512">
        <f t="shared" si="1564"/>
        <v>3300000</v>
      </c>
      <c r="K2941" s="544">
        <f t="shared" si="1560"/>
        <v>54.166666666666664</v>
      </c>
    </row>
    <row r="2942" spans="1:11" x14ac:dyDescent="0.25">
      <c r="A2942" s="63" t="s">
        <v>262</v>
      </c>
      <c r="B2942" s="63" t="s">
        <v>213</v>
      </c>
      <c r="C2942" s="64">
        <f>C2943</f>
        <v>7200000</v>
      </c>
      <c r="D2942" s="64">
        <f t="shared" si="1564"/>
        <v>0</v>
      </c>
      <c r="E2942" s="64">
        <f t="shared" si="1564"/>
        <v>0</v>
      </c>
      <c r="F2942" s="101">
        <f t="shared" si="1564"/>
        <v>0</v>
      </c>
      <c r="G2942" s="860">
        <f t="shared" si="1564"/>
        <v>3250000</v>
      </c>
      <c r="H2942" s="369">
        <f t="shared" si="1564"/>
        <v>650000</v>
      </c>
      <c r="I2942" s="861">
        <f t="shared" si="1564"/>
        <v>3900000</v>
      </c>
      <c r="J2942" s="513">
        <f t="shared" si="1564"/>
        <v>3300000</v>
      </c>
      <c r="K2942" s="535">
        <f t="shared" si="1560"/>
        <v>54.166666666666664</v>
      </c>
    </row>
    <row r="2943" spans="1:11" x14ac:dyDescent="0.25">
      <c r="A2943" s="4" t="s">
        <v>263</v>
      </c>
      <c r="B2943" s="4" t="s">
        <v>290</v>
      </c>
      <c r="C2943" s="21">
        <v>7200000</v>
      </c>
      <c r="D2943" s="57"/>
      <c r="E2943" s="57"/>
      <c r="F2943" s="106"/>
      <c r="G2943" s="850">
        <v>3250000</v>
      </c>
      <c r="H2943" s="691">
        <v>650000</v>
      </c>
      <c r="I2943" s="864">
        <f>H2943+G2943</f>
        <v>3900000</v>
      </c>
      <c r="J2943" s="561">
        <f>C2943-I2943</f>
        <v>3300000</v>
      </c>
      <c r="K2943" s="536">
        <f t="shared" si="1560"/>
        <v>54.166666666666664</v>
      </c>
    </row>
    <row r="2944" spans="1:11" x14ac:dyDescent="0.25">
      <c r="A2944" s="4" t="s">
        <v>260</v>
      </c>
      <c r="B2944" s="4" t="s">
        <v>151</v>
      </c>
      <c r="C2944" s="21">
        <f>C2945</f>
        <v>2300000</v>
      </c>
      <c r="D2944" s="21">
        <f t="shared" ref="D2944:J2945" si="1565">D2945</f>
        <v>0</v>
      </c>
      <c r="E2944" s="21">
        <f t="shared" si="1565"/>
        <v>0</v>
      </c>
      <c r="F2944" s="103">
        <f t="shared" si="1565"/>
        <v>0</v>
      </c>
      <c r="G2944" s="862">
        <f t="shared" si="1565"/>
        <v>415500</v>
      </c>
      <c r="H2944" s="499">
        <f t="shared" si="1565"/>
        <v>154000</v>
      </c>
      <c r="I2944" s="863">
        <f t="shared" si="1565"/>
        <v>569500</v>
      </c>
      <c r="J2944" s="514">
        <f t="shared" si="1565"/>
        <v>1730500</v>
      </c>
      <c r="K2944" s="536">
        <f t="shared" si="1560"/>
        <v>24.760869565217391</v>
      </c>
    </row>
    <row r="2945" spans="1:11" x14ac:dyDescent="0.25">
      <c r="A2945" s="4" t="s">
        <v>264</v>
      </c>
      <c r="B2945" s="4" t="s">
        <v>154</v>
      </c>
      <c r="C2945" s="21">
        <f>C2946</f>
        <v>2300000</v>
      </c>
      <c r="D2945" s="21">
        <f t="shared" si="1565"/>
        <v>0</v>
      </c>
      <c r="E2945" s="21">
        <f t="shared" si="1565"/>
        <v>0</v>
      </c>
      <c r="F2945" s="103">
        <f t="shared" si="1565"/>
        <v>0</v>
      </c>
      <c r="G2945" s="862">
        <f t="shared" si="1565"/>
        <v>415500</v>
      </c>
      <c r="H2945" s="499">
        <f t="shared" si="1565"/>
        <v>154000</v>
      </c>
      <c r="I2945" s="863">
        <f t="shared" si="1565"/>
        <v>569500</v>
      </c>
      <c r="J2945" s="514">
        <f t="shared" si="1565"/>
        <v>1730500</v>
      </c>
      <c r="K2945" s="536">
        <f t="shared" si="1560"/>
        <v>24.760869565217391</v>
      </c>
    </row>
    <row r="2946" spans="1:11" x14ac:dyDescent="0.25">
      <c r="A2946" s="4" t="s">
        <v>265</v>
      </c>
      <c r="B2946" s="4" t="s">
        <v>245</v>
      </c>
      <c r="C2946" s="21">
        <v>2300000</v>
      </c>
      <c r="D2946" s="57"/>
      <c r="E2946" s="57"/>
      <c r="F2946" s="106"/>
      <c r="G2946" s="850">
        <v>415500</v>
      </c>
      <c r="H2946" s="691">
        <v>154000</v>
      </c>
      <c r="I2946" s="864">
        <f>H2946+G2946</f>
        <v>569500</v>
      </c>
      <c r="J2946" s="561">
        <f>C2946-I2946</f>
        <v>1730500</v>
      </c>
      <c r="K2946" s="536">
        <f t="shared" si="1560"/>
        <v>24.760869565217391</v>
      </c>
    </row>
    <row r="2947" spans="1:11" ht="15.75" thickBot="1" x14ac:dyDescent="0.3">
      <c r="A2947" s="70" t="s">
        <v>25</v>
      </c>
      <c r="B2947" s="70" t="s">
        <v>26</v>
      </c>
      <c r="C2947" s="71">
        <f>C2948</f>
        <v>8400000</v>
      </c>
      <c r="D2947" s="71">
        <f t="shared" ref="D2947:J2947" si="1566">D2948</f>
        <v>0</v>
      </c>
      <c r="E2947" s="71">
        <f t="shared" si="1566"/>
        <v>0</v>
      </c>
      <c r="F2947" s="111">
        <f t="shared" si="1566"/>
        <v>0</v>
      </c>
      <c r="G2947" s="902">
        <f t="shared" si="1566"/>
        <v>3570000</v>
      </c>
      <c r="H2947" s="1100">
        <f t="shared" si="1566"/>
        <v>462500</v>
      </c>
      <c r="I2947" s="903">
        <f t="shared" si="1566"/>
        <v>4032500</v>
      </c>
      <c r="J2947" s="558">
        <f t="shared" si="1566"/>
        <v>4367500</v>
      </c>
      <c r="K2947" s="904">
        <f t="shared" si="1560"/>
        <v>48.00595238095238</v>
      </c>
    </row>
    <row r="2948" spans="1:11" ht="15.75" thickBot="1" x14ac:dyDescent="0.3">
      <c r="A2948" s="3" t="s">
        <v>253</v>
      </c>
      <c r="B2948" s="3" t="s">
        <v>151</v>
      </c>
      <c r="C2948" s="65">
        <f>C2949+C2952</f>
        <v>8400000</v>
      </c>
      <c r="D2948" s="65">
        <f t="shared" ref="D2948:J2948" si="1567">D2949+D2952</f>
        <v>0</v>
      </c>
      <c r="E2948" s="65">
        <f t="shared" si="1567"/>
        <v>0</v>
      </c>
      <c r="F2948" s="100">
        <f t="shared" si="1567"/>
        <v>0</v>
      </c>
      <c r="G2948" s="858">
        <f t="shared" si="1567"/>
        <v>3570000</v>
      </c>
      <c r="H2948" s="511">
        <f t="shared" si="1567"/>
        <v>462500</v>
      </c>
      <c r="I2948" s="859">
        <f t="shared" si="1567"/>
        <v>4032500</v>
      </c>
      <c r="J2948" s="512">
        <f t="shared" si="1567"/>
        <v>4367500</v>
      </c>
      <c r="K2948" s="544">
        <f t="shared" si="1560"/>
        <v>48.00595238095238</v>
      </c>
    </row>
    <row r="2949" spans="1:11" x14ac:dyDescent="0.25">
      <c r="A2949" s="63" t="s">
        <v>254</v>
      </c>
      <c r="B2949" s="63" t="s">
        <v>154</v>
      </c>
      <c r="C2949" s="64">
        <f>C2950+C2951</f>
        <v>8350000</v>
      </c>
      <c r="D2949" s="64">
        <f t="shared" ref="D2949:J2949" si="1568">D2950+D2951</f>
        <v>0</v>
      </c>
      <c r="E2949" s="64">
        <f t="shared" si="1568"/>
        <v>0</v>
      </c>
      <c r="F2949" s="101">
        <f t="shared" si="1568"/>
        <v>0</v>
      </c>
      <c r="G2949" s="860">
        <f t="shared" si="1568"/>
        <v>3570000</v>
      </c>
      <c r="H2949" s="369">
        <f t="shared" si="1568"/>
        <v>462500</v>
      </c>
      <c r="I2949" s="861">
        <f t="shared" si="1568"/>
        <v>4032500</v>
      </c>
      <c r="J2949" s="513">
        <f t="shared" si="1568"/>
        <v>4317500</v>
      </c>
      <c r="K2949" s="535">
        <f t="shared" si="1560"/>
        <v>48.293413173652695</v>
      </c>
    </row>
    <row r="2950" spans="1:11" x14ac:dyDescent="0.25">
      <c r="A2950" s="4" t="s">
        <v>255</v>
      </c>
      <c r="B2950" s="4" t="s">
        <v>246</v>
      </c>
      <c r="C2950" s="21">
        <v>7000000</v>
      </c>
      <c r="D2950" s="57"/>
      <c r="E2950" s="57"/>
      <c r="F2950" s="106"/>
      <c r="G2950" s="850">
        <v>3318000</v>
      </c>
      <c r="H2950" s="691">
        <v>375000</v>
      </c>
      <c r="I2950" s="864">
        <f>H2950+G2950</f>
        <v>3693000</v>
      </c>
      <c r="J2950" s="561">
        <f>C2950-I2950</f>
        <v>3307000</v>
      </c>
      <c r="K2950" s="536">
        <f t="shared" si="1560"/>
        <v>52.75714285714286</v>
      </c>
    </row>
    <row r="2951" spans="1:11" x14ac:dyDescent="0.25">
      <c r="A2951" s="4" t="s">
        <v>256</v>
      </c>
      <c r="B2951" s="4" t="s">
        <v>247</v>
      </c>
      <c r="C2951" s="21">
        <v>1350000</v>
      </c>
      <c r="D2951" s="57"/>
      <c r="E2951" s="57"/>
      <c r="F2951" s="106"/>
      <c r="G2951" s="850">
        <v>252000</v>
      </c>
      <c r="H2951" s="691">
        <v>87500</v>
      </c>
      <c r="I2951" s="864">
        <f>H2951+G2951</f>
        <v>339500</v>
      </c>
      <c r="J2951" s="561">
        <f>C2951-I2951</f>
        <v>1010500</v>
      </c>
      <c r="K2951" s="536">
        <f t="shared" si="1560"/>
        <v>25.148148148148149</v>
      </c>
    </row>
    <row r="2952" spans="1:11" x14ac:dyDescent="0.25">
      <c r="A2952" s="4" t="s">
        <v>257</v>
      </c>
      <c r="B2952" s="4" t="s">
        <v>239</v>
      </c>
      <c r="C2952" s="21">
        <f>C2953</f>
        <v>50000</v>
      </c>
      <c r="D2952" s="21">
        <f t="shared" ref="D2952:J2952" si="1569">D2953</f>
        <v>0</v>
      </c>
      <c r="E2952" s="21">
        <f t="shared" si="1569"/>
        <v>0</v>
      </c>
      <c r="F2952" s="103">
        <f t="shared" si="1569"/>
        <v>0</v>
      </c>
      <c r="G2952" s="862">
        <f t="shared" si="1569"/>
        <v>0</v>
      </c>
      <c r="H2952" s="499">
        <f t="shared" si="1569"/>
        <v>0</v>
      </c>
      <c r="I2952" s="863">
        <f t="shared" si="1569"/>
        <v>0</v>
      </c>
      <c r="J2952" s="514">
        <f t="shared" si="1569"/>
        <v>50000</v>
      </c>
      <c r="K2952" s="536">
        <f t="shared" si="1560"/>
        <v>0</v>
      </c>
    </row>
    <row r="2953" spans="1:11" x14ac:dyDescent="0.25">
      <c r="A2953" s="4" t="s">
        <v>258</v>
      </c>
      <c r="B2953" s="4" t="s">
        <v>248</v>
      </c>
      <c r="C2953" s="21">
        <v>50000</v>
      </c>
      <c r="D2953" s="57"/>
      <c r="E2953" s="57"/>
      <c r="F2953" s="106"/>
      <c r="G2953" s="835"/>
      <c r="H2953" s="716"/>
      <c r="I2953" s="846">
        <f>H2953+G2953</f>
        <v>0</v>
      </c>
      <c r="J2953" s="561">
        <f>C2953-I2953</f>
        <v>50000</v>
      </c>
      <c r="K2953" s="536">
        <f t="shared" si="1560"/>
        <v>0</v>
      </c>
    </row>
    <row r="2954" spans="1:11" ht="15.75" thickBot="1" x14ac:dyDescent="0.3">
      <c r="A2954" s="70" t="s">
        <v>27</v>
      </c>
      <c r="B2954" s="70" t="s">
        <v>28</v>
      </c>
      <c r="C2954" s="71">
        <f>C2955</f>
        <v>4310000</v>
      </c>
      <c r="D2954" s="71">
        <f t="shared" ref="D2954:J2955" si="1570">D2955</f>
        <v>0</v>
      </c>
      <c r="E2954" s="71">
        <f t="shared" si="1570"/>
        <v>0</v>
      </c>
      <c r="F2954" s="111">
        <f t="shared" si="1570"/>
        <v>0</v>
      </c>
      <c r="G2954" s="902">
        <f t="shared" si="1570"/>
        <v>688300</v>
      </c>
      <c r="H2954" s="1100">
        <f t="shared" si="1570"/>
        <v>87000</v>
      </c>
      <c r="I2954" s="903">
        <f t="shared" si="1570"/>
        <v>775300</v>
      </c>
      <c r="J2954" s="558">
        <f t="shared" si="1570"/>
        <v>3534700</v>
      </c>
      <c r="K2954" s="904">
        <f t="shared" si="1560"/>
        <v>17.988399071925755</v>
      </c>
    </row>
    <row r="2955" spans="1:11" ht="15.75" thickBot="1" x14ac:dyDescent="0.3">
      <c r="A2955" s="3" t="s">
        <v>249</v>
      </c>
      <c r="B2955" s="3" t="s">
        <v>151</v>
      </c>
      <c r="C2955" s="65">
        <f>C2956</f>
        <v>4310000</v>
      </c>
      <c r="D2955" s="65">
        <f t="shared" si="1570"/>
        <v>0</v>
      </c>
      <c r="E2955" s="65">
        <f t="shared" si="1570"/>
        <v>0</v>
      </c>
      <c r="F2955" s="100">
        <f t="shared" si="1570"/>
        <v>0</v>
      </c>
      <c r="G2955" s="858">
        <f t="shared" si="1570"/>
        <v>688300</v>
      </c>
      <c r="H2955" s="511">
        <f t="shared" si="1570"/>
        <v>87000</v>
      </c>
      <c r="I2955" s="859">
        <f t="shared" si="1570"/>
        <v>775300</v>
      </c>
      <c r="J2955" s="512">
        <f t="shared" si="1570"/>
        <v>3534700</v>
      </c>
      <c r="K2955" s="544">
        <f t="shared" si="1560"/>
        <v>17.988399071925755</v>
      </c>
    </row>
    <row r="2956" spans="1:11" x14ac:dyDescent="0.25">
      <c r="A2956" s="63" t="s">
        <v>250</v>
      </c>
      <c r="B2956" s="63" t="s">
        <v>156</v>
      </c>
      <c r="C2956" s="64">
        <f>C2957+C2958</f>
        <v>4310000</v>
      </c>
      <c r="D2956" s="64">
        <f t="shared" ref="D2956:J2956" si="1571">D2957+D2958</f>
        <v>0</v>
      </c>
      <c r="E2956" s="64">
        <f t="shared" si="1571"/>
        <v>0</v>
      </c>
      <c r="F2956" s="101">
        <f t="shared" si="1571"/>
        <v>0</v>
      </c>
      <c r="G2956" s="860">
        <f t="shared" si="1571"/>
        <v>688300</v>
      </c>
      <c r="H2956" s="369">
        <f t="shared" si="1571"/>
        <v>87000</v>
      </c>
      <c r="I2956" s="861">
        <f t="shared" si="1571"/>
        <v>775300</v>
      </c>
      <c r="J2956" s="513">
        <f t="shared" si="1571"/>
        <v>3534700</v>
      </c>
      <c r="K2956" s="535">
        <f t="shared" si="1560"/>
        <v>17.988399071925755</v>
      </c>
    </row>
    <row r="2957" spans="1:11" x14ac:dyDescent="0.25">
      <c r="A2957" s="4" t="s">
        <v>252</v>
      </c>
      <c r="B2957" s="4" t="s">
        <v>881</v>
      </c>
      <c r="C2957" s="21">
        <v>3500000</v>
      </c>
      <c r="D2957" s="57"/>
      <c r="E2957" s="57"/>
      <c r="F2957" s="106"/>
      <c r="G2957" s="850">
        <v>306250</v>
      </c>
      <c r="H2957" s="691"/>
      <c r="I2957" s="864">
        <f>H2957+G2957</f>
        <v>306250</v>
      </c>
      <c r="J2957" s="561">
        <f>C2957-I2957</f>
        <v>3193750</v>
      </c>
      <c r="K2957" s="536">
        <f t="shared" si="1560"/>
        <v>8.75</v>
      </c>
    </row>
    <row r="2958" spans="1:11" x14ac:dyDescent="0.25">
      <c r="A2958" s="4" t="s">
        <v>251</v>
      </c>
      <c r="B2958" s="4" t="s">
        <v>157</v>
      </c>
      <c r="C2958" s="21">
        <v>810000</v>
      </c>
      <c r="D2958" s="57"/>
      <c r="E2958" s="57"/>
      <c r="F2958" s="106"/>
      <c r="G2958" s="850">
        <v>382050</v>
      </c>
      <c r="H2958" s="691">
        <v>87000</v>
      </c>
      <c r="I2958" s="864">
        <f>H2958+G2958</f>
        <v>469050</v>
      </c>
      <c r="J2958" s="561">
        <f>C2958-I2958</f>
        <v>340950</v>
      </c>
      <c r="K2958" s="536">
        <f t="shared" si="1560"/>
        <v>57.907407407407405</v>
      </c>
    </row>
    <row r="2959" spans="1:11" ht="15.75" thickBot="1" x14ac:dyDescent="0.3">
      <c r="A2959" s="70" t="s">
        <v>29</v>
      </c>
      <c r="B2959" s="566" t="s">
        <v>30</v>
      </c>
      <c r="C2959" s="71">
        <f>C2960</f>
        <v>2500000</v>
      </c>
      <c r="D2959" s="71">
        <f t="shared" ref="D2959:J2961" si="1572">D2960</f>
        <v>0</v>
      </c>
      <c r="E2959" s="71">
        <f t="shared" si="1572"/>
        <v>0</v>
      </c>
      <c r="F2959" s="111">
        <f t="shared" si="1572"/>
        <v>0</v>
      </c>
      <c r="G2959" s="902">
        <f t="shared" si="1572"/>
        <v>735000</v>
      </c>
      <c r="H2959" s="1100">
        <f t="shared" si="1572"/>
        <v>0</v>
      </c>
      <c r="I2959" s="903">
        <f t="shared" si="1572"/>
        <v>735000</v>
      </c>
      <c r="J2959" s="558">
        <f t="shared" si="1572"/>
        <v>1765000</v>
      </c>
      <c r="K2959" s="904">
        <f t="shared" si="1560"/>
        <v>29.4</v>
      </c>
    </row>
    <row r="2960" spans="1:11" ht="15.75" thickBot="1" x14ac:dyDescent="0.3">
      <c r="A2960" s="3" t="s">
        <v>267</v>
      </c>
      <c r="B2960" s="3" t="s">
        <v>151</v>
      </c>
      <c r="C2960" s="65">
        <f>C2961</f>
        <v>2500000</v>
      </c>
      <c r="D2960" s="65">
        <f t="shared" si="1572"/>
        <v>0</v>
      </c>
      <c r="E2960" s="65">
        <f t="shared" si="1572"/>
        <v>0</v>
      </c>
      <c r="F2960" s="100">
        <f t="shared" si="1572"/>
        <v>0</v>
      </c>
      <c r="G2960" s="858">
        <f t="shared" si="1572"/>
        <v>735000</v>
      </c>
      <c r="H2960" s="511">
        <f t="shared" si="1572"/>
        <v>0</v>
      </c>
      <c r="I2960" s="859">
        <f t="shared" si="1572"/>
        <v>735000</v>
      </c>
      <c r="J2960" s="512">
        <f t="shared" si="1572"/>
        <v>1765000</v>
      </c>
      <c r="K2960" s="544">
        <f t="shared" si="1560"/>
        <v>29.4</v>
      </c>
    </row>
    <row r="2961" spans="1:11" x14ac:dyDescent="0.25">
      <c r="A2961" s="63" t="s">
        <v>268</v>
      </c>
      <c r="B2961" s="63" t="s">
        <v>154</v>
      </c>
      <c r="C2961" s="64">
        <f>C2962</f>
        <v>2500000</v>
      </c>
      <c r="D2961" s="64">
        <f t="shared" si="1572"/>
        <v>0</v>
      </c>
      <c r="E2961" s="64">
        <f t="shared" si="1572"/>
        <v>0</v>
      </c>
      <c r="F2961" s="101">
        <f t="shared" si="1572"/>
        <v>0</v>
      </c>
      <c r="G2961" s="860">
        <f t="shared" si="1572"/>
        <v>735000</v>
      </c>
      <c r="H2961" s="369">
        <f t="shared" si="1572"/>
        <v>0</v>
      </c>
      <c r="I2961" s="861">
        <f t="shared" si="1572"/>
        <v>735000</v>
      </c>
      <c r="J2961" s="513">
        <f t="shared" si="1572"/>
        <v>1765000</v>
      </c>
      <c r="K2961" s="535">
        <f t="shared" si="1560"/>
        <v>29.4</v>
      </c>
    </row>
    <row r="2962" spans="1:11" x14ac:dyDescent="0.25">
      <c r="A2962" s="4" t="s">
        <v>269</v>
      </c>
      <c r="B2962" s="4" t="s">
        <v>266</v>
      </c>
      <c r="C2962" s="21">
        <v>2500000</v>
      </c>
      <c r="D2962" s="57"/>
      <c r="E2962" s="57"/>
      <c r="F2962" s="106"/>
      <c r="G2962" s="850">
        <v>735000</v>
      </c>
      <c r="H2962" s="691"/>
      <c r="I2962" s="851">
        <f>H2962+G2962</f>
        <v>735000</v>
      </c>
      <c r="J2962" s="561">
        <f>C2962-I2962</f>
        <v>1765000</v>
      </c>
      <c r="K2962" s="536">
        <f t="shared" si="1560"/>
        <v>29.4</v>
      </c>
    </row>
    <row r="2963" spans="1:11" ht="15.75" thickBot="1" x14ac:dyDescent="0.3">
      <c r="A2963" s="70" t="s">
        <v>31</v>
      </c>
      <c r="B2963" s="70" t="s">
        <v>32</v>
      </c>
      <c r="C2963" s="71">
        <f>C2964</f>
        <v>1200000</v>
      </c>
      <c r="D2963" s="71">
        <f t="shared" ref="D2963:J2965" si="1573">D2964</f>
        <v>0</v>
      </c>
      <c r="E2963" s="71">
        <f t="shared" si="1573"/>
        <v>0</v>
      </c>
      <c r="F2963" s="111">
        <f t="shared" si="1573"/>
        <v>0</v>
      </c>
      <c r="G2963" s="902">
        <f t="shared" si="1573"/>
        <v>500000</v>
      </c>
      <c r="H2963" s="1100">
        <f t="shared" si="1573"/>
        <v>100000</v>
      </c>
      <c r="I2963" s="903">
        <f t="shared" si="1573"/>
        <v>600000</v>
      </c>
      <c r="J2963" s="558">
        <f t="shared" si="1573"/>
        <v>600000</v>
      </c>
      <c r="K2963" s="904">
        <f t="shared" si="1560"/>
        <v>50</v>
      </c>
    </row>
    <row r="2964" spans="1:11" ht="15.75" thickBot="1" x14ac:dyDescent="0.3">
      <c r="A2964" s="3" t="s">
        <v>271</v>
      </c>
      <c r="B2964" s="3" t="s">
        <v>151</v>
      </c>
      <c r="C2964" s="65">
        <f>C2965</f>
        <v>1200000</v>
      </c>
      <c r="D2964" s="65">
        <f t="shared" si="1573"/>
        <v>0</v>
      </c>
      <c r="E2964" s="65">
        <f t="shared" si="1573"/>
        <v>0</v>
      </c>
      <c r="F2964" s="100">
        <f t="shared" si="1573"/>
        <v>0</v>
      </c>
      <c r="G2964" s="858">
        <f t="shared" si="1573"/>
        <v>500000</v>
      </c>
      <c r="H2964" s="511">
        <f t="shared" si="1573"/>
        <v>100000</v>
      </c>
      <c r="I2964" s="859">
        <f t="shared" si="1573"/>
        <v>600000</v>
      </c>
      <c r="J2964" s="512">
        <f t="shared" si="1573"/>
        <v>600000</v>
      </c>
      <c r="K2964" s="544">
        <f t="shared" si="1560"/>
        <v>50</v>
      </c>
    </row>
    <row r="2965" spans="1:11" x14ac:dyDescent="0.25">
      <c r="A2965" s="63" t="s">
        <v>272</v>
      </c>
      <c r="B2965" s="63" t="s">
        <v>239</v>
      </c>
      <c r="C2965" s="64">
        <f>C2966</f>
        <v>1200000</v>
      </c>
      <c r="D2965" s="64">
        <f t="shared" si="1573"/>
        <v>0</v>
      </c>
      <c r="E2965" s="64">
        <f t="shared" si="1573"/>
        <v>0</v>
      </c>
      <c r="F2965" s="101">
        <f t="shared" si="1573"/>
        <v>0</v>
      </c>
      <c r="G2965" s="860">
        <f t="shared" si="1573"/>
        <v>500000</v>
      </c>
      <c r="H2965" s="369">
        <f t="shared" si="1573"/>
        <v>100000</v>
      </c>
      <c r="I2965" s="861">
        <f t="shared" si="1573"/>
        <v>600000</v>
      </c>
      <c r="J2965" s="513">
        <f t="shared" si="1573"/>
        <v>600000</v>
      </c>
      <c r="K2965" s="535">
        <f t="shared" si="1560"/>
        <v>50</v>
      </c>
    </row>
    <row r="2966" spans="1:11" x14ac:dyDescent="0.25">
      <c r="A2966" s="4" t="s">
        <v>273</v>
      </c>
      <c r="B2966" s="4" t="s">
        <v>270</v>
      </c>
      <c r="C2966" s="21">
        <v>1200000</v>
      </c>
      <c r="D2966" s="57"/>
      <c r="E2966" s="57"/>
      <c r="F2966" s="106"/>
      <c r="G2966" s="850">
        <v>500000</v>
      </c>
      <c r="H2966" s="691">
        <v>100000</v>
      </c>
      <c r="I2966" s="864">
        <f>H2966+G2966</f>
        <v>600000</v>
      </c>
      <c r="J2966" s="561">
        <f>C2966-I2966</f>
        <v>600000</v>
      </c>
      <c r="K2966" s="536">
        <f t="shared" si="1560"/>
        <v>50</v>
      </c>
    </row>
    <row r="2967" spans="1:11" ht="15.75" thickBot="1" x14ac:dyDescent="0.3">
      <c r="A2967" s="70" t="s">
        <v>33</v>
      </c>
      <c r="B2967" s="70" t="s">
        <v>34</v>
      </c>
      <c r="C2967" s="71">
        <f>C2968</f>
        <v>15240000</v>
      </c>
      <c r="D2967" s="71">
        <f t="shared" ref="D2967:J2968" si="1574">D2968</f>
        <v>0</v>
      </c>
      <c r="E2967" s="71">
        <f t="shared" si="1574"/>
        <v>0</v>
      </c>
      <c r="F2967" s="111">
        <f t="shared" si="1574"/>
        <v>0</v>
      </c>
      <c r="G2967" s="902">
        <f t="shared" si="1574"/>
        <v>6015000</v>
      </c>
      <c r="H2967" s="1100">
        <f t="shared" si="1574"/>
        <v>1065000</v>
      </c>
      <c r="I2967" s="903">
        <f t="shared" si="1574"/>
        <v>7080000</v>
      </c>
      <c r="J2967" s="558">
        <f t="shared" si="1574"/>
        <v>8160000</v>
      </c>
      <c r="K2967" s="904">
        <f t="shared" si="1560"/>
        <v>46.45669291338583</v>
      </c>
    </row>
    <row r="2968" spans="1:11" ht="15.75" thickBot="1" x14ac:dyDescent="0.3">
      <c r="A2968" s="3" t="s">
        <v>277</v>
      </c>
      <c r="B2968" s="3" t="s">
        <v>151</v>
      </c>
      <c r="C2968" s="65">
        <f>C2969</f>
        <v>15240000</v>
      </c>
      <c r="D2968" s="65">
        <f t="shared" si="1574"/>
        <v>0</v>
      </c>
      <c r="E2968" s="65">
        <f t="shared" si="1574"/>
        <v>0</v>
      </c>
      <c r="F2968" s="100">
        <f t="shared" si="1574"/>
        <v>0</v>
      </c>
      <c r="G2968" s="858">
        <f t="shared" si="1574"/>
        <v>6015000</v>
      </c>
      <c r="H2968" s="511">
        <f t="shared" si="1574"/>
        <v>1065000</v>
      </c>
      <c r="I2968" s="859">
        <f t="shared" si="1574"/>
        <v>7080000</v>
      </c>
      <c r="J2968" s="512">
        <f t="shared" si="1574"/>
        <v>8160000</v>
      </c>
      <c r="K2968" s="544">
        <f t="shared" si="1560"/>
        <v>46.45669291338583</v>
      </c>
    </row>
    <row r="2969" spans="1:11" x14ac:dyDescent="0.25">
      <c r="A2969" s="63" t="s">
        <v>278</v>
      </c>
      <c r="B2969" s="63" t="s">
        <v>274</v>
      </c>
      <c r="C2969" s="64">
        <f>C2970+C2971</f>
        <v>15240000</v>
      </c>
      <c r="D2969" s="64">
        <f t="shared" ref="D2969:J2969" si="1575">D2970+D2971</f>
        <v>0</v>
      </c>
      <c r="E2969" s="64">
        <f t="shared" si="1575"/>
        <v>0</v>
      </c>
      <c r="F2969" s="101">
        <f t="shared" si="1575"/>
        <v>0</v>
      </c>
      <c r="G2969" s="860">
        <f t="shared" si="1575"/>
        <v>6015000</v>
      </c>
      <c r="H2969" s="369">
        <f t="shared" si="1575"/>
        <v>1065000</v>
      </c>
      <c r="I2969" s="861">
        <f t="shared" si="1575"/>
        <v>7080000</v>
      </c>
      <c r="J2969" s="513">
        <f t="shared" si="1575"/>
        <v>8160000</v>
      </c>
      <c r="K2969" s="535">
        <f t="shared" si="1560"/>
        <v>46.45669291338583</v>
      </c>
    </row>
    <row r="2970" spans="1:11" x14ac:dyDescent="0.25">
      <c r="A2970" s="4" t="s">
        <v>280</v>
      </c>
      <c r="B2970" s="4" t="s">
        <v>275</v>
      </c>
      <c r="C2970" s="21">
        <v>4290000</v>
      </c>
      <c r="D2970" s="16"/>
      <c r="E2970" s="16"/>
      <c r="F2970" s="102"/>
      <c r="G2970" s="850">
        <v>1485000</v>
      </c>
      <c r="H2970" s="691">
        <v>165000</v>
      </c>
      <c r="I2970" s="864">
        <f>H2970+G2970</f>
        <v>1650000</v>
      </c>
      <c r="J2970" s="561">
        <f>C2970-I2970</f>
        <v>2640000</v>
      </c>
      <c r="K2970" s="536">
        <f t="shared" si="1560"/>
        <v>38.461538461538467</v>
      </c>
    </row>
    <row r="2971" spans="1:11" x14ac:dyDescent="0.25">
      <c r="A2971" s="4" t="s">
        <v>279</v>
      </c>
      <c r="B2971" s="4" t="s">
        <v>276</v>
      </c>
      <c r="C2971" s="21">
        <v>10950000</v>
      </c>
      <c r="D2971" s="16"/>
      <c r="E2971" s="16"/>
      <c r="F2971" s="102"/>
      <c r="G2971" s="850">
        <v>4530000</v>
      </c>
      <c r="H2971" s="691">
        <v>900000</v>
      </c>
      <c r="I2971" s="864">
        <f>H2971+G2971</f>
        <v>5430000</v>
      </c>
      <c r="J2971" s="561">
        <f>C2971-I2971</f>
        <v>5520000</v>
      </c>
      <c r="K2971" s="536">
        <f t="shared" si="1560"/>
        <v>49.589041095890416</v>
      </c>
    </row>
    <row r="2972" spans="1:11" x14ac:dyDescent="0.25">
      <c r="A2972" s="48"/>
      <c r="B2972" s="48"/>
      <c r="C2972" s="49"/>
      <c r="D2972" s="29"/>
      <c r="E2972" s="29"/>
      <c r="F2972" s="89"/>
      <c r="G2972" s="836"/>
      <c r="H2972" s="1088"/>
      <c r="I2972" s="847"/>
      <c r="J2972" s="508"/>
      <c r="K2972" s="538"/>
    </row>
    <row r="2973" spans="1:11" x14ac:dyDescent="0.25">
      <c r="A2973" s="124"/>
      <c r="B2973" s="124"/>
      <c r="C2973" s="125"/>
      <c r="D2973" s="126"/>
      <c r="E2973" s="126"/>
      <c r="F2973" s="126"/>
      <c r="G2973" s="516"/>
      <c r="H2973" s="516"/>
      <c r="I2973" s="516"/>
      <c r="J2973" s="515"/>
      <c r="K2973" s="545"/>
    </row>
    <row r="2974" spans="1:11" x14ac:dyDescent="0.25">
      <c r="A2974" s="7"/>
      <c r="B2974" s="7"/>
      <c r="C2974" s="8"/>
      <c r="D2974" s="130"/>
      <c r="E2974" s="130"/>
      <c r="F2974" s="130"/>
      <c r="G2974" s="520"/>
      <c r="H2974" s="520"/>
      <c r="I2974" s="520"/>
      <c r="J2974" s="519"/>
      <c r="K2974" s="550"/>
    </row>
    <row r="2975" spans="1:11" x14ac:dyDescent="0.25">
      <c r="A2975" s="7"/>
      <c r="B2975" s="7"/>
      <c r="C2975" s="8"/>
      <c r="D2975" s="130"/>
      <c r="E2975" s="130"/>
      <c r="F2975" s="130"/>
      <c r="G2975" s="520"/>
      <c r="H2975" s="520"/>
      <c r="I2975" s="520"/>
      <c r="J2975" s="519"/>
      <c r="K2975" s="550">
        <v>5</v>
      </c>
    </row>
    <row r="2976" spans="1:11" x14ac:dyDescent="0.25">
      <c r="A2976" s="120" t="s">
        <v>533</v>
      </c>
      <c r="B2976" s="121">
        <v>2</v>
      </c>
      <c r="C2976" s="122" t="s">
        <v>534</v>
      </c>
      <c r="D2976" s="122" t="s">
        <v>535</v>
      </c>
      <c r="E2976" s="122" t="s">
        <v>536</v>
      </c>
      <c r="F2976" s="123" t="s">
        <v>537</v>
      </c>
      <c r="G2976" s="832">
        <v>7</v>
      </c>
      <c r="H2976" s="715">
        <v>8</v>
      </c>
      <c r="I2976" s="843">
        <v>9</v>
      </c>
      <c r="J2976" s="502">
        <v>10</v>
      </c>
      <c r="K2976" s="503">
        <v>11</v>
      </c>
    </row>
    <row r="2977" spans="1:11" ht="15.75" thickBot="1" x14ac:dyDescent="0.3">
      <c r="A2977" s="70" t="s">
        <v>35</v>
      </c>
      <c r="B2977" s="70" t="s">
        <v>36</v>
      </c>
      <c r="C2977" s="71">
        <f>C2978</f>
        <v>10000000</v>
      </c>
      <c r="D2977" s="71">
        <f t="shared" ref="D2977:J2979" si="1576">D2978</f>
        <v>0</v>
      </c>
      <c r="E2977" s="71">
        <f t="shared" si="1576"/>
        <v>0</v>
      </c>
      <c r="F2977" s="111">
        <f t="shared" si="1576"/>
        <v>0</v>
      </c>
      <c r="G2977" s="902">
        <f t="shared" si="1576"/>
        <v>7720325</v>
      </c>
      <c r="H2977" s="1100">
        <f t="shared" si="1576"/>
        <v>101500</v>
      </c>
      <c r="I2977" s="903">
        <f t="shared" si="1576"/>
        <v>7821825</v>
      </c>
      <c r="J2977" s="558">
        <f t="shared" si="1576"/>
        <v>2178175</v>
      </c>
      <c r="K2977" s="904">
        <f t="shared" ref="K2977:K3017" si="1577">I2977/C2977*100</f>
        <v>78.218249999999998</v>
      </c>
    </row>
    <row r="2978" spans="1:11" ht="15.75" thickBot="1" x14ac:dyDescent="0.3">
      <c r="A2978" s="3" t="s">
        <v>284</v>
      </c>
      <c r="B2978" s="3" t="s">
        <v>151</v>
      </c>
      <c r="C2978" s="65">
        <f>C2979</f>
        <v>10000000</v>
      </c>
      <c r="D2978" s="65">
        <f t="shared" si="1576"/>
        <v>0</v>
      </c>
      <c r="E2978" s="65">
        <f t="shared" si="1576"/>
        <v>0</v>
      </c>
      <c r="F2978" s="100">
        <f t="shared" si="1576"/>
        <v>0</v>
      </c>
      <c r="G2978" s="858">
        <f t="shared" si="1576"/>
        <v>7720325</v>
      </c>
      <c r="H2978" s="511">
        <f t="shared" si="1576"/>
        <v>101500</v>
      </c>
      <c r="I2978" s="859">
        <f t="shared" si="1576"/>
        <v>7821825</v>
      </c>
      <c r="J2978" s="512">
        <f t="shared" si="1576"/>
        <v>2178175</v>
      </c>
      <c r="K2978" s="544">
        <f t="shared" si="1577"/>
        <v>78.218249999999998</v>
      </c>
    </row>
    <row r="2979" spans="1:11" x14ac:dyDescent="0.25">
      <c r="A2979" s="63" t="s">
        <v>285</v>
      </c>
      <c r="B2979" s="63" t="s">
        <v>281</v>
      </c>
      <c r="C2979" s="64">
        <f>C2980</f>
        <v>10000000</v>
      </c>
      <c r="D2979" s="64">
        <f t="shared" si="1576"/>
        <v>0</v>
      </c>
      <c r="E2979" s="64">
        <f t="shared" si="1576"/>
        <v>0</v>
      </c>
      <c r="F2979" s="101">
        <f t="shared" si="1576"/>
        <v>0</v>
      </c>
      <c r="G2979" s="860">
        <f t="shared" si="1576"/>
        <v>7720325</v>
      </c>
      <c r="H2979" s="369">
        <f t="shared" si="1576"/>
        <v>101500</v>
      </c>
      <c r="I2979" s="861">
        <f t="shared" si="1576"/>
        <v>7821825</v>
      </c>
      <c r="J2979" s="513">
        <f t="shared" si="1576"/>
        <v>2178175</v>
      </c>
      <c r="K2979" s="535">
        <f t="shared" si="1577"/>
        <v>78.218249999999998</v>
      </c>
    </row>
    <row r="2980" spans="1:11" x14ac:dyDescent="0.25">
      <c r="A2980" s="4" t="s">
        <v>286</v>
      </c>
      <c r="B2980" s="4" t="s">
        <v>282</v>
      </c>
      <c r="C2980" s="21">
        <v>10000000</v>
      </c>
      <c r="D2980" s="57"/>
      <c r="E2980" s="57"/>
      <c r="F2980" s="106"/>
      <c r="G2980" s="850">
        <v>7720325</v>
      </c>
      <c r="H2980" s="691">
        <v>101500</v>
      </c>
      <c r="I2980" s="851">
        <f>H2980+G2980</f>
        <v>7821825</v>
      </c>
      <c r="J2980" s="561">
        <f>C2980-I2980</f>
        <v>2178175</v>
      </c>
      <c r="K2980" s="536">
        <f t="shared" si="1577"/>
        <v>78.218249999999998</v>
      </c>
    </row>
    <row r="2981" spans="1:11" ht="15.75" thickBot="1" x14ac:dyDescent="0.3">
      <c r="A2981" s="70" t="s">
        <v>37</v>
      </c>
      <c r="B2981" s="70" t="s">
        <v>38</v>
      </c>
      <c r="C2981" s="71">
        <f>C2982</f>
        <v>28800000</v>
      </c>
      <c r="D2981" s="71">
        <f t="shared" ref="D2981:J2983" si="1578">D2982</f>
        <v>0</v>
      </c>
      <c r="E2981" s="71">
        <f t="shared" si="1578"/>
        <v>0</v>
      </c>
      <c r="F2981" s="111">
        <f t="shared" si="1578"/>
        <v>0</v>
      </c>
      <c r="G2981" s="902">
        <f t="shared" si="1578"/>
        <v>16800000</v>
      </c>
      <c r="H2981" s="1100">
        <f t="shared" si="1578"/>
        <v>1575000</v>
      </c>
      <c r="I2981" s="903">
        <f t="shared" si="1578"/>
        <v>18375000</v>
      </c>
      <c r="J2981" s="558">
        <f t="shared" si="1578"/>
        <v>10425000</v>
      </c>
      <c r="K2981" s="904">
        <f t="shared" si="1577"/>
        <v>63.802083333333336</v>
      </c>
    </row>
    <row r="2982" spans="1:11" ht="15.75" thickBot="1" x14ac:dyDescent="0.3">
      <c r="A2982" s="3" t="s">
        <v>287</v>
      </c>
      <c r="B2982" s="3" t="s">
        <v>151</v>
      </c>
      <c r="C2982" s="65">
        <f>C2983</f>
        <v>28800000</v>
      </c>
      <c r="D2982" s="65">
        <f t="shared" si="1578"/>
        <v>0</v>
      </c>
      <c r="E2982" s="65">
        <f t="shared" si="1578"/>
        <v>0</v>
      </c>
      <c r="F2982" s="100">
        <f t="shared" si="1578"/>
        <v>0</v>
      </c>
      <c r="G2982" s="858">
        <f t="shared" si="1578"/>
        <v>16800000</v>
      </c>
      <c r="H2982" s="511">
        <f t="shared" si="1578"/>
        <v>1575000</v>
      </c>
      <c r="I2982" s="859">
        <f t="shared" si="1578"/>
        <v>18375000</v>
      </c>
      <c r="J2982" s="512">
        <f t="shared" si="1578"/>
        <v>10425000</v>
      </c>
      <c r="K2982" s="544">
        <f t="shared" si="1577"/>
        <v>63.802083333333336</v>
      </c>
    </row>
    <row r="2983" spans="1:11" x14ac:dyDescent="0.25">
      <c r="A2983" s="63" t="s">
        <v>288</v>
      </c>
      <c r="B2983" s="63" t="s">
        <v>281</v>
      </c>
      <c r="C2983" s="64">
        <f>C2984</f>
        <v>28800000</v>
      </c>
      <c r="D2983" s="64">
        <f t="shared" si="1578"/>
        <v>0</v>
      </c>
      <c r="E2983" s="64">
        <f t="shared" si="1578"/>
        <v>0</v>
      </c>
      <c r="F2983" s="101">
        <f t="shared" si="1578"/>
        <v>0</v>
      </c>
      <c r="G2983" s="860">
        <f t="shared" si="1578"/>
        <v>16800000</v>
      </c>
      <c r="H2983" s="369">
        <f t="shared" si="1578"/>
        <v>1575000</v>
      </c>
      <c r="I2983" s="861">
        <f t="shared" si="1578"/>
        <v>18375000</v>
      </c>
      <c r="J2983" s="513">
        <f t="shared" si="1578"/>
        <v>10425000</v>
      </c>
      <c r="K2983" s="535">
        <f t="shared" si="1577"/>
        <v>63.802083333333336</v>
      </c>
    </row>
    <row r="2984" spans="1:11" x14ac:dyDescent="0.25">
      <c r="A2984" s="4" t="s">
        <v>289</v>
      </c>
      <c r="B2984" s="4" t="s">
        <v>283</v>
      </c>
      <c r="C2984" s="21">
        <v>28800000</v>
      </c>
      <c r="D2984" s="57"/>
      <c r="E2984" s="57"/>
      <c r="F2984" s="106"/>
      <c r="G2984" s="850">
        <v>16800000</v>
      </c>
      <c r="H2984" s="691">
        <v>1575000</v>
      </c>
      <c r="I2984" s="864">
        <f>H2984+G2984</f>
        <v>18375000</v>
      </c>
      <c r="J2984" s="561">
        <f>C2984-I2984</f>
        <v>10425000</v>
      </c>
      <c r="K2984" s="536">
        <f t="shared" si="1577"/>
        <v>63.802083333333336</v>
      </c>
    </row>
    <row r="2985" spans="1:11" ht="15.75" thickBot="1" x14ac:dyDescent="0.3">
      <c r="A2985" s="70" t="s">
        <v>39</v>
      </c>
      <c r="B2985" s="70" t="s">
        <v>40</v>
      </c>
      <c r="C2985" s="71">
        <f>C2986</f>
        <v>3000000</v>
      </c>
      <c r="D2985" s="71">
        <f t="shared" ref="D2985:J2987" si="1579">D2986</f>
        <v>0</v>
      </c>
      <c r="E2985" s="71">
        <f t="shared" si="1579"/>
        <v>0</v>
      </c>
      <c r="F2985" s="111">
        <f t="shared" si="1579"/>
        <v>0</v>
      </c>
      <c r="G2985" s="902">
        <f t="shared" si="1579"/>
        <v>0</v>
      </c>
      <c r="H2985" s="1100">
        <f t="shared" si="1579"/>
        <v>0</v>
      </c>
      <c r="I2985" s="903">
        <f t="shared" si="1579"/>
        <v>0</v>
      </c>
      <c r="J2985" s="558">
        <f t="shared" si="1579"/>
        <v>3000000</v>
      </c>
      <c r="K2985" s="904">
        <f t="shared" si="1577"/>
        <v>0</v>
      </c>
    </row>
    <row r="2986" spans="1:11" ht="15.75" thickBot="1" x14ac:dyDescent="0.3">
      <c r="A2986" s="3" t="s">
        <v>291</v>
      </c>
      <c r="B2986" s="3" t="s">
        <v>92</v>
      </c>
      <c r="C2986" s="65">
        <f>C2987</f>
        <v>3000000</v>
      </c>
      <c r="D2986" s="65">
        <f t="shared" si="1579"/>
        <v>0</v>
      </c>
      <c r="E2986" s="65">
        <f t="shared" si="1579"/>
        <v>0</v>
      </c>
      <c r="F2986" s="100">
        <f t="shared" si="1579"/>
        <v>0</v>
      </c>
      <c r="G2986" s="858">
        <f t="shared" si="1579"/>
        <v>0</v>
      </c>
      <c r="H2986" s="511">
        <f t="shared" si="1579"/>
        <v>0</v>
      </c>
      <c r="I2986" s="859">
        <f t="shared" si="1579"/>
        <v>0</v>
      </c>
      <c r="J2986" s="512">
        <f t="shared" si="1579"/>
        <v>3000000</v>
      </c>
      <c r="K2986" s="544">
        <f t="shared" si="1577"/>
        <v>0</v>
      </c>
    </row>
    <row r="2987" spans="1:11" x14ac:dyDescent="0.25">
      <c r="A2987" s="63" t="s">
        <v>292</v>
      </c>
      <c r="B2987" s="63" t="s">
        <v>213</v>
      </c>
      <c r="C2987" s="64">
        <f>C2988</f>
        <v>3000000</v>
      </c>
      <c r="D2987" s="64">
        <f t="shared" si="1579"/>
        <v>0</v>
      </c>
      <c r="E2987" s="64">
        <f t="shared" si="1579"/>
        <v>0</v>
      </c>
      <c r="F2987" s="101">
        <f t="shared" si="1579"/>
        <v>0</v>
      </c>
      <c r="G2987" s="860">
        <f t="shared" si="1579"/>
        <v>0</v>
      </c>
      <c r="H2987" s="369">
        <f t="shared" si="1579"/>
        <v>0</v>
      </c>
      <c r="I2987" s="861">
        <f t="shared" si="1579"/>
        <v>0</v>
      </c>
      <c r="J2987" s="513">
        <f t="shared" si="1579"/>
        <v>3000000</v>
      </c>
      <c r="K2987" s="535">
        <f t="shared" si="1577"/>
        <v>0</v>
      </c>
    </row>
    <row r="2988" spans="1:11" x14ac:dyDescent="0.25">
      <c r="A2988" s="4" t="s">
        <v>293</v>
      </c>
      <c r="B2988" s="4" t="s">
        <v>290</v>
      </c>
      <c r="C2988" s="21">
        <v>3000000</v>
      </c>
      <c r="D2988" s="16"/>
      <c r="E2988" s="16"/>
      <c r="F2988" s="102"/>
      <c r="G2988" s="835"/>
      <c r="H2988" s="716"/>
      <c r="I2988" s="846">
        <f>H2988+G2988</f>
        <v>0</v>
      </c>
      <c r="J2988" s="561">
        <f>C2988-I2988</f>
        <v>3000000</v>
      </c>
      <c r="K2988" s="536">
        <f t="shared" si="1577"/>
        <v>0</v>
      </c>
    </row>
    <row r="2989" spans="1:11" x14ac:dyDescent="0.25">
      <c r="A2989" s="54" t="s">
        <v>119</v>
      </c>
      <c r="B2989" s="54" t="s">
        <v>105</v>
      </c>
      <c r="C2989" s="55">
        <f t="shared" ref="C2989:J2989" si="1580">C2990+C3006+C3012+C3021+C3028+C3035+C3042+C3046</f>
        <v>99500000</v>
      </c>
      <c r="D2989" s="55">
        <f t="shared" si="1580"/>
        <v>0</v>
      </c>
      <c r="E2989" s="55">
        <f t="shared" si="1580"/>
        <v>0</v>
      </c>
      <c r="F2989" s="104">
        <f t="shared" si="1580"/>
        <v>0</v>
      </c>
      <c r="G2989" s="547">
        <f t="shared" si="1580"/>
        <v>47588607</v>
      </c>
      <c r="H2989" s="499">
        <f t="shared" si="1580"/>
        <v>905000</v>
      </c>
      <c r="I2989" s="581">
        <f t="shared" si="1580"/>
        <v>48493607</v>
      </c>
      <c r="J2989" s="549">
        <f t="shared" si="1580"/>
        <v>51006393</v>
      </c>
      <c r="K2989" s="916">
        <f t="shared" si="1577"/>
        <v>48.737293467336684</v>
      </c>
    </row>
    <row r="2990" spans="1:11" ht="15.75" thickBot="1" x14ac:dyDescent="0.3">
      <c r="A2990" s="70" t="s">
        <v>41</v>
      </c>
      <c r="B2990" s="70" t="s">
        <v>106</v>
      </c>
      <c r="C2990" s="71">
        <f>C2991</f>
        <v>25000000</v>
      </c>
      <c r="D2990" s="71">
        <f t="shared" ref="D2990:J2990" si="1581">D2991</f>
        <v>0</v>
      </c>
      <c r="E2990" s="71">
        <f t="shared" si="1581"/>
        <v>0</v>
      </c>
      <c r="F2990" s="111">
        <f t="shared" si="1581"/>
        <v>0</v>
      </c>
      <c r="G2990" s="902">
        <f t="shared" si="1581"/>
        <v>21438000</v>
      </c>
      <c r="H2990" s="1100">
        <f t="shared" si="1581"/>
        <v>0</v>
      </c>
      <c r="I2990" s="903">
        <f t="shared" si="1581"/>
        <v>21438000</v>
      </c>
      <c r="J2990" s="558">
        <f t="shared" si="1581"/>
        <v>3562000</v>
      </c>
      <c r="K2990" s="904">
        <f t="shared" si="1577"/>
        <v>85.751999999999995</v>
      </c>
    </row>
    <row r="2991" spans="1:11" ht="15.75" thickBot="1" x14ac:dyDescent="0.3">
      <c r="A2991" s="3" t="s">
        <v>325</v>
      </c>
      <c r="B2991" s="3" t="s">
        <v>294</v>
      </c>
      <c r="C2991" s="65">
        <f>C2992+C2994+C2997+C3000+C3004</f>
        <v>25000000</v>
      </c>
      <c r="D2991" s="65">
        <f t="shared" ref="D2991:J2991" si="1582">D2992+D2994+D2997+D3000+D3004</f>
        <v>0</v>
      </c>
      <c r="E2991" s="65">
        <f t="shared" si="1582"/>
        <v>0</v>
      </c>
      <c r="F2991" s="100">
        <f t="shared" si="1582"/>
        <v>0</v>
      </c>
      <c r="G2991" s="858">
        <f t="shared" si="1582"/>
        <v>21438000</v>
      </c>
      <c r="H2991" s="511">
        <f t="shared" si="1582"/>
        <v>0</v>
      </c>
      <c r="I2991" s="859">
        <f t="shared" si="1582"/>
        <v>21438000</v>
      </c>
      <c r="J2991" s="512">
        <f t="shared" si="1582"/>
        <v>3562000</v>
      </c>
      <c r="K2991" s="544">
        <f t="shared" si="1577"/>
        <v>85.751999999999995</v>
      </c>
    </row>
    <row r="2992" spans="1:11" x14ac:dyDescent="0.25">
      <c r="A2992" s="63" t="s">
        <v>326</v>
      </c>
      <c r="B2992" s="63" t="s">
        <v>295</v>
      </c>
      <c r="C2992" s="64">
        <f>C2993</f>
        <v>4500000</v>
      </c>
      <c r="D2992" s="64">
        <f t="shared" ref="D2992:J2992" si="1583">D2993</f>
        <v>0</v>
      </c>
      <c r="E2992" s="64">
        <f t="shared" si="1583"/>
        <v>0</v>
      </c>
      <c r="F2992" s="101">
        <f t="shared" si="1583"/>
        <v>0</v>
      </c>
      <c r="G2992" s="860">
        <f t="shared" si="1583"/>
        <v>4500000</v>
      </c>
      <c r="H2992" s="369">
        <f t="shared" si="1583"/>
        <v>0</v>
      </c>
      <c r="I2992" s="861">
        <f t="shared" si="1583"/>
        <v>4500000</v>
      </c>
      <c r="J2992" s="513">
        <f t="shared" si="1583"/>
        <v>0</v>
      </c>
      <c r="K2992" s="535">
        <f t="shared" si="1577"/>
        <v>100</v>
      </c>
    </row>
    <row r="2993" spans="1:11" x14ac:dyDescent="0.25">
      <c r="A2993" s="4" t="s">
        <v>331</v>
      </c>
      <c r="B2993" s="4" t="s">
        <v>296</v>
      </c>
      <c r="C2993" s="21">
        <v>4500000</v>
      </c>
      <c r="D2993" s="57"/>
      <c r="E2993" s="57"/>
      <c r="F2993" s="106"/>
      <c r="G2993" s="835">
        <v>4500000</v>
      </c>
      <c r="H2993" s="691"/>
      <c r="I2993" s="851">
        <f>H2993+G2993</f>
        <v>4500000</v>
      </c>
      <c r="J2993" s="619">
        <f>C2993-I2993</f>
        <v>0</v>
      </c>
      <c r="K2993" s="536">
        <f t="shared" si="1577"/>
        <v>100</v>
      </c>
    </row>
    <row r="2994" spans="1:11" x14ac:dyDescent="0.25">
      <c r="A2994" s="4" t="s">
        <v>327</v>
      </c>
      <c r="B2994" s="4" t="s">
        <v>297</v>
      </c>
      <c r="C2994" s="21">
        <f>C2995+C2996</f>
        <v>6500000</v>
      </c>
      <c r="D2994" s="21">
        <f t="shared" ref="D2994:J2994" si="1584">D2995+D2996</f>
        <v>0</v>
      </c>
      <c r="E2994" s="21">
        <f t="shared" si="1584"/>
        <v>0</v>
      </c>
      <c r="F2994" s="103">
        <f t="shared" si="1584"/>
        <v>0</v>
      </c>
      <c r="G2994" s="862">
        <f t="shared" si="1584"/>
        <v>3000000</v>
      </c>
      <c r="H2994" s="499">
        <f t="shared" si="1584"/>
        <v>0</v>
      </c>
      <c r="I2994" s="863">
        <f t="shared" si="1584"/>
        <v>3000000</v>
      </c>
      <c r="J2994" s="514">
        <f t="shared" si="1584"/>
        <v>3500000</v>
      </c>
      <c r="K2994" s="536">
        <f t="shared" si="1577"/>
        <v>46.153846153846153</v>
      </c>
    </row>
    <row r="2995" spans="1:11" x14ac:dyDescent="0.25">
      <c r="A2995" s="4" t="s">
        <v>333</v>
      </c>
      <c r="B2995" s="4" t="s">
        <v>298</v>
      </c>
      <c r="C2995" s="21">
        <v>3500000</v>
      </c>
      <c r="D2995" s="57"/>
      <c r="E2995" s="57"/>
      <c r="F2995" s="106"/>
      <c r="G2995" s="835"/>
      <c r="H2995" s="716"/>
      <c r="I2995" s="846">
        <f>H2995+G2995</f>
        <v>0</v>
      </c>
      <c r="J2995" s="619">
        <f>C2995-I2995</f>
        <v>3500000</v>
      </c>
      <c r="K2995" s="536">
        <f t="shared" si="1577"/>
        <v>0</v>
      </c>
    </row>
    <row r="2996" spans="1:11" x14ac:dyDescent="0.25">
      <c r="A2996" s="4" t="s">
        <v>332</v>
      </c>
      <c r="B2996" s="4" t="s">
        <v>299</v>
      </c>
      <c r="C2996" s="21">
        <v>3000000</v>
      </c>
      <c r="D2996" s="57"/>
      <c r="E2996" s="57"/>
      <c r="F2996" s="106"/>
      <c r="G2996" s="850">
        <v>3000000</v>
      </c>
      <c r="H2996" s="691"/>
      <c r="I2996" s="851">
        <f>H2996+G2996</f>
        <v>3000000</v>
      </c>
      <c r="J2996" s="619">
        <f>C2996-I2996</f>
        <v>0</v>
      </c>
      <c r="K2996" s="536">
        <f t="shared" si="1577"/>
        <v>100</v>
      </c>
    </row>
    <row r="2997" spans="1:11" x14ac:dyDescent="0.25">
      <c r="A2997" s="4" t="s">
        <v>328</v>
      </c>
      <c r="B2997" s="4" t="s">
        <v>300</v>
      </c>
      <c r="C2997" s="21">
        <f>C2998+C2999</f>
        <v>7950000</v>
      </c>
      <c r="D2997" s="21">
        <f t="shared" ref="D2997:J2997" si="1585">D2998+D2999</f>
        <v>0</v>
      </c>
      <c r="E2997" s="21">
        <f t="shared" si="1585"/>
        <v>0</v>
      </c>
      <c r="F2997" s="103">
        <f t="shared" si="1585"/>
        <v>0</v>
      </c>
      <c r="G2997" s="862">
        <f t="shared" si="1585"/>
        <v>7950000</v>
      </c>
      <c r="H2997" s="499">
        <f t="shared" si="1585"/>
        <v>0</v>
      </c>
      <c r="I2997" s="863">
        <f t="shared" si="1585"/>
        <v>7950000</v>
      </c>
      <c r="J2997" s="514">
        <f t="shared" si="1585"/>
        <v>0</v>
      </c>
      <c r="K2997" s="536">
        <f t="shared" si="1577"/>
        <v>100</v>
      </c>
    </row>
    <row r="2998" spans="1:11" x14ac:dyDescent="0.25">
      <c r="A2998" s="4" t="s">
        <v>334</v>
      </c>
      <c r="B2998" s="4" t="s">
        <v>301</v>
      </c>
      <c r="C2998" s="21">
        <v>3950000</v>
      </c>
      <c r="D2998" s="57"/>
      <c r="E2998" s="57"/>
      <c r="F2998" s="106"/>
      <c r="G2998" s="850">
        <v>3950000</v>
      </c>
      <c r="H2998" s="691"/>
      <c r="I2998" s="851">
        <f>H2998+G2998</f>
        <v>3950000</v>
      </c>
      <c r="J2998" s="619">
        <f>C2998-I2998</f>
        <v>0</v>
      </c>
      <c r="K2998" s="536">
        <f t="shared" si="1577"/>
        <v>100</v>
      </c>
    </row>
    <row r="2999" spans="1:11" x14ac:dyDescent="0.25">
      <c r="A2999" s="4" t="s">
        <v>335</v>
      </c>
      <c r="B2999" s="4" t="s">
        <v>302</v>
      </c>
      <c r="C2999" s="21">
        <v>4000000</v>
      </c>
      <c r="D2999" s="57"/>
      <c r="E2999" s="57"/>
      <c r="F2999" s="106"/>
      <c r="G2999" s="850">
        <v>4000000</v>
      </c>
      <c r="H2999" s="691"/>
      <c r="I2999" s="851">
        <f>H2999+G2999</f>
        <v>4000000</v>
      </c>
      <c r="J2999" s="619">
        <f>C2999-I2999</f>
        <v>0</v>
      </c>
      <c r="K2999" s="536">
        <f t="shared" si="1577"/>
        <v>100</v>
      </c>
    </row>
    <row r="3000" spans="1:11" x14ac:dyDescent="0.25">
      <c r="A3000" s="4" t="s">
        <v>329</v>
      </c>
      <c r="B3000" s="4" t="s">
        <v>303</v>
      </c>
      <c r="C3000" s="21">
        <f>C3001+C3002+C3003</f>
        <v>4550000</v>
      </c>
      <c r="D3000" s="21">
        <f t="shared" ref="D3000:J3000" si="1586">D3001+D3002+D3003</f>
        <v>0</v>
      </c>
      <c r="E3000" s="21">
        <f t="shared" si="1586"/>
        <v>0</v>
      </c>
      <c r="F3000" s="103">
        <f t="shared" si="1586"/>
        <v>0</v>
      </c>
      <c r="G3000" s="862">
        <f t="shared" si="1586"/>
        <v>4488000</v>
      </c>
      <c r="H3000" s="499">
        <f t="shared" si="1586"/>
        <v>0</v>
      </c>
      <c r="I3000" s="863">
        <f t="shared" si="1586"/>
        <v>4488000</v>
      </c>
      <c r="J3000" s="514">
        <f t="shared" si="1586"/>
        <v>62000</v>
      </c>
      <c r="K3000" s="536">
        <f t="shared" si="1577"/>
        <v>98.637362637362642</v>
      </c>
    </row>
    <row r="3001" spans="1:11" x14ac:dyDescent="0.25">
      <c r="A3001" s="4" t="s">
        <v>336</v>
      </c>
      <c r="B3001" s="4" t="s">
        <v>304</v>
      </c>
      <c r="C3001" s="21">
        <v>600000</v>
      </c>
      <c r="D3001" s="57"/>
      <c r="E3001" s="57"/>
      <c r="F3001" s="106"/>
      <c r="G3001" s="850">
        <v>538000</v>
      </c>
      <c r="H3001" s="691"/>
      <c r="I3001" s="864">
        <f>H3001+G3001</f>
        <v>538000</v>
      </c>
      <c r="J3001" s="619">
        <f>C3001-I3001</f>
        <v>62000</v>
      </c>
      <c r="K3001" s="536">
        <f t="shared" si="1577"/>
        <v>89.666666666666657</v>
      </c>
    </row>
    <row r="3002" spans="1:11" x14ac:dyDescent="0.25">
      <c r="A3002" s="4" t="s">
        <v>337</v>
      </c>
      <c r="B3002" s="4" t="s">
        <v>833</v>
      </c>
      <c r="C3002" s="21">
        <v>450000</v>
      </c>
      <c r="D3002" s="57"/>
      <c r="E3002" s="57"/>
      <c r="F3002" s="106"/>
      <c r="G3002" s="850">
        <v>450000</v>
      </c>
      <c r="H3002" s="691"/>
      <c r="I3002" s="864">
        <f t="shared" ref="I3002:I3003" si="1587">H3002+G3002</f>
        <v>450000</v>
      </c>
      <c r="J3002" s="619">
        <f>C3002-I3002</f>
        <v>0</v>
      </c>
      <c r="K3002" s="536">
        <f t="shared" si="1577"/>
        <v>100</v>
      </c>
    </row>
    <row r="3003" spans="1:11" x14ac:dyDescent="0.25">
      <c r="A3003" s="4" t="s">
        <v>338</v>
      </c>
      <c r="B3003" s="4" t="s">
        <v>306</v>
      </c>
      <c r="C3003" s="21">
        <v>3500000</v>
      </c>
      <c r="D3003" s="57"/>
      <c r="E3003" s="57"/>
      <c r="F3003" s="106"/>
      <c r="G3003" s="850">
        <v>3500000</v>
      </c>
      <c r="H3003" s="691"/>
      <c r="I3003" s="864">
        <f t="shared" si="1587"/>
        <v>3500000</v>
      </c>
      <c r="J3003" s="619">
        <f>C3003-I3003</f>
        <v>0</v>
      </c>
      <c r="K3003" s="536">
        <f t="shared" si="1577"/>
        <v>100</v>
      </c>
    </row>
    <row r="3004" spans="1:11" x14ac:dyDescent="0.25">
      <c r="A3004" s="4" t="s">
        <v>330</v>
      </c>
      <c r="B3004" s="4" t="s">
        <v>307</v>
      </c>
      <c r="C3004" s="21">
        <f>C3005</f>
        <v>1500000</v>
      </c>
      <c r="D3004" s="21">
        <f t="shared" ref="D3004:J3004" si="1588">D3005</f>
        <v>0</v>
      </c>
      <c r="E3004" s="21">
        <f t="shared" si="1588"/>
        <v>0</v>
      </c>
      <c r="F3004" s="103">
        <f t="shared" si="1588"/>
        <v>0</v>
      </c>
      <c r="G3004" s="862">
        <f t="shared" si="1588"/>
        <v>1500000</v>
      </c>
      <c r="H3004" s="499">
        <f t="shared" si="1588"/>
        <v>0</v>
      </c>
      <c r="I3004" s="863">
        <f t="shared" si="1588"/>
        <v>1500000</v>
      </c>
      <c r="J3004" s="514">
        <f t="shared" si="1588"/>
        <v>0</v>
      </c>
      <c r="K3004" s="536">
        <f t="shared" si="1577"/>
        <v>100</v>
      </c>
    </row>
    <row r="3005" spans="1:11" x14ac:dyDescent="0.25">
      <c r="A3005" s="4" t="s">
        <v>339</v>
      </c>
      <c r="B3005" s="4" t="s">
        <v>308</v>
      </c>
      <c r="C3005" s="21">
        <v>1500000</v>
      </c>
      <c r="D3005" s="57"/>
      <c r="E3005" s="57"/>
      <c r="F3005" s="106"/>
      <c r="G3005" s="850">
        <v>1500000</v>
      </c>
      <c r="H3005" s="691"/>
      <c r="I3005" s="864">
        <f>H3005+G3005</f>
        <v>1500000</v>
      </c>
      <c r="J3005" s="521"/>
      <c r="K3005" s="536">
        <f t="shared" si="1577"/>
        <v>100</v>
      </c>
    </row>
    <row r="3006" spans="1:11" ht="15.75" thickBot="1" x14ac:dyDescent="0.3">
      <c r="A3006" s="70" t="s">
        <v>42</v>
      </c>
      <c r="B3006" s="70" t="s">
        <v>43</v>
      </c>
      <c r="C3006" s="71">
        <f>C3007</f>
        <v>20000000</v>
      </c>
      <c r="D3006" s="71">
        <f t="shared" ref="D3006:J3006" si="1589">D3007</f>
        <v>0</v>
      </c>
      <c r="E3006" s="71">
        <f t="shared" si="1589"/>
        <v>0</v>
      </c>
      <c r="F3006" s="111">
        <f t="shared" si="1589"/>
        <v>0</v>
      </c>
      <c r="G3006" s="902">
        <f t="shared" si="1589"/>
        <v>5000000</v>
      </c>
      <c r="H3006" s="1100">
        <f t="shared" si="1589"/>
        <v>0</v>
      </c>
      <c r="I3006" s="903">
        <f t="shared" si="1589"/>
        <v>5000000</v>
      </c>
      <c r="J3006" s="558">
        <f t="shared" si="1589"/>
        <v>15000000</v>
      </c>
      <c r="K3006" s="904">
        <f t="shared" si="1577"/>
        <v>25</v>
      </c>
    </row>
    <row r="3007" spans="1:11" ht="15.75" thickBot="1" x14ac:dyDescent="0.3">
      <c r="A3007" s="3" t="s">
        <v>315</v>
      </c>
      <c r="B3007" s="3" t="s">
        <v>294</v>
      </c>
      <c r="C3007" s="65">
        <f>C3008+C3010</f>
        <v>20000000</v>
      </c>
      <c r="D3007" s="65">
        <f t="shared" ref="D3007:J3007" si="1590">D3008+D3010</f>
        <v>0</v>
      </c>
      <c r="E3007" s="65">
        <f t="shared" si="1590"/>
        <v>0</v>
      </c>
      <c r="F3007" s="100">
        <f t="shared" si="1590"/>
        <v>0</v>
      </c>
      <c r="G3007" s="858">
        <f t="shared" si="1590"/>
        <v>5000000</v>
      </c>
      <c r="H3007" s="511">
        <f t="shared" si="1590"/>
        <v>0</v>
      </c>
      <c r="I3007" s="859">
        <f t="shared" si="1590"/>
        <v>5000000</v>
      </c>
      <c r="J3007" s="512">
        <f t="shared" si="1590"/>
        <v>15000000</v>
      </c>
      <c r="K3007" s="544">
        <f t="shared" si="1577"/>
        <v>25</v>
      </c>
    </row>
    <row r="3008" spans="1:11" x14ac:dyDescent="0.25">
      <c r="A3008" s="63" t="s">
        <v>321</v>
      </c>
      <c r="B3008" s="63" t="s">
        <v>297</v>
      </c>
      <c r="C3008" s="64">
        <f>C3009</f>
        <v>5000000</v>
      </c>
      <c r="D3008" s="64">
        <f t="shared" ref="D3008:J3008" si="1591">D3009</f>
        <v>0</v>
      </c>
      <c r="E3008" s="64">
        <f t="shared" si="1591"/>
        <v>0</v>
      </c>
      <c r="F3008" s="101">
        <f t="shared" si="1591"/>
        <v>0</v>
      </c>
      <c r="G3008" s="860">
        <f t="shared" si="1591"/>
        <v>5000000</v>
      </c>
      <c r="H3008" s="369">
        <f t="shared" si="1591"/>
        <v>0</v>
      </c>
      <c r="I3008" s="861">
        <f t="shared" si="1591"/>
        <v>5000000</v>
      </c>
      <c r="J3008" s="513">
        <f t="shared" si="1591"/>
        <v>0</v>
      </c>
      <c r="K3008" s="535">
        <f t="shared" si="1577"/>
        <v>100</v>
      </c>
    </row>
    <row r="3009" spans="1:11" x14ac:dyDescent="0.25">
      <c r="A3009" s="4" t="s">
        <v>322</v>
      </c>
      <c r="B3009" s="5" t="s">
        <v>313</v>
      </c>
      <c r="C3009" s="21">
        <v>5000000</v>
      </c>
      <c r="D3009" s="58"/>
      <c r="E3009" s="58"/>
      <c r="F3009" s="107"/>
      <c r="G3009" s="868">
        <v>5000000</v>
      </c>
      <c r="H3009" s="695"/>
      <c r="I3009" s="869">
        <f>H3009+G3009</f>
        <v>5000000</v>
      </c>
      <c r="J3009" s="620">
        <f>C3009-I3009</f>
        <v>0</v>
      </c>
      <c r="K3009" s="536">
        <f t="shared" si="1577"/>
        <v>100</v>
      </c>
    </row>
    <row r="3010" spans="1:11" x14ac:dyDescent="0.25">
      <c r="A3010" s="4" t="s">
        <v>323</v>
      </c>
      <c r="B3010" s="4" t="s">
        <v>300</v>
      </c>
      <c r="C3010" s="21">
        <f>C3011</f>
        <v>15000000</v>
      </c>
      <c r="D3010" s="21">
        <f t="shared" ref="D3010:J3010" si="1592">D3011</f>
        <v>0</v>
      </c>
      <c r="E3010" s="21">
        <f t="shared" si="1592"/>
        <v>0</v>
      </c>
      <c r="F3010" s="103">
        <f t="shared" si="1592"/>
        <v>0</v>
      </c>
      <c r="G3010" s="870">
        <f t="shared" si="1592"/>
        <v>0</v>
      </c>
      <c r="H3010" s="21">
        <f t="shared" si="1592"/>
        <v>0</v>
      </c>
      <c r="I3010" s="871">
        <f t="shared" si="1592"/>
        <v>0</v>
      </c>
      <c r="J3010" s="919">
        <f t="shared" si="1592"/>
        <v>15000000</v>
      </c>
      <c r="K3010" s="930">
        <f t="shared" si="1577"/>
        <v>0</v>
      </c>
    </row>
    <row r="3011" spans="1:11" x14ac:dyDescent="0.25">
      <c r="A3011" s="4" t="s">
        <v>324</v>
      </c>
      <c r="B3011" s="4" t="s">
        <v>314</v>
      </c>
      <c r="C3011" s="21">
        <v>15000000</v>
      </c>
      <c r="D3011" s="58"/>
      <c r="E3011" s="58"/>
      <c r="F3011" s="107"/>
      <c r="G3011" s="872"/>
      <c r="H3011" s="701"/>
      <c r="I3011" s="873">
        <f>H3011+G3011</f>
        <v>0</v>
      </c>
      <c r="J3011" s="620">
        <f>C3011-I3011</f>
        <v>15000000</v>
      </c>
      <c r="K3011" s="536">
        <f t="shared" si="1577"/>
        <v>0</v>
      </c>
    </row>
    <row r="3012" spans="1:11" ht="15.75" thickBot="1" x14ac:dyDescent="0.3">
      <c r="A3012" s="70" t="s">
        <v>44</v>
      </c>
      <c r="B3012" s="70" t="s">
        <v>45</v>
      </c>
      <c r="C3012" s="71">
        <f>C3013</f>
        <v>20500000</v>
      </c>
      <c r="D3012" s="71">
        <f t="shared" ref="D3012:J3013" si="1593">D3013</f>
        <v>0</v>
      </c>
      <c r="E3012" s="71">
        <f t="shared" si="1593"/>
        <v>0</v>
      </c>
      <c r="F3012" s="111">
        <f t="shared" si="1593"/>
        <v>0</v>
      </c>
      <c r="G3012" s="902">
        <f t="shared" si="1593"/>
        <v>11735000</v>
      </c>
      <c r="H3012" s="1100">
        <f t="shared" si="1593"/>
        <v>0</v>
      </c>
      <c r="I3012" s="903">
        <f t="shared" si="1593"/>
        <v>11735000</v>
      </c>
      <c r="J3012" s="558">
        <f t="shared" si="1593"/>
        <v>8765000</v>
      </c>
      <c r="K3012" s="904">
        <f t="shared" si="1577"/>
        <v>57.243902439024389</v>
      </c>
    </row>
    <row r="3013" spans="1:11" ht="15.75" thickBot="1" x14ac:dyDescent="0.3">
      <c r="A3013" s="3" t="s">
        <v>316</v>
      </c>
      <c r="B3013" s="3" t="s">
        <v>294</v>
      </c>
      <c r="C3013" s="65">
        <f>C3014</f>
        <v>20500000</v>
      </c>
      <c r="D3013" s="65">
        <f t="shared" si="1593"/>
        <v>0</v>
      </c>
      <c r="E3013" s="65">
        <f t="shared" si="1593"/>
        <v>0</v>
      </c>
      <c r="F3013" s="100">
        <f t="shared" si="1593"/>
        <v>0</v>
      </c>
      <c r="G3013" s="858">
        <f t="shared" si="1593"/>
        <v>11735000</v>
      </c>
      <c r="H3013" s="511">
        <f t="shared" si="1593"/>
        <v>0</v>
      </c>
      <c r="I3013" s="859">
        <f t="shared" si="1593"/>
        <v>11735000</v>
      </c>
      <c r="J3013" s="512">
        <f t="shared" si="1593"/>
        <v>8765000</v>
      </c>
      <c r="K3013" s="544">
        <f t="shared" si="1577"/>
        <v>57.243902439024389</v>
      </c>
    </row>
    <row r="3014" spans="1:11" x14ac:dyDescent="0.25">
      <c r="A3014" s="63" t="s">
        <v>317</v>
      </c>
      <c r="B3014" s="63" t="s">
        <v>309</v>
      </c>
      <c r="C3014" s="64">
        <f>C3015+C3016+C3017</f>
        <v>20500000</v>
      </c>
      <c r="D3014" s="64">
        <f t="shared" ref="D3014:J3014" si="1594">D3015+D3016+D3017</f>
        <v>0</v>
      </c>
      <c r="E3014" s="64">
        <f t="shared" si="1594"/>
        <v>0</v>
      </c>
      <c r="F3014" s="101">
        <f t="shared" si="1594"/>
        <v>0</v>
      </c>
      <c r="G3014" s="860">
        <f t="shared" si="1594"/>
        <v>11735000</v>
      </c>
      <c r="H3014" s="369">
        <f t="shared" si="1594"/>
        <v>0</v>
      </c>
      <c r="I3014" s="861">
        <f t="shared" si="1594"/>
        <v>11735000</v>
      </c>
      <c r="J3014" s="513">
        <f t="shared" si="1594"/>
        <v>8765000</v>
      </c>
      <c r="K3014" s="535">
        <f t="shared" si="1577"/>
        <v>57.243902439024389</v>
      </c>
    </row>
    <row r="3015" spans="1:11" x14ac:dyDescent="0.25">
      <c r="A3015" s="4" t="s">
        <v>318</v>
      </c>
      <c r="B3015" s="4" t="s">
        <v>310</v>
      </c>
      <c r="C3015" s="21">
        <v>8000000</v>
      </c>
      <c r="D3015" s="58"/>
      <c r="E3015" s="58"/>
      <c r="F3015" s="107"/>
      <c r="G3015" s="872"/>
      <c r="H3015" s="701"/>
      <c r="I3015" s="873">
        <f>H3015+G3015</f>
        <v>0</v>
      </c>
      <c r="J3015" s="620">
        <f>C3015-I3015</f>
        <v>8000000</v>
      </c>
      <c r="K3015" s="536">
        <f t="shared" si="1577"/>
        <v>0</v>
      </c>
    </row>
    <row r="3016" spans="1:11" x14ac:dyDescent="0.25">
      <c r="A3016" s="4" t="s">
        <v>319</v>
      </c>
      <c r="B3016" s="4" t="s">
        <v>311</v>
      </c>
      <c r="C3016" s="21">
        <v>7500000</v>
      </c>
      <c r="D3016" s="58"/>
      <c r="E3016" s="58"/>
      <c r="F3016" s="107"/>
      <c r="G3016" s="868">
        <v>7500000</v>
      </c>
      <c r="H3016" s="695"/>
      <c r="I3016" s="869">
        <f t="shared" ref="I3016:I3017" si="1595">H3016+G3016</f>
        <v>7500000</v>
      </c>
      <c r="J3016" s="620">
        <f t="shared" ref="J3016:J3017" si="1596">C3016-I3016</f>
        <v>0</v>
      </c>
      <c r="K3016" s="536">
        <f t="shared" si="1577"/>
        <v>100</v>
      </c>
    </row>
    <row r="3017" spans="1:11" x14ac:dyDescent="0.25">
      <c r="A3017" s="4" t="s">
        <v>320</v>
      </c>
      <c r="B3017" s="4" t="s">
        <v>312</v>
      </c>
      <c r="C3017" s="21">
        <v>5000000</v>
      </c>
      <c r="D3017" s="25"/>
      <c r="E3017" s="25"/>
      <c r="F3017" s="108"/>
      <c r="G3017" s="868">
        <v>4235000</v>
      </c>
      <c r="H3017" s="695"/>
      <c r="I3017" s="869">
        <f t="shared" si="1595"/>
        <v>4235000</v>
      </c>
      <c r="J3017" s="620">
        <f t="shared" si="1596"/>
        <v>765000</v>
      </c>
      <c r="K3017" s="536">
        <f t="shared" si="1577"/>
        <v>84.7</v>
      </c>
    </row>
    <row r="3018" spans="1:11" x14ac:dyDescent="0.25">
      <c r="A3018" s="124"/>
      <c r="B3018" s="124"/>
      <c r="C3018" s="125"/>
      <c r="D3018" s="133"/>
      <c r="E3018" s="133"/>
      <c r="F3018" s="133"/>
      <c r="G3018" s="554"/>
      <c r="H3018" s="554"/>
      <c r="I3018" s="554"/>
      <c r="J3018" s="553"/>
      <c r="K3018" s="545"/>
    </row>
    <row r="3019" spans="1:11" x14ac:dyDescent="0.25">
      <c r="A3019" s="7"/>
      <c r="B3019" s="7"/>
      <c r="C3019" s="8"/>
      <c r="D3019" s="134"/>
      <c r="E3019" s="134"/>
      <c r="F3019" s="134"/>
      <c r="G3019" s="556"/>
      <c r="H3019" s="556"/>
      <c r="I3019" s="556"/>
      <c r="J3019" s="555"/>
      <c r="K3019" s="550">
        <v>6</v>
      </c>
    </row>
    <row r="3020" spans="1:11" x14ac:dyDescent="0.25">
      <c r="A3020" s="120" t="s">
        <v>533</v>
      </c>
      <c r="B3020" s="121">
        <v>2</v>
      </c>
      <c r="C3020" s="122" t="s">
        <v>534</v>
      </c>
      <c r="D3020" s="122" t="s">
        <v>535</v>
      </c>
      <c r="E3020" s="122" t="s">
        <v>536</v>
      </c>
      <c r="F3020" s="123" t="s">
        <v>537</v>
      </c>
      <c r="G3020" s="832">
        <v>7</v>
      </c>
      <c r="H3020" s="715">
        <v>8</v>
      </c>
      <c r="I3020" s="843">
        <v>9</v>
      </c>
      <c r="J3020" s="502">
        <v>10</v>
      </c>
      <c r="K3020" s="503">
        <v>11</v>
      </c>
    </row>
    <row r="3021" spans="1:11" ht="15.75" thickBot="1" x14ac:dyDescent="0.3">
      <c r="A3021" s="70" t="s">
        <v>46</v>
      </c>
      <c r="B3021" s="70" t="s">
        <v>47</v>
      </c>
      <c r="C3021" s="71">
        <f>C3022+C3025</f>
        <v>5000000</v>
      </c>
      <c r="D3021" s="71">
        <f t="shared" ref="D3021:J3021" si="1597">D3022+D3025</f>
        <v>0</v>
      </c>
      <c r="E3021" s="71">
        <f t="shared" si="1597"/>
        <v>0</v>
      </c>
      <c r="F3021" s="111">
        <f t="shared" si="1597"/>
        <v>0</v>
      </c>
      <c r="G3021" s="902">
        <f t="shared" si="1597"/>
        <v>1024500</v>
      </c>
      <c r="H3021" s="1100">
        <f t="shared" si="1597"/>
        <v>0</v>
      </c>
      <c r="I3021" s="903">
        <f t="shared" si="1597"/>
        <v>1024500</v>
      </c>
      <c r="J3021" s="558">
        <f t="shared" si="1597"/>
        <v>3975500</v>
      </c>
      <c r="K3021" s="904">
        <f t="shared" ref="K3021:K3056" si="1598">I3021/C3021*100</f>
        <v>20.49</v>
      </c>
    </row>
    <row r="3022" spans="1:11" ht="15.75" thickBot="1" x14ac:dyDescent="0.3">
      <c r="A3022" s="3" t="s">
        <v>342</v>
      </c>
      <c r="B3022" s="3" t="s">
        <v>92</v>
      </c>
      <c r="C3022" s="65">
        <f>C3023</f>
        <v>2000000</v>
      </c>
      <c r="D3022" s="65">
        <f t="shared" ref="D3022:J3023" si="1599">D3023</f>
        <v>0</v>
      </c>
      <c r="E3022" s="65">
        <f t="shared" si="1599"/>
        <v>0</v>
      </c>
      <c r="F3022" s="100">
        <f t="shared" si="1599"/>
        <v>0</v>
      </c>
      <c r="G3022" s="858">
        <f t="shared" si="1599"/>
        <v>180000</v>
      </c>
      <c r="H3022" s="511">
        <f t="shared" si="1599"/>
        <v>0</v>
      </c>
      <c r="I3022" s="859">
        <f t="shared" si="1599"/>
        <v>180000</v>
      </c>
      <c r="J3022" s="512">
        <f t="shared" si="1599"/>
        <v>1820000</v>
      </c>
      <c r="K3022" s="544">
        <f t="shared" si="1598"/>
        <v>9</v>
      </c>
    </row>
    <row r="3023" spans="1:11" x14ac:dyDescent="0.25">
      <c r="A3023" s="63" t="s">
        <v>343</v>
      </c>
      <c r="B3023" s="63" t="s">
        <v>213</v>
      </c>
      <c r="C3023" s="64">
        <f>C3024</f>
        <v>2000000</v>
      </c>
      <c r="D3023" s="64">
        <f t="shared" si="1599"/>
        <v>0</v>
      </c>
      <c r="E3023" s="64">
        <f t="shared" si="1599"/>
        <v>0</v>
      </c>
      <c r="F3023" s="101">
        <f t="shared" si="1599"/>
        <v>0</v>
      </c>
      <c r="G3023" s="860">
        <f t="shared" si="1599"/>
        <v>180000</v>
      </c>
      <c r="H3023" s="369">
        <f t="shared" si="1599"/>
        <v>0</v>
      </c>
      <c r="I3023" s="861">
        <f t="shared" si="1599"/>
        <v>180000</v>
      </c>
      <c r="J3023" s="513">
        <f t="shared" si="1599"/>
        <v>1820000</v>
      </c>
      <c r="K3023" s="535">
        <f t="shared" si="1598"/>
        <v>9</v>
      </c>
    </row>
    <row r="3024" spans="1:11" ht="15.75" thickBot="1" x14ac:dyDescent="0.3">
      <c r="A3024" s="48" t="s">
        <v>344</v>
      </c>
      <c r="B3024" s="48" t="s">
        <v>290</v>
      </c>
      <c r="C3024" s="49">
        <v>2000000</v>
      </c>
      <c r="D3024" s="149"/>
      <c r="E3024" s="149"/>
      <c r="F3024" s="150"/>
      <c r="G3024" s="874">
        <v>180000</v>
      </c>
      <c r="H3024" s="1102"/>
      <c r="I3024" s="875">
        <f>H3024+G3024</f>
        <v>180000</v>
      </c>
      <c r="J3024" s="621">
        <f>C3024-I3024</f>
        <v>1820000</v>
      </c>
      <c r="K3024" s="538">
        <f t="shared" si="1598"/>
        <v>9</v>
      </c>
    </row>
    <row r="3025" spans="1:11" ht="15.75" thickBot="1" x14ac:dyDescent="0.3">
      <c r="A3025" s="3" t="s">
        <v>345</v>
      </c>
      <c r="B3025" s="3" t="s">
        <v>151</v>
      </c>
      <c r="C3025" s="65">
        <f>C3026</f>
        <v>3000000</v>
      </c>
      <c r="D3025" s="65">
        <f t="shared" ref="D3025:J3026" si="1600">D3026</f>
        <v>0</v>
      </c>
      <c r="E3025" s="65">
        <f t="shared" si="1600"/>
        <v>0</v>
      </c>
      <c r="F3025" s="100">
        <f t="shared" si="1600"/>
        <v>0</v>
      </c>
      <c r="G3025" s="858">
        <f t="shared" si="1600"/>
        <v>844500</v>
      </c>
      <c r="H3025" s="511">
        <f t="shared" si="1600"/>
        <v>0</v>
      </c>
      <c r="I3025" s="859">
        <f t="shared" si="1600"/>
        <v>844500</v>
      </c>
      <c r="J3025" s="512">
        <f t="shared" si="1600"/>
        <v>2155500</v>
      </c>
      <c r="K3025" s="544">
        <f t="shared" si="1598"/>
        <v>28.15</v>
      </c>
    </row>
    <row r="3026" spans="1:11" x14ac:dyDescent="0.25">
      <c r="A3026" s="63" t="s">
        <v>346</v>
      </c>
      <c r="B3026" s="63" t="s">
        <v>340</v>
      </c>
      <c r="C3026" s="64">
        <f>C3027</f>
        <v>3000000</v>
      </c>
      <c r="D3026" s="64">
        <f t="shared" si="1600"/>
        <v>0</v>
      </c>
      <c r="E3026" s="64">
        <f t="shared" si="1600"/>
        <v>0</v>
      </c>
      <c r="F3026" s="101">
        <f t="shared" si="1600"/>
        <v>0</v>
      </c>
      <c r="G3026" s="860">
        <f t="shared" si="1600"/>
        <v>844500</v>
      </c>
      <c r="H3026" s="369">
        <f t="shared" si="1600"/>
        <v>0</v>
      </c>
      <c r="I3026" s="861">
        <f t="shared" si="1600"/>
        <v>844500</v>
      </c>
      <c r="J3026" s="513">
        <f t="shared" si="1600"/>
        <v>2155500</v>
      </c>
      <c r="K3026" s="535">
        <f t="shared" si="1598"/>
        <v>28.15</v>
      </c>
    </row>
    <row r="3027" spans="1:11" x14ac:dyDescent="0.25">
      <c r="A3027" s="4" t="s">
        <v>347</v>
      </c>
      <c r="B3027" s="4" t="s">
        <v>341</v>
      </c>
      <c r="C3027" s="21">
        <v>3000000</v>
      </c>
      <c r="D3027" s="58"/>
      <c r="E3027" s="58"/>
      <c r="F3027" s="107"/>
      <c r="G3027" s="868">
        <v>844500</v>
      </c>
      <c r="H3027" s="695"/>
      <c r="I3027" s="873">
        <f>H3027+G3027</f>
        <v>844500</v>
      </c>
      <c r="J3027" s="622">
        <f>C3027-I3027</f>
        <v>2155500</v>
      </c>
      <c r="K3027" s="536">
        <f t="shared" si="1598"/>
        <v>28.15</v>
      </c>
    </row>
    <row r="3028" spans="1:11" ht="15.75" thickBot="1" x14ac:dyDescent="0.3">
      <c r="A3028" s="70" t="s">
        <v>48</v>
      </c>
      <c r="B3028" s="70" t="s">
        <v>49</v>
      </c>
      <c r="C3028" s="71">
        <f>C3029+C3032</f>
        <v>2000000</v>
      </c>
      <c r="D3028" s="71">
        <f t="shared" ref="D3028:J3028" si="1601">D3029+D3032</f>
        <v>0</v>
      </c>
      <c r="E3028" s="71">
        <f t="shared" si="1601"/>
        <v>0</v>
      </c>
      <c r="F3028" s="111">
        <f t="shared" si="1601"/>
        <v>0</v>
      </c>
      <c r="G3028" s="902">
        <f t="shared" si="1601"/>
        <v>0</v>
      </c>
      <c r="H3028" s="1100">
        <f t="shared" si="1601"/>
        <v>0</v>
      </c>
      <c r="I3028" s="903">
        <f t="shared" si="1601"/>
        <v>0</v>
      </c>
      <c r="J3028" s="558">
        <f t="shared" si="1601"/>
        <v>2000000</v>
      </c>
      <c r="K3028" s="904">
        <f t="shared" si="1598"/>
        <v>0</v>
      </c>
    </row>
    <row r="3029" spans="1:11" ht="15.75" thickBot="1" x14ac:dyDescent="0.3">
      <c r="A3029" s="3" t="s">
        <v>359</v>
      </c>
      <c r="B3029" s="3" t="s">
        <v>92</v>
      </c>
      <c r="C3029" s="65">
        <f>C3030</f>
        <v>1000000</v>
      </c>
      <c r="D3029" s="65">
        <f t="shared" ref="D3029:J3030" si="1602">D3030</f>
        <v>0</v>
      </c>
      <c r="E3029" s="65">
        <f t="shared" si="1602"/>
        <v>0</v>
      </c>
      <c r="F3029" s="100">
        <f t="shared" si="1602"/>
        <v>0</v>
      </c>
      <c r="G3029" s="858">
        <f t="shared" si="1602"/>
        <v>0</v>
      </c>
      <c r="H3029" s="511">
        <f t="shared" si="1602"/>
        <v>0</v>
      </c>
      <c r="I3029" s="859">
        <f t="shared" si="1602"/>
        <v>0</v>
      </c>
      <c r="J3029" s="512">
        <f t="shared" si="1602"/>
        <v>1000000</v>
      </c>
      <c r="K3029" s="544">
        <f t="shared" si="1598"/>
        <v>0</v>
      </c>
    </row>
    <row r="3030" spans="1:11" x14ac:dyDescent="0.25">
      <c r="A3030" s="63" t="s">
        <v>360</v>
      </c>
      <c r="B3030" s="63" t="s">
        <v>213</v>
      </c>
      <c r="C3030" s="64">
        <f>C3031</f>
        <v>1000000</v>
      </c>
      <c r="D3030" s="64">
        <f t="shared" si="1602"/>
        <v>0</v>
      </c>
      <c r="E3030" s="64">
        <f t="shared" si="1602"/>
        <v>0</v>
      </c>
      <c r="F3030" s="101">
        <f t="shared" si="1602"/>
        <v>0</v>
      </c>
      <c r="G3030" s="860">
        <f t="shared" si="1602"/>
        <v>0</v>
      </c>
      <c r="H3030" s="369">
        <f t="shared" si="1602"/>
        <v>0</v>
      </c>
      <c r="I3030" s="861">
        <f t="shared" si="1602"/>
        <v>0</v>
      </c>
      <c r="J3030" s="513">
        <f t="shared" si="1602"/>
        <v>1000000</v>
      </c>
      <c r="K3030" s="535">
        <f t="shared" si="1598"/>
        <v>0</v>
      </c>
    </row>
    <row r="3031" spans="1:11" ht="15.75" thickBot="1" x14ac:dyDescent="0.3">
      <c r="A3031" s="48" t="s">
        <v>361</v>
      </c>
      <c r="B3031" s="48" t="s">
        <v>290</v>
      </c>
      <c r="C3031" s="49">
        <v>1000000</v>
      </c>
      <c r="D3031" s="62"/>
      <c r="E3031" s="62"/>
      <c r="F3031" s="99"/>
      <c r="G3031" s="876"/>
      <c r="H3031" s="1103"/>
      <c r="I3031" s="875">
        <f>H3031+G3031</f>
        <v>0</v>
      </c>
      <c r="J3031" s="621">
        <f>C3031-I3031</f>
        <v>1000000</v>
      </c>
      <c r="K3031" s="538">
        <f t="shared" si="1598"/>
        <v>0</v>
      </c>
    </row>
    <row r="3032" spans="1:11" ht="15.75" thickBot="1" x14ac:dyDescent="0.3">
      <c r="A3032" s="3" t="s">
        <v>362</v>
      </c>
      <c r="B3032" s="3" t="s">
        <v>151</v>
      </c>
      <c r="C3032" s="65">
        <f>C3033</f>
        <v>1000000</v>
      </c>
      <c r="D3032" s="65">
        <f t="shared" ref="D3032:J3033" si="1603">D3033</f>
        <v>0</v>
      </c>
      <c r="E3032" s="65">
        <f t="shared" si="1603"/>
        <v>0</v>
      </c>
      <c r="F3032" s="100">
        <f t="shared" si="1603"/>
        <v>0</v>
      </c>
      <c r="G3032" s="858">
        <f t="shared" si="1603"/>
        <v>0</v>
      </c>
      <c r="H3032" s="511">
        <f t="shared" si="1603"/>
        <v>0</v>
      </c>
      <c r="I3032" s="859">
        <f t="shared" si="1603"/>
        <v>0</v>
      </c>
      <c r="J3032" s="512">
        <f t="shared" si="1603"/>
        <v>1000000</v>
      </c>
      <c r="K3032" s="544">
        <f t="shared" si="1598"/>
        <v>0</v>
      </c>
    </row>
    <row r="3033" spans="1:11" x14ac:dyDescent="0.25">
      <c r="A3033" s="63" t="s">
        <v>363</v>
      </c>
      <c r="B3033" s="63" t="s">
        <v>340</v>
      </c>
      <c r="C3033" s="64">
        <f>C3034</f>
        <v>1000000</v>
      </c>
      <c r="D3033" s="64">
        <f t="shared" si="1603"/>
        <v>0</v>
      </c>
      <c r="E3033" s="64">
        <f t="shared" si="1603"/>
        <v>0</v>
      </c>
      <c r="F3033" s="101">
        <f t="shared" si="1603"/>
        <v>0</v>
      </c>
      <c r="G3033" s="860">
        <f t="shared" si="1603"/>
        <v>0</v>
      </c>
      <c r="H3033" s="369">
        <f t="shared" si="1603"/>
        <v>0</v>
      </c>
      <c r="I3033" s="861">
        <f t="shared" si="1603"/>
        <v>0</v>
      </c>
      <c r="J3033" s="513">
        <f t="shared" si="1603"/>
        <v>1000000</v>
      </c>
      <c r="K3033" s="535">
        <f t="shared" si="1598"/>
        <v>0</v>
      </c>
    </row>
    <row r="3034" spans="1:11" x14ac:dyDescent="0.25">
      <c r="A3034" s="4" t="s">
        <v>364</v>
      </c>
      <c r="B3034" s="4" t="s">
        <v>341</v>
      </c>
      <c r="C3034" s="21">
        <v>1000000</v>
      </c>
      <c r="D3034" s="25"/>
      <c r="E3034" s="25"/>
      <c r="F3034" s="108"/>
      <c r="G3034" s="872"/>
      <c r="H3034" s="701"/>
      <c r="I3034" s="873">
        <f>H3034+G3034</f>
        <v>0</v>
      </c>
      <c r="J3034" s="622">
        <f>C3034-I3034</f>
        <v>1000000</v>
      </c>
      <c r="K3034" s="536">
        <f t="shared" si="1598"/>
        <v>0</v>
      </c>
    </row>
    <row r="3035" spans="1:11" ht="15.75" thickBot="1" x14ac:dyDescent="0.3">
      <c r="A3035" s="70" t="s">
        <v>50</v>
      </c>
      <c r="B3035" s="70" t="s">
        <v>51</v>
      </c>
      <c r="C3035" s="71">
        <f>C3036</f>
        <v>22000000</v>
      </c>
      <c r="D3035" s="71">
        <f t="shared" ref="D3035:J3036" si="1604">D3036</f>
        <v>0</v>
      </c>
      <c r="E3035" s="71">
        <f t="shared" si="1604"/>
        <v>0</v>
      </c>
      <c r="F3035" s="111">
        <f t="shared" si="1604"/>
        <v>0</v>
      </c>
      <c r="G3035" s="902">
        <f t="shared" si="1604"/>
        <v>7916107</v>
      </c>
      <c r="H3035" s="1100">
        <f t="shared" si="1604"/>
        <v>0</v>
      </c>
      <c r="I3035" s="903">
        <f t="shared" si="1604"/>
        <v>7916107</v>
      </c>
      <c r="J3035" s="558">
        <f t="shared" si="1604"/>
        <v>14083893</v>
      </c>
      <c r="K3035" s="904">
        <f t="shared" si="1598"/>
        <v>35.982304545454546</v>
      </c>
    </row>
    <row r="3036" spans="1:11" ht="15.75" thickBot="1" x14ac:dyDescent="0.3">
      <c r="A3036" s="692" t="s">
        <v>353</v>
      </c>
      <c r="B3036" s="692" t="s">
        <v>151</v>
      </c>
      <c r="C3036" s="76">
        <f>C3037</f>
        <v>22000000</v>
      </c>
      <c r="D3036" s="76">
        <f t="shared" si="1604"/>
        <v>0</v>
      </c>
      <c r="E3036" s="76">
        <f t="shared" si="1604"/>
        <v>0</v>
      </c>
      <c r="F3036" s="109">
        <f t="shared" si="1604"/>
        <v>0</v>
      </c>
      <c r="G3036" s="877">
        <f t="shared" si="1604"/>
        <v>7916107</v>
      </c>
      <c r="H3036" s="1104">
        <f t="shared" si="1604"/>
        <v>0</v>
      </c>
      <c r="I3036" s="878">
        <f t="shared" si="1604"/>
        <v>7916107</v>
      </c>
      <c r="J3036" s="522">
        <f t="shared" si="1604"/>
        <v>14083893</v>
      </c>
      <c r="K3036" s="693">
        <f t="shared" si="1598"/>
        <v>35.982304545454546</v>
      </c>
    </row>
    <row r="3037" spans="1:11" x14ac:dyDescent="0.25">
      <c r="A3037" s="698" t="s">
        <v>354</v>
      </c>
      <c r="B3037" s="699" t="s">
        <v>348</v>
      </c>
      <c r="C3037" s="75">
        <f>C3038+C3039+C3040+C3041</f>
        <v>22000000</v>
      </c>
      <c r="D3037" s="75">
        <f t="shared" ref="D3037:J3037" si="1605">D3038+D3039+D3040+D3041</f>
        <v>0</v>
      </c>
      <c r="E3037" s="75">
        <f t="shared" si="1605"/>
        <v>0</v>
      </c>
      <c r="F3037" s="110">
        <f t="shared" si="1605"/>
        <v>0</v>
      </c>
      <c r="G3037" s="879">
        <f t="shared" si="1605"/>
        <v>7916107</v>
      </c>
      <c r="H3037" s="1105">
        <f t="shared" si="1605"/>
        <v>0</v>
      </c>
      <c r="I3037" s="880">
        <f t="shared" si="1605"/>
        <v>7916107</v>
      </c>
      <c r="J3037" s="523">
        <f t="shared" si="1605"/>
        <v>14083893</v>
      </c>
      <c r="K3037" s="700">
        <f t="shared" si="1598"/>
        <v>35.982304545454546</v>
      </c>
    </row>
    <row r="3038" spans="1:11" x14ac:dyDescent="0.25">
      <c r="A3038" s="5" t="s">
        <v>355</v>
      </c>
      <c r="B3038" s="5" t="s">
        <v>349</v>
      </c>
      <c r="C3038" s="6">
        <v>1420000</v>
      </c>
      <c r="D3038" s="58"/>
      <c r="E3038" s="58"/>
      <c r="F3038" s="107"/>
      <c r="G3038" s="868">
        <v>75000</v>
      </c>
      <c r="H3038" s="695"/>
      <c r="I3038" s="869">
        <f>H3038+G3038</f>
        <v>75000</v>
      </c>
      <c r="J3038" s="620">
        <f>C3038-I3038</f>
        <v>1345000</v>
      </c>
      <c r="K3038" s="702">
        <f t="shared" si="1598"/>
        <v>5.28169014084507</v>
      </c>
    </row>
    <row r="3039" spans="1:11" x14ac:dyDescent="0.25">
      <c r="A3039" s="5" t="s">
        <v>356</v>
      </c>
      <c r="B3039" s="5" t="s">
        <v>350</v>
      </c>
      <c r="C3039" s="6">
        <v>2798000</v>
      </c>
      <c r="D3039" s="58"/>
      <c r="E3039" s="58"/>
      <c r="F3039" s="107"/>
      <c r="G3039" s="868">
        <v>350000</v>
      </c>
      <c r="H3039" s="695"/>
      <c r="I3039" s="869">
        <f t="shared" ref="I3039:I3041" si="1606">H3039+G3039</f>
        <v>350000</v>
      </c>
      <c r="J3039" s="620">
        <f t="shared" ref="J3039:J3041" si="1607">C3039-I3039</f>
        <v>2448000</v>
      </c>
      <c r="K3039" s="702">
        <f t="shared" si="1598"/>
        <v>12.508934953538242</v>
      </c>
    </row>
    <row r="3040" spans="1:11" x14ac:dyDescent="0.25">
      <c r="A3040" s="5" t="s">
        <v>357</v>
      </c>
      <c r="B3040" s="5" t="s">
        <v>351</v>
      </c>
      <c r="C3040" s="6">
        <v>16182000</v>
      </c>
      <c r="D3040" s="58"/>
      <c r="E3040" s="58"/>
      <c r="F3040" s="107"/>
      <c r="G3040" s="868">
        <v>6425607</v>
      </c>
      <c r="H3040" s="695"/>
      <c r="I3040" s="869">
        <f t="shared" si="1606"/>
        <v>6425607</v>
      </c>
      <c r="J3040" s="620">
        <f t="shared" si="1607"/>
        <v>9756393</v>
      </c>
      <c r="K3040" s="702">
        <f t="shared" si="1598"/>
        <v>39.708361142009643</v>
      </c>
    </row>
    <row r="3041" spans="1:11" x14ac:dyDescent="0.25">
      <c r="A3041" s="5" t="s">
        <v>358</v>
      </c>
      <c r="B3041" s="5" t="s">
        <v>352</v>
      </c>
      <c r="C3041" s="6">
        <v>1600000</v>
      </c>
      <c r="D3041" s="58"/>
      <c r="E3041" s="58"/>
      <c r="F3041" s="107"/>
      <c r="G3041" s="868">
        <v>1065500</v>
      </c>
      <c r="H3041" s="695"/>
      <c r="I3041" s="869">
        <f t="shared" si="1606"/>
        <v>1065500</v>
      </c>
      <c r="J3041" s="620">
        <f t="shared" si="1607"/>
        <v>534500</v>
      </c>
      <c r="K3041" s="702">
        <f t="shared" si="1598"/>
        <v>66.59375</v>
      </c>
    </row>
    <row r="3042" spans="1:11" ht="15.75" thickBot="1" x14ac:dyDescent="0.3">
      <c r="A3042" s="70" t="s">
        <v>52</v>
      </c>
      <c r="B3042" s="70" t="s">
        <v>53</v>
      </c>
      <c r="C3042" s="71">
        <f>C3043</f>
        <v>2500000</v>
      </c>
      <c r="D3042" s="71">
        <f t="shared" ref="D3042:J3044" si="1608">D3043</f>
        <v>0</v>
      </c>
      <c r="E3042" s="71">
        <f t="shared" si="1608"/>
        <v>0</v>
      </c>
      <c r="F3042" s="111">
        <f t="shared" si="1608"/>
        <v>0</v>
      </c>
      <c r="G3042" s="902">
        <f t="shared" si="1608"/>
        <v>250000</v>
      </c>
      <c r="H3042" s="1100">
        <f t="shared" si="1608"/>
        <v>330000</v>
      </c>
      <c r="I3042" s="903">
        <f t="shared" si="1608"/>
        <v>580000</v>
      </c>
      <c r="J3042" s="558">
        <f t="shared" si="1608"/>
        <v>1920000</v>
      </c>
      <c r="K3042" s="904">
        <f t="shared" si="1598"/>
        <v>23.200000000000003</v>
      </c>
    </row>
    <row r="3043" spans="1:11" ht="15.75" thickBot="1" x14ac:dyDescent="0.3">
      <c r="A3043" s="3" t="s">
        <v>366</v>
      </c>
      <c r="B3043" s="3" t="s">
        <v>151</v>
      </c>
      <c r="C3043" s="76">
        <f>C3044</f>
        <v>2500000</v>
      </c>
      <c r="D3043" s="76">
        <f t="shared" si="1608"/>
        <v>0</v>
      </c>
      <c r="E3043" s="76">
        <f t="shared" si="1608"/>
        <v>0</v>
      </c>
      <c r="F3043" s="109">
        <f t="shared" si="1608"/>
        <v>0</v>
      </c>
      <c r="G3043" s="877">
        <f t="shared" si="1608"/>
        <v>250000</v>
      </c>
      <c r="H3043" s="1104">
        <f t="shared" si="1608"/>
        <v>330000</v>
      </c>
      <c r="I3043" s="878">
        <f t="shared" si="1608"/>
        <v>580000</v>
      </c>
      <c r="J3043" s="522">
        <f t="shared" si="1608"/>
        <v>1920000</v>
      </c>
      <c r="K3043" s="544">
        <f t="shared" si="1598"/>
        <v>23.200000000000003</v>
      </c>
    </row>
    <row r="3044" spans="1:11" x14ac:dyDescent="0.25">
      <c r="A3044" s="63" t="s">
        <v>367</v>
      </c>
      <c r="B3044" s="74" t="s">
        <v>239</v>
      </c>
      <c r="C3044" s="75">
        <f>C3045</f>
        <v>2500000</v>
      </c>
      <c r="D3044" s="75">
        <f t="shared" si="1608"/>
        <v>0</v>
      </c>
      <c r="E3044" s="75">
        <f t="shared" si="1608"/>
        <v>0</v>
      </c>
      <c r="F3044" s="110">
        <f t="shared" si="1608"/>
        <v>0</v>
      </c>
      <c r="G3044" s="879">
        <f t="shared" si="1608"/>
        <v>250000</v>
      </c>
      <c r="H3044" s="1105">
        <f t="shared" si="1608"/>
        <v>330000</v>
      </c>
      <c r="I3044" s="880">
        <f t="shared" si="1608"/>
        <v>580000</v>
      </c>
      <c r="J3044" s="523">
        <f t="shared" si="1608"/>
        <v>1920000</v>
      </c>
      <c r="K3044" s="535">
        <f t="shared" si="1598"/>
        <v>23.200000000000003</v>
      </c>
    </row>
    <row r="3045" spans="1:11" x14ac:dyDescent="0.25">
      <c r="A3045" s="4" t="s">
        <v>368</v>
      </c>
      <c r="B3045" s="4" t="s">
        <v>883</v>
      </c>
      <c r="C3045" s="6">
        <v>2500000</v>
      </c>
      <c r="D3045" s="58"/>
      <c r="E3045" s="58"/>
      <c r="F3045" s="107"/>
      <c r="G3045" s="868">
        <v>250000</v>
      </c>
      <c r="H3045" s="695">
        <v>330000</v>
      </c>
      <c r="I3045" s="881">
        <f>H3045+G3045</f>
        <v>580000</v>
      </c>
      <c r="J3045" s="622">
        <f>C3045-I3045</f>
        <v>1920000</v>
      </c>
      <c r="K3045" s="536">
        <f t="shared" si="1598"/>
        <v>23.200000000000003</v>
      </c>
    </row>
    <row r="3046" spans="1:11" ht="15.75" thickBot="1" x14ac:dyDescent="0.3">
      <c r="A3046" s="70" t="s">
        <v>54</v>
      </c>
      <c r="B3046" s="70" t="s">
        <v>55</v>
      </c>
      <c r="C3046" s="71">
        <f>C3047</f>
        <v>2500000</v>
      </c>
      <c r="D3046" s="71">
        <f t="shared" ref="D3046:J3048" si="1609">D3047</f>
        <v>0</v>
      </c>
      <c r="E3046" s="71">
        <f t="shared" si="1609"/>
        <v>0</v>
      </c>
      <c r="F3046" s="111">
        <f t="shared" si="1609"/>
        <v>0</v>
      </c>
      <c r="G3046" s="902">
        <f t="shared" si="1609"/>
        <v>225000</v>
      </c>
      <c r="H3046" s="1100">
        <f t="shared" si="1609"/>
        <v>575000</v>
      </c>
      <c r="I3046" s="903">
        <f t="shared" si="1609"/>
        <v>800000</v>
      </c>
      <c r="J3046" s="558">
        <f t="shared" si="1609"/>
        <v>1700000</v>
      </c>
      <c r="K3046" s="904">
        <f t="shared" si="1598"/>
        <v>32</v>
      </c>
    </row>
    <row r="3047" spans="1:11" ht="15.75" thickBot="1" x14ac:dyDescent="0.3">
      <c r="A3047" s="3" t="s">
        <v>369</v>
      </c>
      <c r="B3047" s="3" t="s">
        <v>151</v>
      </c>
      <c r="C3047" s="76">
        <f>C3048</f>
        <v>2500000</v>
      </c>
      <c r="D3047" s="76">
        <f t="shared" si="1609"/>
        <v>0</v>
      </c>
      <c r="E3047" s="76">
        <f t="shared" si="1609"/>
        <v>0</v>
      </c>
      <c r="F3047" s="109">
        <f t="shared" si="1609"/>
        <v>0</v>
      </c>
      <c r="G3047" s="877">
        <f t="shared" si="1609"/>
        <v>225000</v>
      </c>
      <c r="H3047" s="1104">
        <f t="shared" si="1609"/>
        <v>575000</v>
      </c>
      <c r="I3047" s="878">
        <f t="shared" si="1609"/>
        <v>800000</v>
      </c>
      <c r="J3047" s="522">
        <f t="shared" si="1609"/>
        <v>1700000</v>
      </c>
      <c r="K3047" s="544">
        <f t="shared" si="1598"/>
        <v>32</v>
      </c>
    </row>
    <row r="3048" spans="1:11" x14ac:dyDescent="0.25">
      <c r="A3048" s="63" t="s">
        <v>370</v>
      </c>
      <c r="B3048" s="74" t="s">
        <v>239</v>
      </c>
      <c r="C3048" s="75">
        <f>C3049</f>
        <v>2500000</v>
      </c>
      <c r="D3048" s="75">
        <f t="shared" si="1609"/>
        <v>0</v>
      </c>
      <c r="E3048" s="75">
        <f t="shared" si="1609"/>
        <v>0</v>
      </c>
      <c r="F3048" s="110">
        <f t="shared" si="1609"/>
        <v>0</v>
      </c>
      <c r="G3048" s="879">
        <f t="shared" si="1609"/>
        <v>225000</v>
      </c>
      <c r="H3048" s="1105">
        <f t="shared" si="1609"/>
        <v>575000</v>
      </c>
      <c r="I3048" s="880">
        <f t="shared" si="1609"/>
        <v>800000</v>
      </c>
      <c r="J3048" s="523">
        <f t="shared" si="1609"/>
        <v>1700000</v>
      </c>
      <c r="K3048" s="535">
        <f t="shared" si="1598"/>
        <v>32</v>
      </c>
    </row>
    <row r="3049" spans="1:11" x14ac:dyDescent="0.25">
      <c r="A3049" s="4" t="s">
        <v>371</v>
      </c>
      <c r="B3049" s="4" t="s">
        <v>882</v>
      </c>
      <c r="C3049" s="6">
        <v>2500000</v>
      </c>
      <c r="D3049" s="25"/>
      <c r="E3049" s="25"/>
      <c r="F3049" s="108"/>
      <c r="G3049" s="868">
        <v>225000</v>
      </c>
      <c r="H3049" s="695">
        <v>575000</v>
      </c>
      <c r="I3049" s="881">
        <f>H3049+G3049</f>
        <v>800000</v>
      </c>
      <c r="J3049" s="622">
        <f>C3049-I3049</f>
        <v>1700000</v>
      </c>
      <c r="K3049" s="536">
        <f t="shared" si="1598"/>
        <v>32</v>
      </c>
    </row>
    <row r="3050" spans="1:11" x14ac:dyDescent="0.25">
      <c r="A3050" s="54" t="s">
        <v>118</v>
      </c>
      <c r="B3050" s="54" t="s">
        <v>549</v>
      </c>
      <c r="C3050" s="55">
        <f>C3051</f>
        <v>38500000</v>
      </c>
      <c r="D3050" s="55">
        <f t="shared" ref="D3050:J3051" si="1610">D3051</f>
        <v>0</v>
      </c>
      <c r="E3050" s="55">
        <f t="shared" si="1610"/>
        <v>0</v>
      </c>
      <c r="F3050" s="104">
        <f t="shared" si="1610"/>
        <v>0</v>
      </c>
      <c r="G3050" s="547">
        <f t="shared" si="1610"/>
        <v>0</v>
      </c>
      <c r="H3050" s="499">
        <f t="shared" si="1610"/>
        <v>0</v>
      </c>
      <c r="I3050" s="581">
        <f t="shared" si="1610"/>
        <v>0</v>
      </c>
      <c r="J3050" s="549">
        <f t="shared" si="1610"/>
        <v>38500000</v>
      </c>
      <c r="K3050" s="916">
        <f t="shared" si="1598"/>
        <v>0</v>
      </c>
    </row>
    <row r="3051" spans="1:11" ht="15.75" thickBot="1" x14ac:dyDescent="0.3">
      <c r="A3051" s="72" t="s">
        <v>56</v>
      </c>
      <c r="B3051" s="72" t="s">
        <v>57</v>
      </c>
      <c r="C3051" s="73">
        <f>C3052</f>
        <v>38500000</v>
      </c>
      <c r="D3051" s="73">
        <f t="shared" si="1610"/>
        <v>0</v>
      </c>
      <c r="E3051" s="73">
        <f t="shared" si="1610"/>
        <v>0</v>
      </c>
      <c r="F3051" s="112">
        <f t="shared" si="1610"/>
        <v>0</v>
      </c>
      <c r="G3051" s="910">
        <f t="shared" si="1610"/>
        <v>0</v>
      </c>
      <c r="H3051" s="1101">
        <f t="shared" si="1610"/>
        <v>0</v>
      </c>
      <c r="I3051" s="911">
        <f t="shared" si="1610"/>
        <v>0</v>
      </c>
      <c r="J3051" s="524">
        <f t="shared" si="1610"/>
        <v>38500000</v>
      </c>
      <c r="K3051" s="904">
        <f t="shared" si="1598"/>
        <v>0</v>
      </c>
    </row>
    <row r="3052" spans="1:11" ht="15.75" thickBot="1" x14ac:dyDescent="0.3">
      <c r="A3052" s="3" t="s">
        <v>374</v>
      </c>
      <c r="B3052" s="3" t="s">
        <v>92</v>
      </c>
      <c r="C3052" s="65">
        <f>C3053+C3055</f>
        <v>38500000</v>
      </c>
      <c r="D3052" s="65">
        <f t="shared" ref="D3052:J3052" si="1611">D3053+D3055</f>
        <v>0</v>
      </c>
      <c r="E3052" s="65">
        <f t="shared" si="1611"/>
        <v>0</v>
      </c>
      <c r="F3052" s="100">
        <f t="shared" si="1611"/>
        <v>0</v>
      </c>
      <c r="G3052" s="858">
        <f t="shared" si="1611"/>
        <v>0</v>
      </c>
      <c r="H3052" s="511">
        <f t="shared" si="1611"/>
        <v>0</v>
      </c>
      <c r="I3052" s="859">
        <f t="shared" si="1611"/>
        <v>0</v>
      </c>
      <c r="J3052" s="512">
        <f t="shared" si="1611"/>
        <v>38500000</v>
      </c>
      <c r="K3052" s="544">
        <f t="shared" si="1598"/>
        <v>0</v>
      </c>
    </row>
    <row r="3053" spans="1:11" x14ac:dyDescent="0.25">
      <c r="A3053" s="63" t="s">
        <v>375</v>
      </c>
      <c r="B3053" s="63" t="s">
        <v>372</v>
      </c>
      <c r="C3053" s="64">
        <f>C3054</f>
        <v>7830000</v>
      </c>
      <c r="D3053" s="64">
        <f t="shared" ref="D3053:J3053" si="1612">D3054</f>
        <v>0</v>
      </c>
      <c r="E3053" s="64">
        <f t="shared" si="1612"/>
        <v>0</v>
      </c>
      <c r="F3053" s="101">
        <f t="shared" si="1612"/>
        <v>0</v>
      </c>
      <c r="G3053" s="860">
        <f t="shared" si="1612"/>
        <v>0</v>
      </c>
      <c r="H3053" s="369">
        <f t="shared" si="1612"/>
        <v>0</v>
      </c>
      <c r="I3053" s="861">
        <f t="shared" si="1612"/>
        <v>0</v>
      </c>
      <c r="J3053" s="513">
        <f t="shared" si="1612"/>
        <v>7830000</v>
      </c>
      <c r="K3053" s="535">
        <f t="shared" si="1598"/>
        <v>0</v>
      </c>
    </row>
    <row r="3054" spans="1:11" x14ac:dyDescent="0.25">
      <c r="A3054" s="4" t="s">
        <v>376</v>
      </c>
      <c r="B3054" s="4" t="s">
        <v>212</v>
      </c>
      <c r="C3054" s="21">
        <v>7830000</v>
      </c>
      <c r="D3054" s="16"/>
      <c r="E3054" s="16"/>
      <c r="F3054" s="102"/>
      <c r="G3054" s="835"/>
      <c r="H3054" s="716"/>
      <c r="I3054" s="846">
        <f>H3054+G3054</f>
        <v>0</v>
      </c>
      <c r="J3054" s="561">
        <f>C3054-I3054</f>
        <v>7830000</v>
      </c>
      <c r="K3054" s="536">
        <f t="shared" si="1598"/>
        <v>0</v>
      </c>
    </row>
    <row r="3055" spans="1:11" x14ac:dyDescent="0.25">
      <c r="A3055" s="4" t="s">
        <v>377</v>
      </c>
      <c r="B3055" s="4" t="s">
        <v>372</v>
      </c>
      <c r="C3055" s="21">
        <f>C3056</f>
        <v>30670000</v>
      </c>
      <c r="D3055" s="21">
        <f t="shared" ref="D3055:J3055" si="1613">D3056</f>
        <v>0</v>
      </c>
      <c r="E3055" s="21">
        <f t="shared" si="1613"/>
        <v>0</v>
      </c>
      <c r="F3055" s="103">
        <f t="shared" si="1613"/>
        <v>0</v>
      </c>
      <c r="G3055" s="862">
        <f t="shared" si="1613"/>
        <v>0</v>
      </c>
      <c r="H3055" s="499">
        <f t="shared" si="1613"/>
        <v>0</v>
      </c>
      <c r="I3055" s="863">
        <f t="shared" si="1613"/>
        <v>0</v>
      </c>
      <c r="J3055" s="514">
        <f t="shared" si="1613"/>
        <v>30670000</v>
      </c>
      <c r="K3055" s="536">
        <f t="shared" si="1598"/>
        <v>0</v>
      </c>
    </row>
    <row r="3056" spans="1:11" x14ac:dyDescent="0.25">
      <c r="A3056" s="4" t="s">
        <v>378</v>
      </c>
      <c r="B3056" s="4" t="s">
        <v>373</v>
      </c>
      <c r="C3056" s="21">
        <v>30670000</v>
      </c>
      <c r="D3056" s="16"/>
      <c r="E3056" s="16"/>
      <c r="F3056" s="102"/>
      <c r="G3056" s="835"/>
      <c r="H3056" s="716"/>
      <c r="I3056" s="846">
        <f>H3056+G3056</f>
        <v>0</v>
      </c>
      <c r="J3056" s="561">
        <f>C3056-I3056</f>
        <v>30670000</v>
      </c>
      <c r="K3056" s="536">
        <f t="shared" si="1598"/>
        <v>0</v>
      </c>
    </row>
    <row r="3057" spans="1:11" x14ac:dyDescent="0.25">
      <c r="A3057" s="4"/>
      <c r="B3057" s="4"/>
      <c r="C3057" s="21"/>
      <c r="D3057" s="16"/>
      <c r="E3057" s="16"/>
      <c r="F3057" s="102"/>
      <c r="G3057" s="835"/>
      <c r="H3057" s="716"/>
      <c r="I3057" s="846"/>
      <c r="J3057" s="507"/>
      <c r="K3057" s="536"/>
    </row>
    <row r="3058" spans="1:11" x14ac:dyDescent="0.25">
      <c r="A3058" s="4"/>
      <c r="B3058" s="4"/>
      <c r="C3058" s="21"/>
      <c r="D3058" s="16"/>
      <c r="E3058" s="16"/>
      <c r="F3058" s="102"/>
      <c r="G3058" s="835"/>
      <c r="H3058" s="716"/>
      <c r="I3058" s="846"/>
      <c r="J3058" s="507"/>
      <c r="K3058" s="536"/>
    </row>
    <row r="3059" spans="1:11" x14ac:dyDescent="0.25">
      <c r="A3059" s="124"/>
      <c r="B3059" s="124"/>
      <c r="C3059" s="125"/>
      <c r="D3059" s="126"/>
      <c r="E3059" s="126"/>
      <c r="F3059" s="126"/>
      <c r="G3059" s="516"/>
      <c r="H3059" s="516"/>
      <c r="I3059" s="516"/>
      <c r="J3059" s="515"/>
      <c r="K3059" s="545"/>
    </row>
    <row r="3060" spans="1:11" x14ac:dyDescent="0.25">
      <c r="A3060" s="7"/>
      <c r="B3060" s="7"/>
      <c r="C3060" s="8"/>
      <c r="D3060" s="130"/>
      <c r="E3060" s="130"/>
      <c r="F3060" s="130"/>
      <c r="G3060" s="520"/>
      <c r="H3060" s="520"/>
      <c r="I3060" s="520"/>
      <c r="J3060" s="519"/>
      <c r="K3060" s="550"/>
    </row>
    <row r="3061" spans="1:11" x14ac:dyDescent="0.25">
      <c r="A3061" s="7"/>
      <c r="B3061" s="7"/>
      <c r="C3061" s="8"/>
      <c r="D3061" s="130"/>
      <c r="E3061" s="130"/>
      <c r="F3061" s="130"/>
      <c r="G3061" s="520"/>
      <c r="H3061" s="520"/>
      <c r="I3061" s="520"/>
      <c r="J3061" s="519"/>
      <c r="K3061" s="550"/>
    </row>
    <row r="3062" spans="1:11" x14ac:dyDescent="0.25">
      <c r="A3062" s="7"/>
      <c r="B3062" s="7"/>
      <c r="C3062" s="8"/>
      <c r="D3062" s="130"/>
      <c r="E3062" s="130"/>
      <c r="F3062" s="130"/>
      <c r="G3062" s="520"/>
      <c r="H3062" s="520"/>
      <c r="I3062" s="520"/>
      <c r="J3062" s="519"/>
      <c r="K3062" s="550">
        <v>7</v>
      </c>
    </row>
    <row r="3063" spans="1:11" x14ac:dyDescent="0.25">
      <c r="A3063" s="120" t="s">
        <v>533</v>
      </c>
      <c r="B3063" s="121">
        <v>2</v>
      </c>
      <c r="C3063" s="122" t="s">
        <v>534</v>
      </c>
      <c r="D3063" s="122" t="s">
        <v>535</v>
      </c>
      <c r="E3063" s="122" t="s">
        <v>536</v>
      </c>
      <c r="F3063" s="123" t="s">
        <v>537</v>
      </c>
      <c r="G3063" s="832">
        <v>7</v>
      </c>
      <c r="H3063" s="715">
        <v>8</v>
      </c>
      <c r="I3063" s="843">
        <v>9</v>
      </c>
      <c r="J3063" s="502">
        <v>10</v>
      </c>
      <c r="K3063" s="503">
        <v>11</v>
      </c>
    </row>
    <row r="3064" spans="1:11" x14ac:dyDescent="0.25">
      <c r="A3064" s="54" t="s">
        <v>117</v>
      </c>
      <c r="B3064" s="54" t="s">
        <v>107</v>
      </c>
      <c r="C3064" s="55">
        <f t="shared" ref="C3064:J3064" si="1614">C3065+C3073+C3080+C3088</f>
        <v>8995000</v>
      </c>
      <c r="D3064" s="55">
        <f t="shared" si="1614"/>
        <v>0</v>
      </c>
      <c r="E3064" s="55">
        <f t="shared" si="1614"/>
        <v>0</v>
      </c>
      <c r="F3064" s="104">
        <f t="shared" si="1614"/>
        <v>0</v>
      </c>
      <c r="G3064" s="547">
        <f t="shared" si="1614"/>
        <v>1018125</v>
      </c>
      <c r="H3064" s="499">
        <f t="shared" si="1614"/>
        <v>0</v>
      </c>
      <c r="I3064" s="581">
        <f t="shared" si="1614"/>
        <v>1018125</v>
      </c>
      <c r="J3064" s="549">
        <f t="shared" si="1614"/>
        <v>7976875</v>
      </c>
      <c r="K3064" s="916">
        <f t="shared" ref="K3064:K3104" si="1615">I3064/C3064*100</f>
        <v>11.318788215675376</v>
      </c>
    </row>
    <row r="3065" spans="1:11" ht="15.75" thickBot="1" x14ac:dyDescent="0.3">
      <c r="A3065" s="993" t="s">
        <v>58</v>
      </c>
      <c r="B3065" s="993" t="s">
        <v>59</v>
      </c>
      <c r="C3065" s="994">
        <f>C3066</f>
        <v>1530000</v>
      </c>
      <c r="D3065" s="994">
        <f t="shared" ref="D3065:J3065" si="1616">D3066</f>
        <v>0</v>
      </c>
      <c r="E3065" s="994">
        <f t="shared" si="1616"/>
        <v>0</v>
      </c>
      <c r="F3065" s="995">
        <f t="shared" si="1616"/>
        <v>0</v>
      </c>
      <c r="G3065" s="996">
        <f t="shared" si="1616"/>
        <v>90000</v>
      </c>
      <c r="H3065" s="1107">
        <f t="shared" si="1616"/>
        <v>0</v>
      </c>
      <c r="I3065" s="997">
        <f t="shared" si="1616"/>
        <v>90000</v>
      </c>
      <c r="J3065" s="998">
        <f t="shared" si="1616"/>
        <v>1440000</v>
      </c>
      <c r="K3065" s="999">
        <f t="shared" si="1615"/>
        <v>5.8823529411764701</v>
      </c>
    </row>
    <row r="3066" spans="1:11" ht="15.75" thickBot="1" x14ac:dyDescent="0.3">
      <c r="A3066" s="3" t="s">
        <v>379</v>
      </c>
      <c r="B3066" s="3" t="s">
        <v>151</v>
      </c>
      <c r="C3066" s="65">
        <f>C3067+C3069+C3071</f>
        <v>1530000</v>
      </c>
      <c r="D3066" s="65">
        <f t="shared" ref="D3066:J3066" si="1617">D3067+D3069+D3071</f>
        <v>0</v>
      </c>
      <c r="E3066" s="65">
        <f t="shared" si="1617"/>
        <v>0</v>
      </c>
      <c r="F3066" s="100">
        <f t="shared" si="1617"/>
        <v>0</v>
      </c>
      <c r="G3066" s="858">
        <f t="shared" si="1617"/>
        <v>90000</v>
      </c>
      <c r="H3066" s="511">
        <f t="shared" si="1617"/>
        <v>0</v>
      </c>
      <c r="I3066" s="859">
        <f t="shared" si="1617"/>
        <v>90000</v>
      </c>
      <c r="J3066" s="512">
        <f t="shared" si="1617"/>
        <v>1440000</v>
      </c>
      <c r="K3066" s="544">
        <f t="shared" si="1615"/>
        <v>5.8823529411764701</v>
      </c>
    </row>
    <row r="3067" spans="1:11" x14ac:dyDescent="0.25">
      <c r="A3067" s="63" t="s">
        <v>380</v>
      </c>
      <c r="B3067" s="63" t="s">
        <v>154</v>
      </c>
      <c r="C3067" s="64">
        <f>C3068</f>
        <v>60000</v>
      </c>
      <c r="D3067" s="64">
        <f t="shared" ref="D3067:J3067" si="1618">D3068</f>
        <v>0</v>
      </c>
      <c r="E3067" s="64">
        <f t="shared" si="1618"/>
        <v>0</v>
      </c>
      <c r="F3067" s="101">
        <f t="shared" si="1618"/>
        <v>0</v>
      </c>
      <c r="G3067" s="860">
        <f t="shared" si="1618"/>
        <v>60000</v>
      </c>
      <c r="H3067" s="369">
        <f t="shared" si="1618"/>
        <v>0</v>
      </c>
      <c r="I3067" s="861">
        <f t="shared" si="1618"/>
        <v>60000</v>
      </c>
      <c r="J3067" s="513">
        <f t="shared" si="1618"/>
        <v>0</v>
      </c>
      <c r="K3067" s="535">
        <f t="shared" si="1615"/>
        <v>100</v>
      </c>
    </row>
    <row r="3068" spans="1:11" x14ac:dyDescent="0.25">
      <c r="A3068" s="4" t="s">
        <v>381</v>
      </c>
      <c r="B3068" s="4" t="s">
        <v>155</v>
      </c>
      <c r="C3068" s="21">
        <v>60000</v>
      </c>
      <c r="D3068" s="16"/>
      <c r="E3068" s="16"/>
      <c r="F3068" s="102"/>
      <c r="G3068" s="850">
        <v>60000</v>
      </c>
      <c r="H3068" s="691"/>
      <c r="I3068" s="851">
        <f>H3068+G3068</f>
        <v>60000</v>
      </c>
      <c r="J3068" s="561">
        <f>C3068-I3068</f>
        <v>0</v>
      </c>
      <c r="K3068" s="536">
        <f t="shared" si="1615"/>
        <v>100</v>
      </c>
    </row>
    <row r="3069" spans="1:11" x14ac:dyDescent="0.25">
      <c r="A3069" s="4" t="s">
        <v>382</v>
      </c>
      <c r="B3069" s="4" t="s">
        <v>156</v>
      </c>
      <c r="C3069" s="21">
        <f>C3070</f>
        <v>30000</v>
      </c>
      <c r="D3069" s="21">
        <f t="shared" ref="D3069:J3069" si="1619">D3070</f>
        <v>0</v>
      </c>
      <c r="E3069" s="21">
        <f t="shared" si="1619"/>
        <v>0</v>
      </c>
      <c r="F3069" s="103">
        <f t="shared" si="1619"/>
        <v>0</v>
      </c>
      <c r="G3069" s="862">
        <f t="shared" si="1619"/>
        <v>30000</v>
      </c>
      <c r="H3069" s="499">
        <f t="shared" si="1619"/>
        <v>0</v>
      </c>
      <c r="I3069" s="863">
        <f t="shared" si="1619"/>
        <v>30000</v>
      </c>
      <c r="J3069" s="514">
        <f t="shared" si="1619"/>
        <v>0</v>
      </c>
      <c r="K3069" s="536">
        <f t="shared" si="1615"/>
        <v>100</v>
      </c>
    </row>
    <row r="3070" spans="1:11" x14ac:dyDescent="0.25">
      <c r="A3070" s="4" t="s">
        <v>383</v>
      </c>
      <c r="B3070" s="4" t="s">
        <v>157</v>
      </c>
      <c r="C3070" s="21">
        <v>30000</v>
      </c>
      <c r="D3070" s="16"/>
      <c r="E3070" s="16"/>
      <c r="F3070" s="102"/>
      <c r="G3070" s="850">
        <v>30000</v>
      </c>
      <c r="H3070" s="691"/>
      <c r="I3070" s="851">
        <f>H3070+G3070</f>
        <v>30000</v>
      </c>
      <c r="J3070" s="561">
        <f>C3070-I3070</f>
        <v>0</v>
      </c>
      <c r="K3070" s="536">
        <f t="shared" si="1615"/>
        <v>100</v>
      </c>
    </row>
    <row r="3071" spans="1:11" x14ac:dyDescent="0.25">
      <c r="A3071" s="4" t="s">
        <v>384</v>
      </c>
      <c r="B3071" s="4" t="s">
        <v>158</v>
      </c>
      <c r="C3071" s="21">
        <f>C3072</f>
        <v>1440000</v>
      </c>
      <c r="D3071" s="21">
        <f t="shared" ref="D3071:J3071" si="1620">D3072</f>
        <v>0</v>
      </c>
      <c r="E3071" s="21">
        <f t="shared" si="1620"/>
        <v>0</v>
      </c>
      <c r="F3071" s="103">
        <f t="shared" si="1620"/>
        <v>0</v>
      </c>
      <c r="G3071" s="862">
        <f t="shared" si="1620"/>
        <v>0</v>
      </c>
      <c r="H3071" s="499">
        <f t="shared" si="1620"/>
        <v>0</v>
      </c>
      <c r="I3071" s="863">
        <f t="shared" si="1620"/>
        <v>0</v>
      </c>
      <c r="J3071" s="514">
        <f t="shared" si="1620"/>
        <v>1440000</v>
      </c>
      <c r="K3071" s="536">
        <f t="shared" si="1615"/>
        <v>0</v>
      </c>
    </row>
    <row r="3072" spans="1:11" x14ac:dyDescent="0.25">
      <c r="A3072" s="4" t="s">
        <v>385</v>
      </c>
      <c r="B3072" s="4" t="s">
        <v>159</v>
      </c>
      <c r="C3072" s="21">
        <v>1440000</v>
      </c>
      <c r="D3072" s="16"/>
      <c r="E3072" s="16"/>
      <c r="F3072" s="102"/>
      <c r="G3072" s="835"/>
      <c r="H3072" s="716"/>
      <c r="I3072" s="846">
        <f>H3072+G3072</f>
        <v>0</v>
      </c>
      <c r="J3072" s="561">
        <f>C3072-I3072</f>
        <v>1440000</v>
      </c>
      <c r="K3072" s="536">
        <f t="shared" si="1615"/>
        <v>0</v>
      </c>
    </row>
    <row r="3073" spans="1:11" ht="15.75" thickBot="1" x14ac:dyDescent="0.3">
      <c r="A3073" s="70" t="s">
        <v>60</v>
      </c>
      <c r="B3073" s="70" t="s">
        <v>61</v>
      </c>
      <c r="C3073" s="71">
        <f>C3074+C3077</f>
        <v>2130000</v>
      </c>
      <c r="D3073" s="71">
        <f t="shared" ref="D3073:J3073" si="1621">D3074+D3077</f>
        <v>0</v>
      </c>
      <c r="E3073" s="71">
        <f t="shared" si="1621"/>
        <v>0</v>
      </c>
      <c r="F3073" s="111">
        <f t="shared" si="1621"/>
        <v>0</v>
      </c>
      <c r="G3073" s="902">
        <f t="shared" si="1621"/>
        <v>820000</v>
      </c>
      <c r="H3073" s="1100">
        <f t="shared" si="1621"/>
        <v>0</v>
      </c>
      <c r="I3073" s="903">
        <f t="shared" si="1621"/>
        <v>820000</v>
      </c>
      <c r="J3073" s="558">
        <f t="shared" si="1621"/>
        <v>1310000</v>
      </c>
      <c r="K3073" s="904">
        <f t="shared" si="1615"/>
        <v>38.497652582159624</v>
      </c>
    </row>
    <row r="3074" spans="1:11" ht="15.75" thickBot="1" x14ac:dyDescent="0.3">
      <c r="A3074" s="3" t="s">
        <v>386</v>
      </c>
      <c r="B3074" s="3" t="s">
        <v>92</v>
      </c>
      <c r="C3074" s="65">
        <f>C3075</f>
        <v>2050000</v>
      </c>
      <c r="D3074" s="65">
        <f t="shared" ref="D3074:J3075" si="1622">D3075</f>
        <v>0</v>
      </c>
      <c r="E3074" s="65">
        <f t="shared" si="1622"/>
        <v>0</v>
      </c>
      <c r="F3074" s="100">
        <f t="shared" si="1622"/>
        <v>0</v>
      </c>
      <c r="G3074" s="858">
        <f t="shared" si="1622"/>
        <v>820000</v>
      </c>
      <c r="H3074" s="511">
        <f t="shared" si="1622"/>
        <v>0</v>
      </c>
      <c r="I3074" s="859">
        <f t="shared" si="1622"/>
        <v>820000</v>
      </c>
      <c r="J3074" s="512">
        <f t="shared" si="1622"/>
        <v>1230000</v>
      </c>
      <c r="K3074" s="544">
        <f t="shared" si="1615"/>
        <v>40</v>
      </c>
    </row>
    <row r="3075" spans="1:11" x14ac:dyDescent="0.25">
      <c r="A3075" s="63" t="s">
        <v>387</v>
      </c>
      <c r="B3075" s="63" t="s">
        <v>372</v>
      </c>
      <c r="C3075" s="64">
        <f>C3076</f>
        <v>2050000</v>
      </c>
      <c r="D3075" s="64">
        <f t="shared" si="1622"/>
        <v>0</v>
      </c>
      <c r="E3075" s="64">
        <f t="shared" si="1622"/>
        <v>0</v>
      </c>
      <c r="F3075" s="101">
        <f t="shared" si="1622"/>
        <v>0</v>
      </c>
      <c r="G3075" s="860">
        <f t="shared" si="1622"/>
        <v>820000</v>
      </c>
      <c r="H3075" s="369">
        <f t="shared" si="1622"/>
        <v>0</v>
      </c>
      <c r="I3075" s="861">
        <f t="shared" si="1622"/>
        <v>820000</v>
      </c>
      <c r="J3075" s="513">
        <f t="shared" si="1622"/>
        <v>1230000</v>
      </c>
      <c r="K3075" s="535">
        <f t="shared" si="1615"/>
        <v>40</v>
      </c>
    </row>
    <row r="3076" spans="1:11" ht="15.75" thickBot="1" x14ac:dyDescent="0.3">
      <c r="A3076" s="48" t="s">
        <v>388</v>
      </c>
      <c r="B3076" s="48" t="s">
        <v>212</v>
      </c>
      <c r="C3076" s="49">
        <v>2050000</v>
      </c>
      <c r="D3076" s="147"/>
      <c r="E3076" s="147"/>
      <c r="F3076" s="148"/>
      <c r="G3076" s="865">
        <v>820000</v>
      </c>
      <c r="H3076" s="1098"/>
      <c r="I3076" s="866">
        <f>H3076+G3076</f>
        <v>820000</v>
      </c>
      <c r="J3076" s="618">
        <f>C3076-I3076</f>
        <v>1230000</v>
      </c>
      <c r="K3076" s="538">
        <f t="shared" si="1615"/>
        <v>40</v>
      </c>
    </row>
    <row r="3077" spans="1:11" ht="15.75" thickBot="1" x14ac:dyDescent="0.3">
      <c r="A3077" s="3" t="s">
        <v>389</v>
      </c>
      <c r="B3077" s="3" t="s">
        <v>151</v>
      </c>
      <c r="C3077" s="65">
        <f>C3078</f>
        <v>80000</v>
      </c>
      <c r="D3077" s="65">
        <f t="shared" ref="D3077:J3078" si="1623">D3078</f>
        <v>0</v>
      </c>
      <c r="E3077" s="65">
        <f t="shared" si="1623"/>
        <v>0</v>
      </c>
      <c r="F3077" s="100">
        <f t="shared" si="1623"/>
        <v>0</v>
      </c>
      <c r="G3077" s="858">
        <f t="shared" si="1623"/>
        <v>0</v>
      </c>
      <c r="H3077" s="511">
        <f t="shared" si="1623"/>
        <v>0</v>
      </c>
      <c r="I3077" s="859">
        <f t="shared" si="1623"/>
        <v>0</v>
      </c>
      <c r="J3077" s="512">
        <f t="shared" si="1623"/>
        <v>80000</v>
      </c>
      <c r="K3077" s="544">
        <f t="shared" si="1615"/>
        <v>0</v>
      </c>
    </row>
    <row r="3078" spans="1:11" x14ac:dyDescent="0.25">
      <c r="A3078" s="63" t="s">
        <v>390</v>
      </c>
      <c r="B3078" s="63" t="s">
        <v>154</v>
      </c>
      <c r="C3078" s="64">
        <f>C3079</f>
        <v>80000</v>
      </c>
      <c r="D3078" s="64">
        <f t="shared" si="1623"/>
        <v>0</v>
      </c>
      <c r="E3078" s="64">
        <f t="shared" si="1623"/>
        <v>0</v>
      </c>
      <c r="F3078" s="101">
        <f t="shared" si="1623"/>
        <v>0</v>
      </c>
      <c r="G3078" s="860">
        <f t="shared" si="1623"/>
        <v>0</v>
      </c>
      <c r="H3078" s="369">
        <f t="shared" si="1623"/>
        <v>0</v>
      </c>
      <c r="I3078" s="861">
        <f t="shared" si="1623"/>
        <v>0</v>
      </c>
      <c r="J3078" s="513">
        <f t="shared" si="1623"/>
        <v>80000</v>
      </c>
      <c r="K3078" s="535">
        <f t="shared" si="1615"/>
        <v>0</v>
      </c>
    </row>
    <row r="3079" spans="1:11" x14ac:dyDescent="0.25">
      <c r="A3079" s="4" t="s">
        <v>391</v>
      </c>
      <c r="B3079" s="4" t="s">
        <v>246</v>
      </c>
      <c r="C3079" s="21">
        <v>80000</v>
      </c>
      <c r="D3079" s="16"/>
      <c r="E3079" s="16"/>
      <c r="F3079" s="102"/>
      <c r="G3079" s="835"/>
      <c r="H3079" s="716"/>
      <c r="I3079" s="846">
        <f>H3079+G3079</f>
        <v>0</v>
      </c>
      <c r="J3079" s="561">
        <f>C3079-I3079</f>
        <v>80000</v>
      </c>
      <c r="K3079" s="536">
        <f t="shared" si="1615"/>
        <v>0</v>
      </c>
    </row>
    <row r="3080" spans="1:11" ht="15.75" thickBot="1" x14ac:dyDescent="0.3">
      <c r="A3080" s="70" t="s">
        <v>62</v>
      </c>
      <c r="B3080" s="77" t="s">
        <v>63</v>
      </c>
      <c r="C3080" s="71">
        <f>C3081</f>
        <v>3755000</v>
      </c>
      <c r="D3080" s="71">
        <f t="shared" ref="D3080:J3080" si="1624">D3081</f>
        <v>0</v>
      </c>
      <c r="E3080" s="71">
        <f t="shared" si="1624"/>
        <v>0</v>
      </c>
      <c r="F3080" s="111">
        <f t="shared" si="1624"/>
        <v>0</v>
      </c>
      <c r="G3080" s="902">
        <f t="shared" si="1624"/>
        <v>108125</v>
      </c>
      <c r="H3080" s="1100">
        <f t="shared" si="1624"/>
        <v>0</v>
      </c>
      <c r="I3080" s="903">
        <f t="shared" si="1624"/>
        <v>108125</v>
      </c>
      <c r="J3080" s="558">
        <f t="shared" si="1624"/>
        <v>3646875</v>
      </c>
      <c r="K3080" s="904">
        <f t="shared" si="1615"/>
        <v>2.8794940079893476</v>
      </c>
    </row>
    <row r="3081" spans="1:11" ht="15.75" thickBot="1" x14ac:dyDescent="0.3">
      <c r="A3081" s="79" t="s">
        <v>392</v>
      </c>
      <c r="B3081" s="3" t="s">
        <v>151</v>
      </c>
      <c r="C3081" s="65">
        <f>C3082+C3084+C3086</f>
        <v>3755000</v>
      </c>
      <c r="D3081" s="65">
        <f t="shared" ref="D3081:J3081" si="1625">D3082+D3084+D3086</f>
        <v>0</v>
      </c>
      <c r="E3081" s="65">
        <f t="shared" si="1625"/>
        <v>0</v>
      </c>
      <c r="F3081" s="100">
        <f t="shared" si="1625"/>
        <v>0</v>
      </c>
      <c r="G3081" s="858">
        <f t="shared" si="1625"/>
        <v>108125</v>
      </c>
      <c r="H3081" s="511">
        <f t="shared" si="1625"/>
        <v>0</v>
      </c>
      <c r="I3081" s="859">
        <f t="shared" si="1625"/>
        <v>108125</v>
      </c>
      <c r="J3081" s="512">
        <f t="shared" si="1625"/>
        <v>3646875</v>
      </c>
      <c r="K3081" s="544">
        <f t="shared" si="1615"/>
        <v>2.8794940079893476</v>
      </c>
    </row>
    <row r="3082" spans="1:11" x14ac:dyDescent="0.25">
      <c r="A3082" s="78" t="s">
        <v>393</v>
      </c>
      <c r="B3082" s="63" t="s">
        <v>154</v>
      </c>
      <c r="C3082" s="64">
        <f>C3083</f>
        <v>125000</v>
      </c>
      <c r="D3082" s="64">
        <f t="shared" ref="D3082:J3082" si="1626">D3083</f>
        <v>0</v>
      </c>
      <c r="E3082" s="64">
        <f t="shared" si="1626"/>
        <v>0</v>
      </c>
      <c r="F3082" s="101">
        <f t="shared" si="1626"/>
        <v>0</v>
      </c>
      <c r="G3082" s="860">
        <f t="shared" si="1626"/>
        <v>93250</v>
      </c>
      <c r="H3082" s="369">
        <f t="shared" si="1626"/>
        <v>0</v>
      </c>
      <c r="I3082" s="861">
        <f t="shared" si="1626"/>
        <v>93250</v>
      </c>
      <c r="J3082" s="513">
        <f t="shared" si="1626"/>
        <v>31750</v>
      </c>
      <c r="K3082" s="535">
        <f t="shared" si="1615"/>
        <v>74.599999999999994</v>
      </c>
    </row>
    <row r="3083" spans="1:11" x14ac:dyDescent="0.25">
      <c r="A3083" s="27" t="s">
        <v>394</v>
      </c>
      <c r="B3083" s="4" t="s">
        <v>155</v>
      </c>
      <c r="C3083" s="21">
        <v>125000</v>
      </c>
      <c r="D3083" s="16"/>
      <c r="E3083" s="16"/>
      <c r="F3083" s="102"/>
      <c r="G3083" s="850">
        <v>93250</v>
      </c>
      <c r="H3083" s="691"/>
      <c r="I3083" s="864">
        <f>H3083+G3083</f>
        <v>93250</v>
      </c>
      <c r="J3083" s="561">
        <f>C3083-I3083</f>
        <v>31750</v>
      </c>
      <c r="K3083" s="536">
        <f t="shared" si="1615"/>
        <v>74.599999999999994</v>
      </c>
    </row>
    <row r="3084" spans="1:11" x14ac:dyDescent="0.25">
      <c r="A3084" s="27" t="s">
        <v>395</v>
      </c>
      <c r="B3084" s="4" t="s">
        <v>156</v>
      </c>
      <c r="C3084" s="21">
        <f>C3085</f>
        <v>30000</v>
      </c>
      <c r="D3084" s="21">
        <f t="shared" ref="D3084:J3084" si="1627">D3085</f>
        <v>0</v>
      </c>
      <c r="E3084" s="21">
        <f t="shared" si="1627"/>
        <v>0</v>
      </c>
      <c r="F3084" s="103">
        <f t="shared" si="1627"/>
        <v>0</v>
      </c>
      <c r="G3084" s="862">
        <f t="shared" si="1627"/>
        <v>14875</v>
      </c>
      <c r="H3084" s="499">
        <f t="shared" si="1627"/>
        <v>0</v>
      </c>
      <c r="I3084" s="863">
        <f t="shared" si="1627"/>
        <v>14875</v>
      </c>
      <c r="J3084" s="514">
        <f t="shared" si="1627"/>
        <v>15125</v>
      </c>
      <c r="K3084" s="536">
        <f t="shared" si="1615"/>
        <v>49.583333333333336</v>
      </c>
    </row>
    <row r="3085" spans="1:11" x14ac:dyDescent="0.25">
      <c r="A3085" s="27" t="s">
        <v>396</v>
      </c>
      <c r="B3085" s="4" t="s">
        <v>157</v>
      </c>
      <c r="C3085" s="21">
        <v>30000</v>
      </c>
      <c r="D3085" s="16"/>
      <c r="E3085" s="16"/>
      <c r="F3085" s="102"/>
      <c r="G3085" s="850">
        <v>14875</v>
      </c>
      <c r="H3085" s="691"/>
      <c r="I3085" s="864">
        <f>H3085+G3085</f>
        <v>14875</v>
      </c>
      <c r="J3085" s="561">
        <f>C3085-I3085</f>
        <v>15125</v>
      </c>
      <c r="K3085" s="536">
        <f t="shared" si="1615"/>
        <v>49.583333333333336</v>
      </c>
    </row>
    <row r="3086" spans="1:11" x14ac:dyDescent="0.25">
      <c r="A3086" s="27" t="s">
        <v>397</v>
      </c>
      <c r="B3086" s="4" t="s">
        <v>158</v>
      </c>
      <c r="C3086" s="21">
        <f>C3087</f>
        <v>3600000</v>
      </c>
      <c r="D3086" s="21">
        <f t="shared" ref="D3086:J3086" si="1628">D3087</f>
        <v>0</v>
      </c>
      <c r="E3086" s="21">
        <f t="shared" si="1628"/>
        <v>0</v>
      </c>
      <c r="F3086" s="103">
        <f t="shared" si="1628"/>
        <v>0</v>
      </c>
      <c r="G3086" s="862">
        <f t="shared" si="1628"/>
        <v>0</v>
      </c>
      <c r="H3086" s="499">
        <f t="shared" si="1628"/>
        <v>0</v>
      </c>
      <c r="I3086" s="863">
        <f t="shared" si="1628"/>
        <v>0</v>
      </c>
      <c r="J3086" s="514">
        <f t="shared" si="1628"/>
        <v>3600000</v>
      </c>
      <c r="K3086" s="536">
        <f t="shared" si="1615"/>
        <v>0</v>
      </c>
    </row>
    <row r="3087" spans="1:11" x14ac:dyDescent="0.25">
      <c r="A3087" s="27" t="s">
        <v>398</v>
      </c>
      <c r="B3087" s="4" t="s">
        <v>159</v>
      </c>
      <c r="C3087" s="21">
        <v>3600000</v>
      </c>
      <c r="D3087" s="16"/>
      <c r="E3087" s="16"/>
      <c r="F3087" s="102"/>
      <c r="G3087" s="835"/>
      <c r="H3087" s="716"/>
      <c r="I3087" s="846">
        <f>H3087+G3087</f>
        <v>0</v>
      </c>
      <c r="J3087" s="561">
        <f>C3087-I3087</f>
        <v>3600000</v>
      </c>
      <c r="K3087" s="536">
        <f t="shared" si="1615"/>
        <v>0</v>
      </c>
    </row>
    <row r="3088" spans="1:11" ht="15.75" thickBot="1" x14ac:dyDescent="0.3">
      <c r="A3088" s="70" t="s">
        <v>64</v>
      </c>
      <c r="B3088" s="77" t="s">
        <v>65</v>
      </c>
      <c r="C3088" s="71">
        <f>C3089</f>
        <v>1580000</v>
      </c>
      <c r="D3088" s="71">
        <f t="shared" ref="D3088:J3088" si="1629">D3089</f>
        <v>0</v>
      </c>
      <c r="E3088" s="71">
        <f t="shared" si="1629"/>
        <v>0</v>
      </c>
      <c r="F3088" s="111">
        <f t="shared" si="1629"/>
        <v>0</v>
      </c>
      <c r="G3088" s="902">
        <f t="shared" si="1629"/>
        <v>0</v>
      </c>
      <c r="H3088" s="1100">
        <f t="shared" si="1629"/>
        <v>0</v>
      </c>
      <c r="I3088" s="903">
        <f t="shared" si="1629"/>
        <v>0</v>
      </c>
      <c r="J3088" s="558">
        <f t="shared" si="1629"/>
        <v>1580000</v>
      </c>
      <c r="K3088" s="904">
        <f t="shared" si="1615"/>
        <v>0</v>
      </c>
    </row>
    <row r="3089" spans="1:11" ht="15.75" thickBot="1" x14ac:dyDescent="0.3">
      <c r="A3089" s="79" t="s">
        <v>399</v>
      </c>
      <c r="B3089" s="3" t="s">
        <v>151</v>
      </c>
      <c r="C3089" s="65">
        <f>C3090+C3092+C3094</f>
        <v>1580000</v>
      </c>
      <c r="D3089" s="65">
        <f t="shared" ref="D3089:J3089" si="1630">D3090+D3092+D3094</f>
        <v>0</v>
      </c>
      <c r="E3089" s="65">
        <f t="shared" si="1630"/>
        <v>0</v>
      </c>
      <c r="F3089" s="100">
        <f t="shared" si="1630"/>
        <v>0</v>
      </c>
      <c r="G3089" s="858">
        <f t="shared" si="1630"/>
        <v>0</v>
      </c>
      <c r="H3089" s="511">
        <f t="shared" si="1630"/>
        <v>0</v>
      </c>
      <c r="I3089" s="859">
        <f t="shared" si="1630"/>
        <v>0</v>
      </c>
      <c r="J3089" s="512">
        <f t="shared" si="1630"/>
        <v>1580000</v>
      </c>
      <c r="K3089" s="544">
        <f t="shared" si="1615"/>
        <v>0</v>
      </c>
    </row>
    <row r="3090" spans="1:11" x14ac:dyDescent="0.25">
      <c r="A3090" s="78" t="s">
        <v>400</v>
      </c>
      <c r="B3090" s="63" t="s">
        <v>154</v>
      </c>
      <c r="C3090" s="64">
        <f>C3091</f>
        <v>80000</v>
      </c>
      <c r="D3090" s="64">
        <f t="shared" ref="D3090:J3090" si="1631">D3091</f>
        <v>0</v>
      </c>
      <c r="E3090" s="64">
        <f t="shared" si="1631"/>
        <v>0</v>
      </c>
      <c r="F3090" s="101">
        <f t="shared" si="1631"/>
        <v>0</v>
      </c>
      <c r="G3090" s="860">
        <f t="shared" si="1631"/>
        <v>0</v>
      </c>
      <c r="H3090" s="369">
        <f t="shared" si="1631"/>
        <v>0</v>
      </c>
      <c r="I3090" s="861">
        <f t="shared" si="1631"/>
        <v>0</v>
      </c>
      <c r="J3090" s="513">
        <f t="shared" si="1631"/>
        <v>80000</v>
      </c>
      <c r="K3090" s="535">
        <f t="shared" si="1615"/>
        <v>0</v>
      </c>
    </row>
    <row r="3091" spans="1:11" x14ac:dyDescent="0.25">
      <c r="A3091" s="27" t="s">
        <v>401</v>
      </c>
      <c r="B3091" s="4" t="s">
        <v>155</v>
      </c>
      <c r="C3091" s="21">
        <v>80000</v>
      </c>
      <c r="D3091" s="16"/>
      <c r="E3091" s="16"/>
      <c r="F3091" s="102"/>
      <c r="G3091" s="835"/>
      <c r="H3091" s="716"/>
      <c r="I3091" s="846">
        <f>H3091+G3091</f>
        <v>0</v>
      </c>
      <c r="J3091" s="561">
        <f>C3091-I3091</f>
        <v>80000</v>
      </c>
      <c r="K3091" s="536">
        <f t="shared" si="1615"/>
        <v>0</v>
      </c>
    </row>
    <row r="3092" spans="1:11" x14ac:dyDescent="0.25">
      <c r="A3092" s="27" t="s">
        <v>402</v>
      </c>
      <c r="B3092" s="4" t="s">
        <v>156</v>
      </c>
      <c r="C3092" s="21">
        <f>C3093</f>
        <v>60000</v>
      </c>
      <c r="D3092" s="21">
        <f t="shared" ref="D3092:J3092" si="1632">D3093</f>
        <v>0</v>
      </c>
      <c r="E3092" s="21">
        <f t="shared" si="1632"/>
        <v>0</v>
      </c>
      <c r="F3092" s="103">
        <f t="shared" si="1632"/>
        <v>0</v>
      </c>
      <c r="G3092" s="862">
        <f t="shared" si="1632"/>
        <v>0</v>
      </c>
      <c r="H3092" s="499">
        <f t="shared" si="1632"/>
        <v>0</v>
      </c>
      <c r="I3092" s="863">
        <f t="shared" si="1632"/>
        <v>0</v>
      </c>
      <c r="J3092" s="514">
        <f t="shared" si="1632"/>
        <v>60000</v>
      </c>
      <c r="K3092" s="536">
        <f t="shared" si="1615"/>
        <v>0</v>
      </c>
    </row>
    <row r="3093" spans="1:11" x14ac:dyDescent="0.25">
      <c r="A3093" s="27" t="s">
        <v>403</v>
      </c>
      <c r="B3093" s="4" t="s">
        <v>157</v>
      </c>
      <c r="C3093" s="21">
        <v>60000</v>
      </c>
      <c r="D3093" s="16"/>
      <c r="E3093" s="16"/>
      <c r="F3093" s="102"/>
      <c r="G3093" s="835"/>
      <c r="H3093" s="716"/>
      <c r="I3093" s="846">
        <f>H3093+G3093</f>
        <v>0</v>
      </c>
      <c r="J3093" s="561">
        <f>C3093-I3093</f>
        <v>60000</v>
      </c>
      <c r="K3093" s="536">
        <f t="shared" si="1615"/>
        <v>0</v>
      </c>
    </row>
    <row r="3094" spans="1:11" x14ac:dyDescent="0.25">
      <c r="A3094" s="27" t="s">
        <v>404</v>
      </c>
      <c r="B3094" s="4" t="s">
        <v>158</v>
      </c>
      <c r="C3094" s="21">
        <f>C3095</f>
        <v>1440000</v>
      </c>
      <c r="D3094" s="21">
        <f t="shared" ref="D3094:J3094" si="1633">D3095</f>
        <v>0</v>
      </c>
      <c r="E3094" s="21">
        <f t="shared" si="1633"/>
        <v>0</v>
      </c>
      <c r="F3094" s="103">
        <f t="shared" si="1633"/>
        <v>0</v>
      </c>
      <c r="G3094" s="862">
        <f t="shared" si="1633"/>
        <v>0</v>
      </c>
      <c r="H3094" s="499">
        <f t="shared" si="1633"/>
        <v>0</v>
      </c>
      <c r="I3094" s="863">
        <f t="shared" si="1633"/>
        <v>0</v>
      </c>
      <c r="J3094" s="514">
        <f t="shared" si="1633"/>
        <v>1440000</v>
      </c>
      <c r="K3094" s="536">
        <f t="shared" si="1615"/>
        <v>0</v>
      </c>
    </row>
    <row r="3095" spans="1:11" x14ac:dyDescent="0.25">
      <c r="A3095" s="27" t="s">
        <v>405</v>
      </c>
      <c r="B3095" s="4" t="s">
        <v>159</v>
      </c>
      <c r="C3095" s="21">
        <v>1440000</v>
      </c>
      <c r="D3095" s="16"/>
      <c r="E3095" s="16"/>
      <c r="F3095" s="102"/>
      <c r="G3095" s="835"/>
      <c r="H3095" s="716"/>
      <c r="I3095" s="846">
        <f>H3095+G3095</f>
        <v>0</v>
      </c>
      <c r="J3095" s="561">
        <f>C3095-I3095</f>
        <v>1440000</v>
      </c>
      <c r="K3095" s="536">
        <f t="shared" si="1615"/>
        <v>0</v>
      </c>
    </row>
    <row r="3096" spans="1:11" ht="15.75" thickBot="1" x14ac:dyDescent="0.3">
      <c r="A3096" s="54" t="s">
        <v>116</v>
      </c>
      <c r="B3096" s="59" t="s">
        <v>108</v>
      </c>
      <c r="C3096" s="55">
        <f t="shared" ref="C3096:J3096" si="1634">C3097+C3108+C3116+C3124</f>
        <v>5460000</v>
      </c>
      <c r="D3096" s="55">
        <f t="shared" si="1634"/>
        <v>0</v>
      </c>
      <c r="E3096" s="55">
        <f t="shared" si="1634"/>
        <v>0</v>
      </c>
      <c r="F3096" s="104">
        <f t="shared" si="1634"/>
        <v>0</v>
      </c>
      <c r="G3096" s="547">
        <f t="shared" si="1634"/>
        <v>835000</v>
      </c>
      <c r="H3096" s="499">
        <f t="shared" si="1634"/>
        <v>0</v>
      </c>
      <c r="I3096" s="581">
        <f t="shared" si="1634"/>
        <v>835000</v>
      </c>
      <c r="J3096" s="549">
        <f t="shared" si="1634"/>
        <v>4625000</v>
      </c>
      <c r="K3096" s="917">
        <f t="shared" si="1615"/>
        <v>15.293040293040294</v>
      </c>
    </row>
    <row r="3097" spans="1:11" ht="15.75" thickBot="1" x14ac:dyDescent="0.3">
      <c r="A3097" s="70" t="s">
        <v>66</v>
      </c>
      <c r="B3097" s="77" t="s">
        <v>67</v>
      </c>
      <c r="C3097" s="71">
        <f>C3098</f>
        <v>1840000</v>
      </c>
      <c r="D3097" s="71">
        <f t="shared" ref="D3097:J3097" si="1635">D3098</f>
        <v>0</v>
      </c>
      <c r="E3097" s="71">
        <f t="shared" si="1635"/>
        <v>0</v>
      </c>
      <c r="F3097" s="111">
        <f t="shared" si="1635"/>
        <v>0</v>
      </c>
      <c r="G3097" s="902">
        <f t="shared" si="1635"/>
        <v>0</v>
      </c>
      <c r="H3097" s="1100">
        <f t="shared" si="1635"/>
        <v>0</v>
      </c>
      <c r="I3097" s="903">
        <f t="shared" si="1635"/>
        <v>0</v>
      </c>
      <c r="J3097" s="558">
        <f t="shared" si="1635"/>
        <v>1840000</v>
      </c>
      <c r="K3097" s="909">
        <f t="shared" si="1615"/>
        <v>0</v>
      </c>
    </row>
    <row r="3098" spans="1:11" ht="15.75" thickBot="1" x14ac:dyDescent="0.3">
      <c r="A3098" s="79" t="s">
        <v>406</v>
      </c>
      <c r="B3098" s="3" t="s">
        <v>151</v>
      </c>
      <c r="C3098" s="65">
        <f>C3099+C3101+C3103</f>
        <v>1840000</v>
      </c>
      <c r="D3098" s="65">
        <f t="shared" ref="D3098:J3098" si="1636">D3099+D3101+D3103</f>
        <v>0</v>
      </c>
      <c r="E3098" s="65">
        <f t="shared" si="1636"/>
        <v>0</v>
      </c>
      <c r="F3098" s="100">
        <f t="shared" si="1636"/>
        <v>0</v>
      </c>
      <c r="G3098" s="858">
        <f t="shared" si="1636"/>
        <v>0</v>
      </c>
      <c r="H3098" s="511">
        <f t="shared" si="1636"/>
        <v>0</v>
      </c>
      <c r="I3098" s="859">
        <f t="shared" si="1636"/>
        <v>0</v>
      </c>
      <c r="J3098" s="512">
        <f t="shared" si="1636"/>
        <v>1840000</v>
      </c>
      <c r="K3098" s="535">
        <f t="shared" si="1615"/>
        <v>0</v>
      </c>
    </row>
    <row r="3099" spans="1:11" x14ac:dyDescent="0.25">
      <c r="A3099" s="78" t="s">
        <v>407</v>
      </c>
      <c r="B3099" s="63" t="s">
        <v>154</v>
      </c>
      <c r="C3099" s="64">
        <f>C3100</f>
        <v>310000</v>
      </c>
      <c r="D3099" s="64">
        <f t="shared" ref="D3099:J3099" si="1637">D3100</f>
        <v>0</v>
      </c>
      <c r="E3099" s="64">
        <f t="shared" si="1637"/>
        <v>0</v>
      </c>
      <c r="F3099" s="101">
        <f t="shared" si="1637"/>
        <v>0</v>
      </c>
      <c r="G3099" s="860">
        <f t="shared" si="1637"/>
        <v>0</v>
      </c>
      <c r="H3099" s="369">
        <f t="shared" si="1637"/>
        <v>0</v>
      </c>
      <c r="I3099" s="861">
        <f t="shared" si="1637"/>
        <v>0</v>
      </c>
      <c r="J3099" s="513">
        <f t="shared" si="1637"/>
        <v>310000</v>
      </c>
      <c r="K3099" s="536">
        <f t="shared" si="1615"/>
        <v>0</v>
      </c>
    </row>
    <row r="3100" spans="1:11" x14ac:dyDescent="0.25">
      <c r="A3100" s="27" t="s">
        <v>408</v>
      </c>
      <c r="B3100" s="4" t="s">
        <v>155</v>
      </c>
      <c r="C3100" s="21">
        <v>310000</v>
      </c>
      <c r="D3100" s="16"/>
      <c r="E3100" s="16"/>
      <c r="F3100" s="102"/>
      <c r="G3100" s="835"/>
      <c r="H3100" s="716"/>
      <c r="I3100" s="846">
        <f>H3100+G3100</f>
        <v>0</v>
      </c>
      <c r="J3100" s="561">
        <f>C3100-I3100</f>
        <v>310000</v>
      </c>
      <c r="K3100" s="536">
        <f t="shared" si="1615"/>
        <v>0</v>
      </c>
    </row>
    <row r="3101" spans="1:11" x14ac:dyDescent="0.25">
      <c r="A3101" s="27" t="s">
        <v>409</v>
      </c>
      <c r="B3101" s="4" t="s">
        <v>156</v>
      </c>
      <c r="C3101" s="21">
        <f>C3102</f>
        <v>90000</v>
      </c>
      <c r="D3101" s="21">
        <f t="shared" ref="D3101:J3101" si="1638">D3102</f>
        <v>0</v>
      </c>
      <c r="E3101" s="21">
        <f t="shared" si="1638"/>
        <v>0</v>
      </c>
      <c r="F3101" s="103">
        <f t="shared" si="1638"/>
        <v>0</v>
      </c>
      <c r="G3101" s="862">
        <f t="shared" si="1638"/>
        <v>0</v>
      </c>
      <c r="H3101" s="499">
        <f t="shared" si="1638"/>
        <v>0</v>
      </c>
      <c r="I3101" s="863">
        <f t="shared" si="1638"/>
        <v>0</v>
      </c>
      <c r="J3101" s="514">
        <f t="shared" si="1638"/>
        <v>90000</v>
      </c>
      <c r="K3101" s="536">
        <f t="shared" si="1615"/>
        <v>0</v>
      </c>
    </row>
    <row r="3102" spans="1:11" x14ac:dyDescent="0.25">
      <c r="A3102" s="27" t="s">
        <v>410</v>
      </c>
      <c r="B3102" s="4" t="s">
        <v>157</v>
      </c>
      <c r="C3102" s="21">
        <v>90000</v>
      </c>
      <c r="D3102" s="16"/>
      <c r="E3102" s="16"/>
      <c r="F3102" s="102"/>
      <c r="G3102" s="835"/>
      <c r="H3102" s="716"/>
      <c r="I3102" s="846">
        <f>H3102+G3102</f>
        <v>0</v>
      </c>
      <c r="J3102" s="561">
        <f>C3102-I3102</f>
        <v>90000</v>
      </c>
      <c r="K3102" s="536">
        <f t="shared" si="1615"/>
        <v>0</v>
      </c>
    </row>
    <row r="3103" spans="1:11" x14ac:dyDescent="0.25">
      <c r="A3103" s="27" t="s">
        <v>411</v>
      </c>
      <c r="B3103" s="4" t="s">
        <v>158</v>
      </c>
      <c r="C3103" s="21">
        <f>C3104</f>
        <v>1440000</v>
      </c>
      <c r="D3103" s="21">
        <f t="shared" ref="D3103:J3103" si="1639">D3104</f>
        <v>0</v>
      </c>
      <c r="E3103" s="21">
        <f t="shared" si="1639"/>
        <v>0</v>
      </c>
      <c r="F3103" s="103">
        <f t="shared" si="1639"/>
        <v>0</v>
      </c>
      <c r="G3103" s="862">
        <f t="shared" si="1639"/>
        <v>0</v>
      </c>
      <c r="H3103" s="499">
        <f t="shared" si="1639"/>
        <v>0</v>
      </c>
      <c r="I3103" s="863">
        <f t="shared" si="1639"/>
        <v>0</v>
      </c>
      <c r="J3103" s="514">
        <f t="shared" si="1639"/>
        <v>1440000</v>
      </c>
      <c r="K3103" s="536">
        <f t="shared" si="1615"/>
        <v>0</v>
      </c>
    </row>
    <row r="3104" spans="1:11" x14ac:dyDescent="0.25">
      <c r="A3104" s="135" t="s">
        <v>412</v>
      </c>
      <c r="B3104" s="48" t="s">
        <v>159</v>
      </c>
      <c r="C3104" s="49">
        <v>1440000</v>
      </c>
      <c r="D3104" s="29"/>
      <c r="E3104" s="29"/>
      <c r="F3104" s="89"/>
      <c r="G3104" s="836"/>
      <c r="H3104" s="1088"/>
      <c r="I3104" s="847">
        <f>H3104+G3104</f>
        <v>0</v>
      </c>
      <c r="J3104" s="618">
        <f>C3104-I3104</f>
        <v>1440000</v>
      </c>
      <c r="K3104" s="538">
        <f t="shared" si="1615"/>
        <v>0</v>
      </c>
    </row>
    <row r="3105" spans="1:11" x14ac:dyDescent="0.25">
      <c r="A3105" s="139"/>
      <c r="B3105" s="124"/>
      <c r="C3105" s="125"/>
      <c r="D3105" s="126"/>
      <c r="E3105" s="126"/>
      <c r="F3105" s="126"/>
      <c r="G3105" s="516"/>
      <c r="H3105" s="516"/>
      <c r="I3105" s="516"/>
      <c r="J3105" s="515"/>
      <c r="K3105" s="545"/>
    </row>
    <row r="3106" spans="1:11" x14ac:dyDescent="0.25">
      <c r="A3106" s="140"/>
      <c r="B3106" s="7"/>
      <c r="C3106" s="8"/>
      <c r="D3106" s="130"/>
      <c r="E3106" s="130"/>
      <c r="F3106" s="130"/>
      <c r="G3106" s="520"/>
      <c r="H3106" s="520"/>
      <c r="I3106" s="520"/>
      <c r="J3106" s="519"/>
      <c r="K3106" s="550">
        <v>8</v>
      </c>
    </row>
    <row r="3107" spans="1:11" x14ac:dyDescent="0.25">
      <c r="A3107" s="144" t="s">
        <v>533</v>
      </c>
      <c r="B3107" s="141">
        <v>2</v>
      </c>
      <c r="C3107" s="142" t="s">
        <v>534</v>
      </c>
      <c r="D3107" s="142" t="s">
        <v>535</v>
      </c>
      <c r="E3107" s="142" t="s">
        <v>536</v>
      </c>
      <c r="F3107" s="143" t="s">
        <v>537</v>
      </c>
      <c r="G3107" s="882">
        <v>7</v>
      </c>
      <c r="H3107" s="1108">
        <v>8</v>
      </c>
      <c r="I3107" s="883">
        <v>9</v>
      </c>
      <c r="J3107" s="525">
        <v>10</v>
      </c>
      <c r="K3107" s="503">
        <v>11</v>
      </c>
    </row>
    <row r="3108" spans="1:11" ht="15.75" thickBot="1" x14ac:dyDescent="0.3">
      <c r="A3108" s="136" t="s">
        <v>68</v>
      </c>
      <c r="B3108" s="136" t="s">
        <v>69</v>
      </c>
      <c r="C3108" s="137">
        <f>C3109</f>
        <v>1060000</v>
      </c>
      <c r="D3108" s="137">
        <f t="shared" ref="D3108:J3108" si="1640">D3109</f>
        <v>0</v>
      </c>
      <c r="E3108" s="137">
        <f t="shared" si="1640"/>
        <v>0</v>
      </c>
      <c r="F3108" s="138">
        <f t="shared" si="1640"/>
        <v>0</v>
      </c>
      <c r="G3108" s="905">
        <f t="shared" si="1640"/>
        <v>835000</v>
      </c>
      <c r="H3108" s="1109">
        <f t="shared" si="1640"/>
        <v>0</v>
      </c>
      <c r="I3108" s="906">
        <f t="shared" si="1640"/>
        <v>835000</v>
      </c>
      <c r="J3108" s="559">
        <f t="shared" si="1640"/>
        <v>225000</v>
      </c>
      <c r="K3108" s="907">
        <f t="shared" ref="K3108:K3149" si="1641">I3108/C3108*100</f>
        <v>78.773584905660371</v>
      </c>
    </row>
    <row r="3109" spans="1:11" ht="15.75" thickBot="1" x14ac:dyDescent="0.3">
      <c r="A3109" s="79" t="s">
        <v>413</v>
      </c>
      <c r="B3109" s="3" t="s">
        <v>151</v>
      </c>
      <c r="C3109" s="65">
        <f>C3110+C3112+C3114</f>
        <v>1060000</v>
      </c>
      <c r="D3109" s="65">
        <f t="shared" ref="D3109:J3109" si="1642">D3110+D3112+D3114</f>
        <v>0</v>
      </c>
      <c r="E3109" s="65">
        <f t="shared" si="1642"/>
        <v>0</v>
      </c>
      <c r="F3109" s="100">
        <f t="shared" si="1642"/>
        <v>0</v>
      </c>
      <c r="G3109" s="858">
        <f t="shared" si="1642"/>
        <v>835000</v>
      </c>
      <c r="H3109" s="511">
        <f t="shared" si="1642"/>
        <v>0</v>
      </c>
      <c r="I3109" s="859">
        <f t="shared" si="1642"/>
        <v>835000</v>
      </c>
      <c r="J3109" s="512">
        <f t="shared" si="1642"/>
        <v>225000</v>
      </c>
      <c r="K3109" s="535">
        <f t="shared" si="1641"/>
        <v>78.773584905660371</v>
      </c>
    </row>
    <row r="3110" spans="1:11" x14ac:dyDescent="0.25">
      <c r="A3110" s="78" t="s">
        <v>414</v>
      </c>
      <c r="B3110" s="63" t="s">
        <v>154</v>
      </c>
      <c r="C3110" s="64">
        <f>C3111</f>
        <v>70000</v>
      </c>
      <c r="D3110" s="64">
        <f t="shared" ref="D3110:J3110" si="1643">D3111</f>
        <v>0</v>
      </c>
      <c r="E3110" s="64">
        <f t="shared" si="1643"/>
        <v>0</v>
      </c>
      <c r="F3110" s="101">
        <f t="shared" si="1643"/>
        <v>0</v>
      </c>
      <c r="G3110" s="860">
        <f t="shared" si="1643"/>
        <v>70000</v>
      </c>
      <c r="H3110" s="369">
        <f t="shared" si="1643"/>
        <v>0</v>
      </c>
      <c r="I3110" s="861">
        <f t="shared" si="1643"/>
        <v>70000</v>
      </c>
      <c r="J3110" s="513">
        <f t="shared" si="1643"/>
        <v>0</v>
      </c>
      <c r="K3110" s="536">
        <f t="shared" si="1641"/>
        <v>100</v>
      </c>
    </row>
    <row r="3111" spans="1:11" x14ac:dyDescent="0.25">
      <c r="A3111" s="27" t="s">
        <v>415</v>
      </c>
      <c r="B3111" s="4" t="s">
        <v>155</v>
      </c>
      <c r="C3111" s="21">
        <v>70000</v>
      </c>
      <c r="D3111" s="16"/>
      <c r="E3111" s="16"/>
      <c r="F3111" s="102"/>
      <c r="G3111" s="850">
        <v>70000</v>
      </c>
      <c r="H3111" s="691"/>
      <c r="I3111" s="864">
        <f>H3111+G3111</f>
        <v>70000</v>
      </c>
      <c r="J3111" s="561">
        <f>C3111-I3111</f>
        <v>0</v>
      </c>
      <c r="K3111" s="536">
        <f t="shared" si="1641"/>
        <v>100</v>
      </c>
    </row>
    <row r="3112" spans="1:11" x14ac:dyDescent="0.25">
      <c r="A3112" s="27" t="s">
        <v>416</v>
      </c>
      <c r="B3112" s="4" t="s">
        <v>156</v>
      </c>
      <c r="C3112" s="21">
        <f>C3113</f>
        <v>30000</v>
      </c>
      <c r="D3112" s="21">
        <f t="shared" ref="D3112:J3112" si="1644">D3113</f>
        <v>0</v>
      </c>
      <c r="E3112" s="21">
        <f t="shared" si="1644"/>
        <v>0</v>
      </c>
      <c r="F3112" s="103">
        <f t="shared" si="1644"/>
        <v>0</v>
      </c>
      <c r="G3112" s="862">
        <f t="shared" si="1644"/>
        <v>15000</v>
      </c>
      <c r="H3112" s="499">
        <f t="shared" si="1644"/>
        <v>0</v>
      </c>
      <c r="I3112" s="863">
        <f t="shared" si="1644"/>
        <v>15000</v>
      </c>
      <c r="J3112" s="514">
        <f t="shared" si="1644"/>
        <v>15000</v>
      </c>
      <c r="K3112" s="536">
        <f t="shared" si="1641"/>
        <v>50</v>
      </c>
    </row>
    <row r="3113" spans="1:11" x14ac:dyDescent="0.25">
      <c r="A3113" s="27" t="s">
        <v>417</v>
      </c>
      <c r="B3113" s="4" t="s">
        <v>157</v>
      </c>
      <c r="C3113" s="21">
        <v>30000</v>
      </c>
      <c r="D3113" s="16"/>
      <c r="E3113" s="16"/>
      <c r="F3113" s="102"/>
      <c r="G3113" s="850">
        <v>15000</v>
      </c>
      <c r="H3113" s="691"/>
      <c r="I3113" s="851">
        <f>H3113+G3113</f>
        <v>15000</v>
      </c>
      <c r="J3113" s="561">
        <f>C3113-I3113</f>
        <v>15000</v>
      </c>
      <c r="K3113" s="536">
        <f t="shared" si="1641"/>
        <v>50</v>
      </c>
    </row>
    <row r="3114" spans="1:11" x14ac:dyDescent="0.25">
      <c r="A3114" s="27" t="s">
        <v>418</v>
      </c>
      <c r="B3114" s="4" t="s">
        <v>158</v>
      </c>
      <c r="C3114" s="21">
        <f>C3115</f>
        <v>960000</v>
      </c>
      <c r="D3114" s="21">
        <f t="shared" ref="D3114:J3114" si="1645">D3115</f>
        <v>0</v>
      </c>
      <c r="E3114" s="21">
        <f t="shared" si="1645"/>
        <v>0</v>
      </c>
      <c r="F3114" s="103">
        <f t="shared" si="1645"/>
        <v>0</v>
      </c>
      <c r="G3114" s="862">
        <f t="shared" si="1645"/>
        <v>750000</v>
      </c>
      <c r="H3114" s="499">
        <f t="shared" si="1645"/>
        <v>0</v>
      </c>
      <c r="I3114" s="863">
        <f t="shared" si="1645"/>
        <v>750000</v>
      </c>
      <c r="J3114" s="514">
        <f t="shared" si="1645"/>
        <v>210000</v>
      </c>
      <c r="K3114" s="536">
        <f t="shared" si="1641"/>
        <v>78.125</v>
      </c>
    </row>
    <row r="3115" spans="1:11" x14ac:dyDescent="0.25">
      <c r="A3115" s="27" t="s">
        <v>419</v>
      </c>
      <c r="B3115" s="4" t="s">
        <v>159</v>
      </c>
      <c r="C3115" s="21">
        <v>960000</v>
      </c>
      <c r="D3115" s="16"/>
      <c r="E3115" s="16"/>
      <c r="F3115" s="102"/>
      <c r="G3115" s="850">
        <v>750000</v>
      </c>
      <c r="H3115" s="691"/>
      <c r="I3115" s="864">
        <f>H3115+G3115</f>
        <v>750000</v>
      </c>
      <c r="J3115" s="561">
        <f>C3115-I3115</f>
        <v>210000</v>
      </c>
      <c r="K3115" s="536">
        <f t="shared" si="1641"/>
        <v>78.125</v>
      </c>
    </row>
    <row r="3116" spans="1:11" ht="15.75" thickBot="1" x14ac:dyDescent="0.3">
      <c r="A3116" s="70" t="s">
        <v>70</v>
      </c>
      <c r="B3116" s="70" t="s">
        <v>71</v>
      </c>
      <c r="C3116" s="71">
        <f>C3117</f>
        <v>2040000</v>
      </c>
      <c r="D3116" s="71">
        <f t="shared" ref="D3116:J3116" si="1646">D3117</f>
        <v>0</v>
      </c>
      <c r="E3116" s="71">
        <f t="shared" si="1646"/>
        <v>0</v>
      </c>
      <c r="F3116" s="111">
        <f t="shared" si="1646"/>
        <v>0</v>
      </c>
      <c r="G3116" s="902">
        <f t="shared" si="1646"/>
        <v>0</v>
      </c>
      <c r="H3116" s="1100">
        <f t="shared" si="1646"/>
        <v>0</v>
      </c>
      <c r="I3116" s="903">
        <f t="shared" si="1646"/>
        <v>0</v>
      </c>
      <c r="J3116" s="558">
        <f t="shared" si="1646"/>
        <v>2040000</v>
      </c>
      <c r="K3116" s="904">
        <f t="shared" si="1641"/>
        <v>0</v>
      </c>
    </row>
    <row r="3117" spans="1:11" ht="15.75" thickBot="1" x14ac:dyDescent="0.3">
      <c r="A3117" s="79" t="s">
        <v>420</v>
      </c>
      <c r="B3117" s="3" t="s">
        <v>151</v>
      </c>
      <c r="C3117" s="65">
        <f>C3118+C3120+C3122</f>
        <v>2040000</v>
      </c>
      <c r="D3117" s="65">
        <f t="shared" ref="D3117:J3117" si="1647">D3118+D3120+D3122</f>
        <v>0</v>
      </c>
      <c r="E3117" s="65">
        <f t="shared" si="1647"/>
        <v>0</v>
      </c>
      <c r="F3117" s="100">
        <f t="shared" si="1647"/>
        <v>0</v>
      </c>
      <c r="G3117" s="858">
        <f t="shared" si="1647"/>
        <v>0</v>
      </c>
      <c r="H3117" s="511">
        <f t="shared" si="1647"/>
        <v>0</v>
      </c>
      <c r="I3117" s="859">
        <f t="shared" si="1647"/>
        <v>0</v>
      </c>
      <c r="J3117" s="512">
        <f t="shared" si="1647"/>
        <v>2040000</v>
      </c>
      <c r="K3117" s="544">
        <f t="shared" si="1641"/>
        <v>0</v>
      </c>
    </row>
    <row r="3118" spans="1:11" x14ac:dyDescent="0.25">
      <c r="A3118" s="78" t="s">
        <v>421</v>
      </c>
      <c r="B3118" s="63" t="s">
        <v>154</v>
      </c>
      <c r="C3118" s="64">
        <f>C3119</f>
        <v>75000</v>
      </c>
      <c r="D3118" s="64">
        <f t="shared" ref="D3118:J3118" si="1648">D3119</f>
        <v>0</v>
      </c>
      <c r="E3118" s="64">
        <f t="shared" si="1648"/>
        <v>0</v>
      </c>
      <c r="F3118" s="101">
        <f t="shared" si="1648"/>
        <v>0</v>
      </c>
      <c r="G3118" s="860">
        <f t="shared" si="1648"/>
        <v>0</v>
      </c>
      <c r="H3118" s="369">
        <f t="shared" si="1648"/>
        <v>0</v>
      </c>
      <c r="I3118" s="861">
        <f t="shared" si="1648"/>
        <v>0</v>
      </c>
      <c r="J3118" s="513">
        <f t="shared" si="1648"/>
        <v>75000</v>
      </c>
      <c r="K3118" s="535">
        <f t="shared" si="1641"/>
        <v>0</v>
      </c>
    </row>
    <row r="3119" spans="1:11" x14ac:dyDescent="0.25">
      <c r="A3119" s="27" t="s">
        <v>422</v>
      </c>
      <c r="B3119" s="4" t="s">
        <v>155</v>
      </c>
      <c r="C3119" s="21">
        <v>75000</v>
      </c>
      <c r="D3119" s="16"/>
      <c r="E3119" s="16"/>
      <c r="F3119" s="102"/>
      <c r="G3119" s="835"/>
      <c r="H3119" s="716"/>
      <c r="I3119" s="846">
        <f>H3119+G3119</f>
        <v>0</v>
      </c>
      <c r="J3119" s="561">
        <f>C3119-I3119</f>
        <v>75000</v>
      </c>
      <c r="K3119" s="536">
        <f t="shared" si="1641"/>
        <v>0</v>
      </c>
    </row>
    <row r="3120" spans="1:11" x14ac:dyDescent="0.25">
      <c r="A3120" s="27" t="s">
        <v>423</v>
      </c>
      <c r="B3120" s="4" t="s">
        <v>156</v>
      </c>
      <c r="C3120" s="21">
        <f>C3121</f>
        <v>45000</v>
      </c>
      <c r="D3120" s="908">
        <f t="shared" ref="D3120:J3120" si="1649">D3121</f>
        <v>0</v>
      </c>
      <c r="E3120" s="21">
        <f t="shared" si="1649"/>
        <v>0</v>
      </c>
      <c r="F3120" s="103">
        <f t="shared" si="1649"/>
        <v>0</v>
      </c>
      <c r="G3120" s="862">
        <f t="shared" si="1649"/>
        <v>0</v>
      </c>
      <c r="H3120" s="499">
        <f t="shared" si="1649"/>
        <v>0</v>
      </c>
      <c r="I3120" s="863">
        <f t="shared" si="1649"/>
        <v>0</v>
      </c>
      <c r="J3120" s="514">
        <f t="shared" si="1649"/>
        <v>45000</v>
      </c>
      <c r="K3120" s="536">
        <f t="shared" si="1641"/>
        <v>0</v>
      </c>
    </row>
    <row r="3121" spans="1:11" x14ac:dyDescent="0.25">
      <c r="A3121" s="27" t="s">
        <v>424</v>
      </c>
      <c r="B3121" s="4" t="s">
        <v>157</v>
      </c>
      <c r="C3121" s="21">
        <v>45000</v>
      </c>
      <c r="D3121" s="16"/>
      <c r="E3121" s="16"/>
      <c r="F3121" s="102"/>
      <c r="G3121" s="835"/>
      <c r="H3121" s="716"/>
      <c r="I3121" s="846">
        <f>H3121+G3121</f>
        <v>0</v>
      </c>
      <c r="J3121" s="561">
        <f>C3121-I3121</f>
        <v>45000</v>
      </c>
      <c r="K3121" s="536">
        <f t="shared" si="1641"/>
        <v>0</v>
      </c>
    </row>
    <row r="3122" spans="1:11" x14ac:dyDescent="0.25">
      <c r="A3122" s="27" t="s">
        <v>425</v>
      </c>
      <c r="B3122" s="4" t="s">
        <v>158</v>
      </c>
      <c r="C3122" s="21">
        <f>C3123</f>
        <v>1920000</v>
      </c>
      <c r="D3122" s="21">
        <f t="shared" ref="D3122:J3122" si="1650">D3123</f>
        <v>0</v>
      </c>
      <c r="E3122" s="21">
        <f t="shared" si="1650"/>
        <v>0</v>
      </c>
      <c r="F3122" s="103">
        <f t="shared" si="1650"/>
        <v>0</v>
      </c>
      <c r="G3122" s="862">
        <f t="shared" si="1650"/>
        <v>0</v>
      </c>
      <c r="H3122" s="499">
        <f t="shared" si="1650"/>
        <v>0</v>
      </c>
      <c r="I3122" s="863">
        <f t="shared" si="1650"/>
        <v>0</v>
      </c>
      <c r="J3122" s="514">
        <f t="shared" si="1650"/>
        <v>1920000</v>
      </c>
      <c r="K3122" s="536">
        <f t="shared" si="1641"/>
        <v>0</v>
      </c>
    </row>
    <row r="3123" spans="1:11" x14ac:dyDescent="0.25">
      <c r="A3123" s="27" t="s">
        <v>426</v>
      </c>
      <c r="B3123" s="4" t="s">
        <v>159</v>
      </c>
      <c r="C3123" s="21">
        <v>1920000</v>
      </c>
      <c r="D3123" s="16"/>
      <c r="E3123" s="16"/>
      <c r="F3123" s="102"/>
      <c r="G3123" s="835"/>
      <c r="H3123" s="716"/>
      <c r="I3123" s="846">
        <f>H3123+G3123</f>
        <v>0</v>
      </c>
      <c r="J3123" s="561">
        <f>C3123-I3123</f>
        <v>1920000</v>
      </c>
      <c r="K3123" s="536">
        <f t="shared" si="1641"/>
        <v>0</v>
      </c>
    </row>
    <row r="3124" spans="1:11" ht="15.75" thickBot="1" x14ac:dyDescent="0.3">
      <c r="A3124" s="70" t="s">
        <v>72</v>
      </c>
      <c r="B3124" s="70" t="s">
        <v>73</v>
      </c>
      <c r="C3124" s="71">
        <f>C3125</f>
        <v>520000</v>
      </c>
      <c r="D3124" s="71">
        <f t="shared" ref="D3124:J3124" si="1651">D3125</f>
        <v>0</v>
      </c>
      <c r="E3124" s="71">
        <f t="shared" si="1651"/>
        <v>0</v>
      </c>
      <c r="F3124" s="111">
        <f t="shared" si="1651"/>
        <v>0</v>
      </c>
      <c r="G3124" s="902">
        <f t="shared" si="1651"/>
        <v>0</v>
      </c>
      <c r="H3124" s="1100">
        <f t="shared" si="1651"/>
        <v>0</v>
      </c>
      <c r="I3124" s="903">
        <f t="shared" si="1651"/>
        <v>0</v>
      </c>
      <c r="J3124" s="558">
        <f t="shared" si="1651"/>
        <v>520000</v>
      </c>
      <c r="K3124" s="904">
        <f t="shared" si="1641"/>
        <v>0</v>
      </c>
    </row>
    <row r="3125" spans="1:11" ht="15.75" thickBot="1" x14ac:dyDescent="0.3">
      <c r="A3125" s="79" t="s">
        <v>427</v>
      </c>
      <c r="B3125" s="3" t="s">
        <v>151</v>
      </c>
      <c r="C3125" s="65">
        <f>C3126+C3128+C3130</f>
        <v>520000</v>
      </c>
      <c r="D3125" s="65">
        <f t="shared" ref="D3125:J3125" si="1652">D3126+D3128+D3130</f>
        <v>0</v>
      </c>
      <c r="E3125" s="65">
        <f t="shared" si="1652"/>
        <v>0</v>
      </c>
      <c r="F3125" s="100">
        <f t="shared" si="1652"/>
        <v>0</v>
      </c>
      <c r="G3125" s="858">
        <f t="shared" si="1652"/>
        <v>0</v>
      </c>
      <c r="H3125" s="511">
        <f t="shared" si="1652"/>
        <v>0</v>
      </c>
      <c r="I3125" s="859">
        <f t="shared" si="1652"/>
        <v>0</v>
      </c>
      <c r="J3125" s="512">
        <f t="shared" si="1652"/>
        <v>520000</v>
      </c>
      <c r="K3125" s="544">
        <f t="shared" si="1641"/>
        <v>0</v>
      </c>
    </row>
    <row r="3126" spans="1:11" x14ac:dyDescent="0.25">
      <c r="A3126" s="78" t="s">
        <v>428</v>
      </c>
      <c r="B3126" s="63" t="s">
        <v>154</v>
      </c>
      <c r="C3126" s="64">
        <f>C3127</f>
        <v>65000</v>
      </c>
      <c r="D3126" s="64">
        <f t="shared" ref="D3126:J3126" si="1653">D3127</f>
        <v>0</v>
      </c>
      <c r="E3126" s="64">
        <f t="shared" si="1653"/>
        <v>0</v>
      </c>
      <c r="F3126" s="101">
        <f t="shared" si="1653"/>
        <v>0</v>
      </c>
      <c r="G3126" s="860">
        <f t="shared" si="1653"/>
        <v>0</v>
      </c>
      <c r="H3126" s="369">
        <f t="shared" si="1653"/>
        <v>0</v>
      </c>
      <c r="I3126" s="861">
        <f t="shared" si="1653"/>
        <v>0</v>
      </c>
      <c r="J3126" s="513">
        <f t="shared" si="1653"/>
        <v>65000</v>
      </c>
      <c r="K3126" s="535">
        <f t="shared" si="1641"/>
        <v>0</v>
      </c>
    </row>
    <row r="3127" spans="1:11" x14ac:dyDescent="0.25">
      <c r="A3127" s="27" t="s">
        <v>429</v>
      </c>
      <c r="B3127" s="4" t="s">
        <v>155</v>
      </c>
      <c r="C3127" s="21">
        <v>65000</v>
      </c>
      <c r="D3127" s="57"/>
      <c r="E3127" s="57"/>
      <c r="F3127" s="106"/>
      <c r="G3127" s="835"/>
      <c r="H3127" s="716"/>
      <c r="I3127" s="846">
        <f>H3127+G3127</f>
        <v>0</v>
      </c>
      <c r="J3127" s="561">
        <f>C3127-I3127</f>
        <v>65000</v>
      </c>
      <c r="K3127" s="536">
        <f t="shared" si="1641"/>
        <v>0</v>
      </c>
    </row>
    <row r="3128" spans="1:11" x14ac:dyDescent="0.25">
      <c r="A3128" s="27" t="s">
        <v>430</v>
      </c>
      <c r="B3128" s="4" t="s">
        <v>156</v>
      </c>
      <c r="C3128" s="21">
        <f>C3129</f>
        <v>15000</v>
      </c>
      <c r="D3128" s="21">
        <f t="shared" ref="D3128:J3128" si="1654">D3129</f>
        <v>0</v>
      </c>
      <c r="E3128" s="21">
        <f t="shared" si="1654"/>
        <v>0</v>
      </c>
      <c r="F3128" s="103">
        <f t="shared" si="1654"/>
        <v>0</v>
      </c>
      <c r="G3128" s="862">
        <f t="shared" si="1654"/>
        <v>0</v>
      </c>
      <c r="H3128" s="499">
        <f t="shared" si="1654"/>
        <v>0</v>
      </c>
      <c r="I3128" s="863">
        <f t="shared" si="1654"/>
        <v>0</v>
      </c>
      <c r="J3128" s="514">
        <f t="shared" si="1654"/>
        <v>15000</v>
      </c>
      <c r="K3128" s="536">
        <f t="shared" si="1641"/>
        <v>0</v>
      </c>
    </row>
    <row r="3129" spans="1:11" x14ac:dyDescent="0.25">
      <c r="A3129" s="27" t="s">
        <v>431</v>
      </c>
      <c r="B3129" s="4" t="s">
        <v>157</v>
      </c>
      <c r="C3129" s="21">
        <v>15000</v>
      </c>
      <c r="D3129" s="16"/>
      <c r="E3129" s="16"/>
      <c r="F3129" s="102"/>
      <c r="G3129" s="835"/>
      <c r="H3129" s="716"/>
      <c r="I3129" s="846">
        <f>H3129+G3129</f>
        <v>0</v>
      </c>
      <c r="J3129" s="561">
        <f>C3129-I3129</f>
        <v>15000</v>
      </c>
      <c r="K3129" s="536">
        <f t="shared" si="1641"/>
        <v>0</v>
      </c>
    </row>
    <row r="3130" spans="1:11" x14ac:dyDescent="0.25">
      <c r="A3130" s="27" t="s">
        <v>432</v>
      </c>
      <c r="B3130" s="4" t="s">
        <v>158</v>
      </c>
      <c r="C3130" s="21">
        <f>C3131</f>
        <v>440000</v>
      </c>
      <c r="D3130" s="21">
        <f t="shared" ref="D3130:J3130" si="1655">D3131</f>
        <v>0</v>
      </c>
      <c r="E3130" s="21">
        <f t="shared" si="1655"/>
        <v>0</v>
      </c>
      <c r="F3130" s="103">
        <f t="shared" si="1655"/>
        <v>0</v>
      </c>
      <c r="G3130" s="862">
        <f t="shared" si="1655"/>
        <v>0</v>
      </c>
      <c r="H3130" s="499">
        <f t="shared" si="1655"/>
        <v>0</v>
      </c>
      <c r="I3130" s="863">
        <f t="shared" si="1655"/>
        <v>0</v>
      </c>
      <c r="J3130" s="514">
        <f t="shared" si="1655"/>
        <v>440000</v>
      </c>
      <c r="K3130" s="536">
        <f t="shared" si="1641"/>
        <v>0</v>
      </c>
    </row>
    <row r="3131" spans="1:11" x14ac:dyDescent="0.25">
      <c r="A3131" s="27" t="s">
        <v>433</v>
      </c>
      <c r="B3131" s="4" t="s">
        <v>159</v>
      </c>
      <c r="C3131" s="21">
        <v>440000</v>
      </c>
      <c r="D3131" s="16"/>
      <c r="E3131" s="16"/>
      <c r="F3131" s="102"/>
      <c r="G3131" s="835"/>
      <c r="H3131" s="716"/>
      <c r="I3131" s="846">
        <f>H3131+G3131</f>
        <v>0</v>
      </c>
      <c r="J3131" s="561">
        <f>C3131-I3131</f>
        <v>440000</v>
      </c>
      <c r="K3131" s="536">
        <f t="shared" si="1641"/>
        <v>0</v>
      </c>
    </row>
    <row r="3132" spans="1:11" x14ac:dyDescent="0.25">
      <c r="A3132" s="54" t="s">
        <v>115</v>
      </c>
      <c r="B3132" s="54" t="s">
        <v>109</v>
      </c>
      <c r="C3132" s="55">
        <f>C3133</f>
        <v>1340000</v>
      </c>
      <c r="D3132" s="55">
        <f t="shared" ref="D3132:J3133" si="1656">D3133</f>
        <v>0</v>
      </c>
      <c r="E3132" s="55">
        <f t="shared" si="1656"/>
        <v>0</v>
      </c>
      <c r="F3132" s="104">
        <f t="shared" si="1656"/>
        <v>0</v>
      </c>
      <c r="G3132" s="547">
        <f t="shared" si="1656"/>
        <v>387500</v>
      </c>
      <c r="H3132" s="499">
        <f t="shared" si="1656"/>
        <v>0</v>
      </c>
      <c r="I3132" s="548">
        <f t="shared" si="1656"/>
        <v>387500</v>
      </c>
      <c r="J3132" s="581">
        <f t="shared" si="1656"/>
        <v>952500</v>
      </c>
      <c r="K3132" s="926">
        <f t="shared" si="1641"/>
        <v>28.917910447761191</v>
      </c>
    </row>
    <row r="3133" spans="1:11" ht="15.75" thickBot="1" x14ac:dyDescent="0.3">
      <c r="A3133" s="70" t="s">
        <v>434</v>
      </c>
      <c r="B3133" s="70" t="s">
        <v>74</v>
      </c>
      <c r="C3133" s="71">
        <f>C3134</f>
        <v>1340000</v>
      </c>
      <c r="D3133" s="71">
        <f t="shared" si="1656"/>
        <v>0</v>
      </c>
      <c r="E3133" s="71">
        <f t="shared" si="1656"/>
        <v>0</v>
      </c>
      <c r="F3133" s="111">
        <f t="shared" si="1656"/>
        <v>0</v>
      </c>
      <c r="G3133" s="902">
        <f t="shared" si="1656"/>
        <v>387500</v>
      </c>
      <c r="H3133" s="1100">
        <f t="shared" si="1656"/>
        <v>0</v>
      </c>
      <c r="I3133" s="557">
        <f t="shared" si="1656"/>
        <v>387500</v>
      </c>
      <c r="J3133" s="903">
        <f t="shared" si="1656"/>
        <v>952500</v>
      </c>
      <c r="K3133" s="927">
        <f t="shared" si="1641"/>
        <v>28.917910447761191</v>
      </c>
    </row>
    <row r="3134" spans="1:11" ht="15.75" thickBot="1" x14ac:dyDescent="0.3">
      <c r="A3134" s="79" t="s">
        <v>435</v>
      </c>
      <c r="B3134" s="3" t="s">
        <v>151</v>
      </c>
      <c r="C3134" s="65">
        <f>C3135+C3137+C3139</f>
        <v>1340000</v>
      </c>
      <c r="D3134" s="65">
        <f t="shared" ref="D3134:J3134" si="1657">D3135+D3137+D3139</f>
        <v>0</v>
      </c>
      <c r="E3134" s="65">
        <f t="shared" si="1657"/>
        <v>0</v>
      </c>
      <c r="F3134" s="100">
        <f t="shared" si="1657"/>
        <v>0</v>
      </c>
      <c r="G3134" s="858">
        <f t="shared" si="1657"/>
        <v>387500</v>
      </c>
      <c r="H3134" s="511">
        <f t="shared" si="1657"/>
        <v>0</v>
      </c>
      <c r="I3134" s="511">
        <f t="shared" si="1657"/>
        <v>387500</v>
      </c>
      <c r="J3134" s="859">
        <f t="shared" si="1657"/>
        <v>952500</v>
      </c>
      <c r="K3134" s="928">
        <f t="shared" si="1641"/>
        <v>28.917910447761191</v>
      </c>
    </row>
    <row r="3135" spans="1:11" x14ac:dyDescent="0.25">
      <c r="A3135" s="78" t="s">
        <v>436</v>
      </c>
      <c r="B3135" s="63" t="s">
        <v>154</v>
      </c>
      <c r="C3135" s="64">
        <f>C3136</f>
        <v>50000</v>
      </c>
      <c r="D3135" s="64">
        <f t="shared" ref="D3135:J3135" si="1658">D3136</f>
        <v>0</v>
      </c>
      <c r="E3135" s="64">
        <f t="shared" si="1658"/>
        <v>0</v>
      </c>
      <c r="F3135" s="101">
        <f t="shared" si="1658"/>
        <v>0</v>
      </c>
      <c r="G3135" s="884">
        <f t="shared" si="1658"/>
        <v>0</v>
      </c>
      <c r="H3135" s="1110">
        <f t="shared" si="1658"/>
        <v>0</v>
      </c>
      <c r="I3135" s="885">
        <f t="shared" si="1658"/>
        <v>0</v>
      </c>
      <c r="J3135" s="128">
        <f t="shared" si="1658"/>
        <v>50000</v>
      </c>
      <c r="K3135" s="929">
        <f t="shared" si="1641"/>
        <v>0</v>
      </c>
    </row>
    <row r="3136" spans="1:11" x14ac:dyDescent="0.25">
      <c r="A3136" s="27" t="s">
        <v>437</v>
      </c>
      <c r="B3136" s="4" t="s">
        <v>155</v>
      </c>
      <c r="C3136" s="21">
        <v>50000</v>
      </c>
      <c r="D3136" s="16"/>
      <c r="E3136" s="16"/>
      <c r="F3136" s="102"/>
      <c r="G3136" s="835"/>
      <c r="H3136" s="716"/>
      <c r="I3136" s="886">
        <f>H3136+G3136</f>
        <v>0</v>
      </c>
      <c r="J3136" s="918">
        <f>C3136-I3136</f>
        <v>50000</v>
      </c>
      <c r="K3136" s="930">
        <f t="shared" si="1641"/>
        <v>0</v>
      </c>
    </row>
    <row r="3137" spans="1:11" x14ac:dyDescent="0.25">
      <c r="A3137" s="27" t="s">
        <v>438</v>
      </c>
      <c r="B3137" s="4" t="s">
        <v>156</v>
      </c>
      <c r="C3137" s="21">
        <f>C3138</f>
        <v>15000</v>
      </c>
      <c r="D3137" s="21">
        <f t="shared" ref="D3137:J3137" si="1659">D3138</f>
        <v>0</v>
      </c>
      <c r="E3137" s="21">
        <f t="shared" si="1659"/>
        <v>0</v>
      </c>
      <c r="F3137" s="103">
        <f t="shared" si="1659"/>
        <v>0</v>
      </c>
      <c r="G3137" s="870">
        <f t="shared" si="1659"/>
        <v>0</v>
      </c>
      <c r="H3137" s="21">
        <f t="shared" si="1659"/>
        <v>0</v>
      </c>
      <c r="I3137" s="871">
        <f t="shared" si="1659"/>
        <v>0</v>
      </c>
      <c r="J3137" s="919">
        <f t="shared" si="1659"/>
        <v>15000</v>
      </c>
      <c r="K3137" s="930">
        <f t="shared" si="1641"/>
        <v>0</v>
      </c>
    </row>
    <row r="3138" spans="1:11" x14ac:dyDescent="0.25">
      <c r="A3138" s="27" t="s">
        <v>439</v>
      </c>
      <c r="B3138" s="4" t="s">
        <v>157</v>
      </c>
      <c r="C3138" s="21">
        <v>15000</v>
      </c>
      <c r="D3138" s="16"/>
      <c r="E3138" s="16"/>
      <c r="F3138" s="102"/>
      <c r="G3138" s="835"/>
      <c r="H3138" s="716"/>
      <c r="I3138" s="886">
        <f>H3138+G3138</f>
        <v>0</v>
      </c>
      <c r="J3138" s="918">
        <f>C3138-I3138</f>
        <v>15000</v>
      </c>
      <c r="K3138" s="930">
        <f t="shared" si="1641"/>
        <v>0</v>
      </c>
    </row>
    <row r="3139" spans="1:11" x14ac:dyDescent="0.25">
      <c r="A3139" s="27" t="s">
        <v>440</v>
      </c>
      <c r="B3139" s="4" t="s">
        <v>158</v>
      </c>
      <c r="C3139" s="21">
        <f>C3140</f>
        <v>1275000</v>
      </c>
      <c r="D3139" s="21">
        <f t="shared" ref="D3139:J3139" si="1660">D3140</f>
        <v>0</v>
      </c>
      <c r="E3139" s="21">
        <f t="shared" si="1660"/>
        <v>0</v>
      </c>
      <c r="F3139" s="103">
        <f t="shared" si="1660"/>
        <v>0</v>
      </c>
      <c r="G3139" s="870">
        <f t="shared" si="1660"/>
        <v>387500</v>
      </c>
      <c r="H3139" s="21">
        <f t="shared" si="1660"/>
        <v>0</v>
      </c>
      <c r="I3139" s="871">
        <f t="shared" si="1660"/>
        <v>387500</v>
      </c>
      <c r="J3139" s="919">
        <f t="shared" si="1660"/>
        <v>887500</v>
      </c>
      <c r="K3139" s="930">
        <f t="shared" si="1641"/>
        <v>30.392156862745097</v>
      </c>
    </row>
    <row r="3140" spans="1:11" x14ac:dyDescent="0.25">
      <c r="A3140" s="27" t="s">
        <v>441</v>
      </c>
      <c r="B3140" s="4" t="s">
        <v>159</v>
      </c>
      <c r="C3140" s="21">
        <v>1275000</v>
      </c>
      <c r="D3140" s="16"/>
      <c r="E3140" s="16"/>
      <c r="F3140" s="102"/>
      <c r="G3140" s="850">
        <v>387500</v>
      </c>
      <c r="H3140" s="691"/>
      <c r="I3140" s="887">
        <f>H3140+G3140</f>
        <v>387500</v>
      </c>
      <c r="J3140" s="918">
        <f>C3140-I3140</f>
        <v>887500</v>
      </c>
      <c r="K3140" s="930">
        <f t="shared" si="1641"/>
        <v>30.392156862745097</v>
      </c>
    </row>
    <row r="3141" spans="1:11" x14ac:dyDescent="0.25">
      <c r="A3141" s="54" t="s">
        <v>114</v>
      </c>
      <c r="B3141" s="54" t="s">
        <v>110</v>
      </c>
      <c r="C3141" s="55">
        <f t="shared" ref="C3141:J3141" si="1661">C3142+C3153+C3164+C3172</f>
        <v>8874500</v>
      </c>
      <c r="D3141" s="55">
        <f t="shared" si="1661"/>
        <v>0</v>
      </c>
      <c r="E3141" s="55">
        <f t="shared" si="1661"/>
        <v>0</v>
      </c>
      <c r="F3141" s="104">
        <f t="shared" si="1661"/>
        <v>0</v>
      </c>
      <c r="G3141" s="547">
        <f t="shared" si="1661"/>
        <v>2380000</v>
      </c>
      <c r="H3141" s="499">
        <f t="shared" si="1661"/>
        <v>951250</v>
      </c>
      <c r="I3141" s="581">
        <f t="shared" si="1661"/>
        <v>3331250</v>
      </c>
      <c r="J3141" s="920">
        <f t="shared" si="1661"/>
        <v>5543250</v>
      </c>
      <c r="K3141" s="926">
        <f t="shared" si="1641"/>
        <v>37.537326046537835</v>
      </c>
    </row>
    <row r="3142" spans="1:11" ht="15.75" thickBot="1" x14ac:dyDescent="0.3">
      <c r="A3142" s="70" t="s">
        <v>75</v>
      </c>
      <c r="B3142" s="70" t="s">
        <v>76</v>
      </c>
      <c r="C3142" s="71">
        <f>C3143</f>
        <v>1439500</v>
      </c>
      <c r="D3142" s="71">
        <f t="shared" ref="D3142:J3142" si="1662">D3143</f>
        <v>0</v>
      </c>
      <c r="E3142" s="71">
        <f t="shared" si="1662"/>
        <v>0</v>
      </c>
      <c r="F3142" s="111">
        <f t="shared" si="1662"/>
        <v>0</v>
      </c>
      <c r="G3142" s="902">
        <f t="shared" si="1662"/>
        <v>0</v>
      </c>
      <c r="H3142" s="1100">
        <f t="shared" si="1662"/>
        <v>0</v>
      </c>
      <c r="I3142" s="903">
        <f t="shared" si="1662"/>
        <v>0</v>
      </c>
      <c r="J3142" s="921">
        <f t="shared" si="1662"/>
        <v>1439500</v>
      </c>
      <c r="K3142" s="927">
        <f t="shared" si="1641"/>
        <v>0</v>
      </c>
    </row>
    <row r="3143" spans="1:11" ht="15.75" thickBot="1" x14ac:dyDescent="0.3">
      <c r="A3143" s="79" t="s">
        <v>442</v>
      </c>
      <c r="B3143" s="3" t="s">
        <v>151</v>
      </c>
      <c r="C3143" s="65">
        <f>C3144+C3146+C3148</f>
        <v>1439500</v>
      </c>
      <c r="D3143" s="65">
        <f t="shared" ref="D3143:J3143" si="1663">D3144+D3146+D3148</f>
        <v>0</v>
      </c>
      <c r="E3143" s="65">
        <f t="shared" si="1663"/>
        <v>0</v>
      </c>
      <c r="F3143" s="100">
        <f t="shared" si="1663"/>
        <v>0</v>
      </c>
      <c r="G3143" s="858">
        <f t="shared" si="1663"/>
        <v>0</v>
      </c>
      <c r="H3143" s="511">
        <f t="shared" si="1663"/>
        <v>0</v>
      </c>
      <c r="I3143" s="859">
        <f t="shared" si="1663"/>
        <v>0</v>
      </c>
      <c r="J3143" s="922">
        <f t="shared" si="1663"/>
        <v>1439500</v>
      </c>
      <c r="K3143" s="928">
        <f t="shared" si="1641"/>
        <v>0</v>
      </c>
    </row>
    <row r="3144" spans="1:11" x14ac:dyDescent="0.25">
      <c r="A3144" s="78" t="s">
        <v>443</v>
      </c>
      <c r="B3144" s="63" t="s">
        <v>154</v>
      </c>
      <c r="C3144" s="64">
        <f>C3145</f>
        <v>89500</v>
      </c>
      <c r="D3144" s="64">
        <f t="shared" ref="D3144:J3144" si="1664">D3145</f>
        <v>0</v>
      </c>
      <c r="E3144" s="64">
        <f t="shared" si="1664"/>
        <v>0</v>
      </c>
      <c r="F3144" s="101">
        <f t="shared" si="1664"/>
        <v>0</v>
      </c>
      <c r="G3144" s="860">
        <f t="shared" si="1664"/>
        <v>0</v>
      </c>
      <c r="H3144" s="369">
        <f t="shared" si="1664"/>
        <v>0</v>
      </c>
      <c r="I3144" s="861">
        <f t="shared" si="1664"/>
        <v>0</v>
      </c>
      <c r="J3144" s="923">
        <f t="shared" si="1664"/>
        <v>89500</v>
      </c>
      <c r="K3144" s="929">
        <f t="shared" si="1641"/>
        <v>0</v>
      </c>
    </row>
    <row r="3145" spans="1:11" x14ac:dyDescent="0.25">
      <c r="A3145" s="27" t="s">
        <v>444</v>
      </c>
      <c r="B3145" s="4" t="s">
        <v>155</v>
      </c>
      <c r="C3145" s="21">
        <v>89500</v>
      </c>
      <c r="D3145" s="16"/>
      <c r="E3145" s="16"/>
      <c r="F3145" s="102"/>
      <c r="G3145" s="835"/>
      <c r="H3145" s="716"/>
      <c r="I3145" s="846">
        <f>H3145+G3145</f>
        <v>0</v>
      </c>
      <c r="J3145" s="924">
        <f>C3145-I3145</f>
        <v>89500</v>
      </c>
      <c r="K3145" s="930">
        <f t="shared" si="1641"/>
        <v>0</v>
      </c>
    </row>
    <row r="3146" spans="1:11" x14ac:dyDescent="0.25">
      <c r="A3146" s="27" t="s">
        <v>445</v>
      </c>
      <c r="B3146" s="4" t="s">
        <v>156</v>
      </c>
      <c r="C3146" s="21">
        <f>C3147</f>
        <v>30000</v>
      </c>
      <c r="D3146" s="21">
        <f t="shared" ref="D3146:J3146" si="1665">D3147</f>
        <v>0</v>
      </c>
      <c r="E3146" s="21">
        <f t="shared" si="1665"/>
        <v>0</v>
      </c>
      <c r="F3146" s="103">
        <f t="shared" si="1665"/>
        <v>0</v>
      </c>
      <c r="G3146" s="862">
        <f t="shared" si="1665"/>
        <v>0</v>
      </c>
      <c r="H3146" s="499">
        <f t="shared" si="1665"/>
        <v>0</v>
      </c>
      <c r="I3146" s="863">
        <f t="shared" si="1665"/>
        <v>0</v>
      </c>
      <c r="J3146" s="925">
        <f t="shared" si="1665"/>
        <v>30000</v>
      </c>
      <c r="K3146" s="930">
        <f t="shared" si="1641"/>
        <v>0</v>
      </c>
    </row>
    <row r="3147" spans="1:11" x14ac:dyDescent="0.25">
      <c r="A3147" s="27" t="s">
        <v>446</v>
      </c>
      <c r="B3147" s="4" t="s">
        <v>157</v>
      </c>
      <c r="C3147" s="21">
        <v>30000</v>
      </c>
      <c r="D3147" s="16"/>
      <c r="E3147" s="16"/>
      <c r="F3147" s="102"/>
      <c r="G3147" s="835"/>
      <c r="H3147" s="716"/>
      <c r="I3147" s="846">
        <f>H3147+G3147</f>
        <v>0</v>
      </c>
      <c r="J3147" s="924">
        <f>C3147-I3147</f>
        <v>30000</v>
      </c>
      <c r="K3147" s="930">
        <f t="shared" si="1641"/>
        <v>0</v>
      </c>
    </row>
    <row r="3148" spans="1:11" x14ac:dyDescent="0.25">
      <c r="A3148" s="27" t="s">
        <v>447</v>
      </c>
      <c r="B3148" s="4" t="s">
        <v>158</v>
      </c>
      <c r="C3148" s="21">
        <f>C3149</f>
        <v>1320000</v>
      </c>
      <c r="D3148" s="21">
        <f t="shared" ref="D3148:J3148" si="1666">D3149</f>
        <v>0</v>
      </c>
      <c r="E3148" s="21">
        <f t="shared" si="1666"/>
        <v>0</v>
      </c>
      <c r="F3148" s="103">
        <f t="shared" si="1666"/>
        <v>0</v>
      </c>
      <c r="G3148" s="862">
        <f t="shared" si="1666"/>
        <v>0</v>
      </c>
      <c r="H3148" s="499">
        <f t="shared" si="1666"/>
        <v>0</v>
      </c>
      <c r="I3148" s="863">
        <f t="shared" si="1666"/>
        <v>0</v>
      </c>
      <c r="J3148" s="925">
        <f t="shared" si="1666"/>
        <v>1320000</v>
      </c>
      <c r="K3148" s="930">
        <f t="shared" si="1641"/>
        <v>0</v>
      </c>
    </row>
    <row r="3149" spans="1:11" x14ac:dyDescent="0.25">
      <c r="A3149" s="27" t="s">
        <v>448</v>
      </c>
      <c r="B3149" s="4" t="s">
        <v>159</v>
      </c>
      <c r="C3149" s="21">
        <v>1320000</v>
      </c>
      <c r="D3149" s="16"/>
      <c r="E3149" s="16"/>
      <c r="F3149" s="102"/>
      <c r="G3149" s="835"/>
      <c r="H3149" s="716"/>
      <c r="I3149" s="846">
        <f>H3149+G3149</f>
        <v>0</v>
      </c>
      <c r="J3149" s="924">
        <f>C3149-I3149</f>
        <v>1320000</v>
      </c>
      <c r="K3149" s="930">
        <f t="shared" si="1641"/>
        <v>0</v>
      </c>
    </row>
    <row r="3150" spans="1:11" x14ac:dyDescent="0.25">
      <c r="A3150" s="139"/>
      <c r="B3150" s="124"/>
      <c r="C3150" s="125"/>
      <c r="D3150" s="126"/>
      <c r="E3150" s="126"/>
      <c r="F3150" s="126"/>
      <c r="G3150" s="516"/>
      <c r="H3150" s="516"/>
      <c r="I3150" s="516"/>
      <c r="J3150" s="515"/>
      <c r="K3150" s="545"/>
    </row>
    <row r="3151" spans="1:11" x14ac:dyDescent="0.25">
      <c r="A3151" s="140"/>
      <c r="B3151" s="7"/>
      <c r="C3151" s="8"/>
      <c r="D3151" s="130"/>
      <c r="E3151" s="130"/>
      <c r="F3151" s="130"/>
      <c r="G3151" s="520"/>
      <c r="H3151" s="520"/>
      <c r="I3151" s="520"/>
      <c r="J3151" s="519"/>
      <c r="K3151" s="550">
        <v>9</v>
      </c>
    </row>
    <row r="3152" spans="1:11" x14ac:dyDescent="0.25">
      <c r="A3152" s="144" t="s">
        <v>533</v>
      </c>
      <c r="B3152" s="141">
        <v>2</v>
      </c>
      <c r="C3152" s="142" t="s">
        <v>534</v>
      </c>
      <c r="D3152" s="142" t="s">
        <v>535</v>
      </c>
      <c r="E3152" s="142" t="s">
        <v>536</v>
      </c>
      <c r="F3152" s="143" t="s">
        <v>537</v>
      </c>
      <c r="G3152" s="882">
        <v>7</v>
      </c>
      <c r="H3152" s="1108">
        <v>8</v>
      </c>
      <c r="I3152" s="883">
        <v>9</v>
      </c>
      <c r="J3152" s="525">
        <v>10</v>
      </c>
      <c r="K3152" s="503">
        <v>11</v>
      </c>
    </row>
    <row r="3153" spans="1:11" ht="15.75" thickBot="1" x14ac:dyDescent="0.3">
      <c r="A3153" s="70" t="s">
        <v>77</v>
      </c>
      <c r="B3153" s="70" t="s">
        <v>78</v>
      </c>
      <c r="C3153" s="71">
        <f>C3154+C3157</f>
        <v>3095000</v>
      </c>
      <c r="D3153" s="71">
        <f t="shared" ref="D3153:J3153" si="1667">D3154+D3157</f>
        <v>0</v>
      </c>
      <c r="E3153" s="71">
        <f t="shared" si="1667"/>
        <v>0</v>
      </c>
      <c r="F3153" s="111">
        <f t="shared" si="1667"/>
        <v>0</v>
      </c>
      <c r="G3153" s="902">
        <f t="shared" si="1667"/>
        <v>0</v>
      </c>
      <c r="H3153" s="1100">
        <f t="shared" si="1667"/>
        <v>802000</v>
      </c>
      <c r="I3153" s="903">
        <f t="shared" si="1667"/>
        <v>802000</v>
      </c>
      <c r="J3153" s="558">
        <f t="shared" si="1667"/>
        <v>2293000</v>
      </c>
      <c r="K3153" s="904">
        <f t="shared" ref="K3153:K3191" si="1668">I3153/C3153*100</f>
        <v>25.912762520193862</v>
      </c>
    </row>
    <row r="3154" spans="1:11" ht="15.75" thickBot="1" x14ac:dyDescent="0.3">
      <c r="A3154" s="3" t="s">
        <v>456</v>
      </c>
      <c r="B3154" s="3" t="s">
        <v>92</v>
      </c>
      <c r="C3154" s="65">
        <f>C3155</f>
        <v>1825000</v>
      </c>
      <c r="D3154" s="65">
        <f t="shared" ref="D3154:J3155" si="1669">D3155</f>
        <v>0</v>
      </c>
      <c r="E3154" s="65">
        <f t="shared" si="1669"/>
        <v>0</v>
      </c>
      <c r="F3154" s="100">
        <f t="shared" si="1669"/>
        <v>0</v>
      </c>
      <c r="G3154" s="858">
        <f t="shared" si="1669"/>
        <v>0</v>
      </c>
      <c r="H3154" s="511">
        <f t="shared" si="1669"/>
        <v>730000</v>
      </c>
      <c r="I3154" s="859">
        <f t="shared" si="1669"/>
        <v>730000</v>
      </c>
      <c r="J3154" s="512">
        <f t="shared" si="1669"/>
        <v>1095000</v>
      </c>
      <c r="K3154" s="544">
        <f t="shared" si="1668"/>
        <v>40</v>
      </c>
    </row>
    <row r="3155" spans="1:11" x14ac:dyDescent="0.25">
      <c r="A3155" s="63" t="s">
        <v>457</v>
      </c>
      <c r="B3155" s="63" t="s">
        <v>152</v>
      </c>
      <c r="C3155" s="64">
        <f>C3156</f>
        <v>1825000</v>
      </c>
      <c r="D3155" s="64">
        <f t="shared" si="1669"/>
        <v>0</v>
      </c>
      <c r="E3155" s="64">
        <f t="shared" si="1669"/>
        <v>0</v>
      </c>
      <c r="F3155" s="101">
        <f t="shared" si="1669"/>
        <v>0</v>
      </c>
      <c r="G3155" s="860">
        <f t="shared" si="1669"/>
        <v>0</v>
      </c>
      <c r="H3155" s="369">
        <f t="shared" si="1669"/>
        <v>730000</v>
      </c>
      <c r="I3155" s="861">
        <f t="shared" si="1669"/>
        <v>730000</v>
      </c>
      <c r="J3155" s="513">
        <f t="shared" si="1669"/>
        <v>1095000</v>
      </c>
      <c r="K3155" s="535">
        <f t="shared" si="1668"/>
        <v>40</v>
      </c>
    </row>
    <row r="3156" spans="1:11" ht="15.75" thickBot="1" x14ac:dyDescent="0.3">
      <c r="A3156" s="48" t="s">
        <v>458</v>
      </c>
      <c r="B3156" s="48" t="s">
        <v>153</v>
      </c>
      <c r="C3156" s="49">
        <v>1825000</v>
      </c>
      <c r="D3156" s="147"/>
      <c r="E3156" s="147"/>
      <c r="F3156" s="148"/>
      <c r="G3156" s="865"/>
      <c r="H3156" s="1098">
        <v>730000</v>
      </c>
      <c r="I3156" s="866">
        <f>H3156+G3156</f>
        <v>730000</v>
      </c>
      <c r="J3156" s="618">
        <f>C3156-I3156</f>
        <v>1095000</v>
      </c>
      <c r="K3156" s="538">
        <f t="shared" si="1668"/>
        <v>40</v>
      </c>
    </row>
    <row r="3157" spans="1:11" ht="15.75" thickBot="1" x14ac:dyDescent="0.3">
      <c r="A3157" s="79" t="s">
        <v>449</v>
      </c>
      <c r="B3157" s="3" t="s">
        <v>151</v>
      </c>
      <c r="C3157" s="65">
        <f>C3158+C3160+C3162</f>
        <v>1270000</v>
      </c>
      <c r="D3157" s="65">
        <f t="shared" ref="D3157:J3157" si="1670">D3158+D3160+D3162</f>
        <v>0</v>
      </c>
      <c r="E3157" s="65">
        <f t="shared" si="1670"/>
        <v>0</v>
      </c>
      <c r="F3157" s="100">
        <f t="shared" si="1670"/>
        <v>0</v>
      </c>
      <c r="G3157" s="858">
        <f t="shared" si="1670"/>
        <v>0</v>
      </c>
      <c r="H3157" s="511">
        <f t="shared" si="1670"/>
        <v>72000</v>
      </c>
      <c r="I3157" s="859">
        <f t="shared" si="1670"/>
        <v>72000</v>
      </c>
      <c r="J3157" s="512">
        <f t="shared" si="1670"/>
        <v>1198000</v>
      </c>
      <c r="K3157" s="544">
        <f t="shared" si="1668"/>
        <v>5.6692913385826769</v>
      </c>
    </row>
    <row r="3158" spans="1:11" x14ac:dyDescent="0.25">
      <c r="A3158" s="78" t="s">
        <v>450</v>
      </c>
      <c r="B3158" s="63" t="s">
        <v>154</v>
      </c>
      <c r="C3158" s="64">
        <f>C3159</f>
        <v>195000</v>
      </c>
      <c r="D3158" s="64">
        <f t="shared" ref="D3158:J3158" si="1671">D3159</f>
        <v>0</v>
      </c>
      <c r="E3158" s="64">
        <f t="shared" si="1671"/>
        <v>0</v>
      </c>
      <c r="F3158" s="101">
        <f t="shared" si="1671"/>
        <v>0</v>
      </c>
      <c r="G3158" s="860">
        <f t="shared" si="1671"/>
        <v>0</v>
      </c>
      <c r="H3158" s="369">
        <f t="shared" si="1671"/>
        <v>0</v>
      </c>
      <c r="I3158" s="861">
        <f t="shared" si="1671"/>
        <v>0</v>
      </c>
      <c r="J3158" s="513">
        <f t="shared" si="1671"/>
        <v>195000</v>
      </c>
      <c r="K3158" s="535">
        <f t="shared" si="1668"/>
        <v>0</v>
      </c>
    </row>
    <row r="3159" spans="1:11" x14ac:dyDescent="0.25">
      <c r="A3159" s="27" t="s">
        <v>451</v>
      </c>
      <c r="B3159" s="4" t="s">
        <v>155</v>
      </c>
      <c r="C3159" s="21">
        <v>195000</v>
      </c>
      <c r="D3159" s="16"/>
      <c r="E3159" s="16"/>
      <c r="F3159" s="102"/>
      <c r="G3159" s="835"/>
      <c r="H3159" s="716"/>
      <c r="I3159" s="846">
        <f>H3159+G3159</f>
        <v>0</v>
      </c>
      <c r="J3159" s="561">
        <f>C3159-I3159</f>
        <v>195000</v>
      </c>
      <c r="K3159" s="536">
        <f t="shared" si="1668"/>
        <v>0</v>
      </c>
    </row>
    <row r="3160" spans="1:11" x14ac:dyDescent="0.25">
      <c r="A3160" s="27" t="s">
        <v>452</v>
      </c>
      <c r="B3160" s="4" t="s">
        <v>156</v>
      </c>
      <c r="C3160" s="21">
        <f>C3161</f>
        <v>75000</v>
      </c>
      <c r="D3160" s="21">
        <f t="shared" ref="D3160:J3160" si="1672">D3161</f>
        <v>0</v>
      </c>
      <c r="E3160" s="21">
        <f t="shared" si="1672"/>
        <v>0</v>
      </c>
      <c r="F3160" s="103">
        <f t="shared" si="1672"/>
        <v>0</v>
      </c>
      <c r="G3160" s="862">
        <f t="shared" si="1672"/>
        <v>0</v>
      </c>
      <c r="H3160" s="499">
        <f t="shared" si="1672"/>
        <v>72000</v>
      </c>
      <c r="I3160" s="863">
        <f t="shared" si="1672"/>
        <v>72000</v>
      </c>
      <c r="J3160" s="514">
        <f t="shared" si="1672"/>
        <v>3000</v>
      </c>
      <c r="K3160" s="536">
        <f t="shared" si="1668"/>
        <v>96</v>
      </c>
    </row>
    <row r="3161" spans="1:11" x14ac:dyDescent="0.25">
      <c r="A3161" s="27" t="s">
        <v>453</v>
      </c>
      <c r="B3161" s="4" t="s">
        <v>157</v>
      </c>
      <c r="C3161" s="21">
        <v>75000</v>
      </c>
      <c r="D3161" s="16"/>
      <c r="E3161" s="16"/>
      <c r="F3161" s="102"/>
      <c r="G3161" s="850"/>
      <c r="H3161" s="691">
        <v>72000</v>
      </c>
      <c r="I3161" s="851">
        <f>H3161+G3161</f>
        <v>72000</v>
      </c>
      <c r="J3161" s="561">
        <f>C3161-I3161</f>
        <v>3000</v>
      </c>
      <c r="K3161" s="536">
        <f t="shared" si="1668"/>
        <v>96</v>
      </c>
    </row>
    <row r="3162" spans="1:11" x14ac:dyDescent="0.25">
      <c r="A3162" s="27" t="s">
        <v>454</v>
      </c>
      <c r="B3162" s="4" t="s">
        <v>158</v>
      </c>
      <c r="C3162" s="21">
        <f>C3163</f>
        <v>1000000</v>
      </c>
      <c r="D3162" s="21">
        <f t="shared" ref="D3162:J3162" si="1673">D3163</f>
        <v>0</v>
      </c>
      <c r="E3162" s="21">
        <f t="shared" si="1673"/>
        <v>0</v>
      </c>
      <c r="F3162" s="103">
        <f t="shared" si="1673"/>
        <v>0</v>
      </c>
      <c r="G3162" s="862">
        <f t="shared" si="1673"/>
        <v>0</v>
      </c>
      <c r="H3162" s="499">
        <f t="shared" si="1673"/>
        <v>0</v>
      </c>
      <c r="I3162" s="863">
        <f t="shared" si="1673"/>
        <v>0</v>
      </c>
      <c r="J3162" s="514">
        <f t="shared" si="1673"/>
        <v>1000000</v>
      </c>
      <c r="K3162" s="536">
        <f t="shared" si="1668"/>
        <v>0</v>
      </c>
    </row>
    <row r="3163" spans="1:11" x14ac:dyDescent="0.25">
      <c r="A3163" s="27" t="s">
        <v>455</v>
      </c>
      <c r="B3163" s="4" t="s">
        <v>175</v>
      </c>
      <c r="C3163" s="21">
        <v>1000000</v>
      </c>
      <c r="D3163" s="16"/>
      <c r="E3163" s="16"/>
      <c r="F3163" s="102"/>
      <c r="G3163" s="835"/>
      <c r="H3163" s="716"/>
      <c r="I3163" s="846">
        <f>H3163+G3163</f>
        <v>0</v>
      </c>
      <c r="J3163" s="561">
        <f>C3163-I3163</f>
        <v>1000000</v>
      </c>
      <c r="K3163" s="536">
        <f t="shared" si="1668"/>
        <v>0</v>
      </c>
    </row>
    <row r="3164" spans="1:11" ht="15.75" thickBot="1" x14ac:dyDescent="0.3">
      <c r="A3164" s="70" t="s">
        <v>79</v>
      </c>
      <c r="B3164" s="70" t="s">
        <v>80</v>
      </c>
      <c r="C3164" s="71">
        <f>C3165</f>
        <v>640000</v>
      </c>
      <c r="D3164" s="71">
        <f t="shared" ref="D3164:J3164" si="1674">D3165</f>
        <v>0</v>
      </c>
      <c r="E3164" s="71">
        <f t="shared" si="1674"/>
        <v>0</v>
      </c>
      <c r="F3164" s="111">
        <f t="shared" si="1674"/>
        <v>0</v>
      </c>
      <c r="G3164" s="902">
        <f t="shared" si="1674"/>
        <v>0</v>
      </c>
      <c r="H3164" s="1100">
        <f t="shared" si="1674"/>
        <v>149250</v>
      </c>
      <c r="I3164" s="903">
        <f t="shared" si="1674"/>
        <v>149250</v>
      </c>
      <c r="J3164" s="558">
        <f t="shared" si="1674"/>
        <v>490750</v>
      </c>
      <c r="K3164" s="904">
        <f t="shared" si="1668"/>
        <v>23.3203125</v>
      </c>
    </row>
    <row r="3165" spans="1:11" ht="15.75" thickBot="1" x14ac:dyDescent="0.3">
      <c r="A3165" s="79" t="s">
        <v>459</v>
      </c>
      <c r="B3165" s="3" t="s">
        <v>151</v>
      </c>
      <c r="C3165" s="65">
        <f>C3166+C3168+C3170</f>
        <v>640000</v>
      </c>
      <c r="D3165" s="65">
        <f t="shared" ref="D3165:J3165" si="1675">D3166+D3168+D3170</f>
        <v>0</v>
      </c>
      <c r="E3165" s="65">
        <f t="shared" si="1675"/>
        <v>0</v>
      </c>
      <c r="F3165" s="100">
        <f t="shared" si="1675"/>
        <v>0</v>
      </c>
      <c r="G3165" s="858">
        <f t="shared" si="1675"/>
        <v>0</v>
      </c>
      <c r="H3165" s="511">
        <f t="shared" si="1675"/>
        <v>149250</v>
      </c>
      <c r="I3165" s="859">
        <f t="shared" si="1675"/>
        <v>149250</v>
      </c>
      <c r="J3165" s="512">
        <f t="shared" si="1675"/>
        <v>490750</v>
      </c>
      <c r="K3165" s="544">
        <f t="shared" si="1668"/>
        <v>23.3203125</v>
      </c>
    </row>
    <row r="3166" spans="1:11" x14ac:dyDescent="0.25">
      <c r="A3166" s="78" t="s">
        <v>460</v>
      </c>
      <c r="B3166" s="63" t="s">
        <v>154</v>
      </c>
      <c r="C3166" s="64">
        <f>C3167</f>
        <v>205000</v>
      </c>
      <c r="D3166" s="64">
        <f t="shared" ref="D3166:J3166" si="1676">D3167</f>
        <v>0</v>
      </c>
      <c r="E3166" s="64">
        <f t="shared" si="1676"/>
        <v>0</v>
      </c>
      <c r="F3166" s="101">
        <f t="shared" si="1676"/>
        <v>0</v>
      </c>
      <c r="G3166" s="860">
        <f t="shared" si="1676"/>
        <v>0</v>
      </c>
      <c r="H3166" s="369">
        <f t="shared" si="1676"/>
        <v>99000</v>
      </c>
      <c r="I3166" s="861">
        <f t="shared" si="1676"/>
        <v>99000</v>
      </c>
      <c r="J3166" s="513">
        <f t="shared" si="1676"/>
        <v>106000</v>
      </c>
      <c r="K3166" s="535">
        <f t="shared" si="1668"/>
        <v>48.292682926829265</v>
      </c>
    </row>
    <row r="3167" spans="1:11" x14ac:dyDescent="0.25">
      <c r="A3167" s="27" t="s">
        <v>461</v>
      </c>
      <c r="B3167" s="4" t="s">
        <v>155</v>
      </c>
      <c r="C3167" s="21">
        <v>205000</v>
      </c>
      <c r="D3167" s="16"/>
      <c r="E3167" s="16"/>
      <c r="F3167" s="106"/>
      <c r="G3167" s="850"/>
      <c r="H3167" s="691">
        <v>99000</v>
      </c>
      <c r="I3167" s="851">
        <f>H3167+G3167</f>
        <v>99000</v>
      </c>
      <c r="J3167" s="987">
        <f>C3167-I3167</f>
        <v>106000</v>
      </c>
      <c r="K3167" s="536">
        <f t="shared" si="1668"/>
        <v>48.292682926829265</v>
      </c>
    </row>
    <row r="3168" spans="1:11" x14ac:dyDescent="0.25">
      <c r="A3168" s="27" t="s">
        <v>462</v>
      </c>
      <c r="B3168" s="4" t="s">
        <v>156</v>
      </c>
      <c r="C3168" s="21">
        <f>C3169</f>
        <v>60000</v>
      </c>
      <c r="D3168" s="21">
        <f t="shared" ref="D3168:J3168" si="1677">D3169</f>
        <v>0</v>
      </c>
      <c r="E3168" s="21">
        <f t="shared" si="1677"/>
        <v>0</v>
      </c>
      <c r="F3168" s="103">
        <f t="shared" si="1677"/>
        <v>0</v>
      </c>
      <c r="G3168" s="862">
        <f t="shared" si="1677"/>
        <v>0</v>
      </c>
      <c r="H3168" s="499">
        <f t="shared" si="1677"/>
        <v>50250</v>
      </c>
      <c r="I3168" s="863">
        <f t="shared" si="1677"/>
        <v>50250</v>
      </c>
      <c r="J3168" s="514">
        <f t="shared" si="1677"/>
        <v>9750</v>
      </c>
      <c r="K3168" s="536">
        <f t="shared" si="1668"/>
        <v>83.75</v>
      </c>
    </row>
    <row r="3169" spans="1:11" x14ac:dyDescent="0.25">
      <c r="A3169" s="27" t="s">
        <v>463</v>
      </c>
      <c r="B3169" s="4" t="s">
        <v>157</v>
      </c>
      <c r="C3169" s="21">
        <v>60000</v>
      </c>
      <c r="D3169" s="16"/>
      <c r="E3169" s="16"/>
      <c r="F3169" s="102"/>
      <c r="G3169" s="835"/>
      <c r="H3169" s="691">
        <v>50250</v>
      </c>
      <c r="I3169" s="846">
        <f>H3169+G3169</f>
        <v>50250</v>
      </c>
      <c r="J3169" s="561">
        <f>C3169-I3169</f>
        <v>9750</v>
      </c>
      <c r="K3169" s="536">
        <f t="shared" si="1668"/>
        <v>83.75</v>
      </c>
    </row>
    <row r="3170" spans="1:11" x14ac:dyDescent="0.25">
      <c r="A3170" s="27" t="s">
        <v>464</v>
      </c>
      <c r="B3170" s="4" t="s">
        <v>158</v>
      </c>
      <c r="C3170" s="21">
        <f>C3171</f>
        <v>375000</v>
      </c>
      <c r="D3170" s="21">
        <f t="shared" ref="D3170:J3170" si="1678">D3171</f>
        <v>0</v>
      </c>
      <c r="E3170" s="21">
        <f t="shared" si="1678"/>
        <v>0</v>
      </c>
      <c r="F3170" s="103">
        <f t="shared" si="1678"/>
        <v>0</v>
      </c>
      <c r="G3170" s="862">
        <f t="shared" si="1678"/>
        <v>0</v>
      </c>
      <c r="H3170" s="499">
        <f t="shared" si="1678"/>
        <v>0</v>
      </c>
      <c r="I3170" s="863">
        <f t="shared" si="1678"/>
        <v>0</v>
      </c>
      <c r="J3170" s="514">
        <f t="shared" si="1678"/>
        <v>375000</v>
      </c>
      <c r="K3170" s="536">
        <f t="shared" si="1668"/>
        <v>0</v>
      </c>
    </row>
    <row r="3171" spans="1:11" x14ac:dyDescent="0.25">
      <c r="A3171" s="27" t="s">
        <v>465</v>
      </c>
      <c r="B3171" s="4" t="s">
        <v>175</v>
      </c>
      <c r="C3171" s="21">
        <v>375000</v>
      </c>
      <c r="D3171" s="16"/>
      <c r="E3171" s="16"/>
      <c r="F3171" s="102"/>
      <c r="G3171" s="835"/>
      <c r="H3171" s="716"/>
      <c r="I3171" s="846">
        <f>H3171+G3171</f>
        <v>0</v>
      </c>
      <c r="J3171" s="561">
        <f>C3171-I3171</f>
        <v>375000</v>
      </c>
      <c r="K3171" s="536">
        <f t="shared" si="1668"/>
        <v>0</v>
      </c>
    </row>
    <row r="3172" spans="1:11" ht="15.75" thickBot="1" x14ac:dyDescent="0.3">
      <c r="A3172" s="70" t="s">
        <v>81</v>
      </c>
      <c r="B3172" s="70" t="s">
        <v>82</v>
      </c>
      <c r="C3172" s="71">
        <f>C3173+C3176</f>
        <v>3700000</v>
      </c>
      <c r="D3172" s="71">
        <f t="shared" ref="D3172:J3172" si="1679">D3173+D3176</f>
        <v>0</v>
      </c>
      <c r="E3172" s="71">
        <f t="shared" si="1679"/>
        <v>0</v>
      </c>
      <c r="F3172" s="111">
        <f t="shared" si="1679"/>
        <v>0</v>
      </c>
      <c r="G3172" s="902">
        <f t="shared" si="1679"/>
        <v>2380000</v>
      </c>
      <c r="H3172" s="1100">
        <f t="shared" si="1679"/>
        <v>0</v>
      </c>
      <c r="I3172" s="903">
        <f t="shared" si="1679"/>
        <v>2380000</v>
      </c>
      <c r="J3172" s="558">
        <f t="shared" si="1679"/>
        <v>1320000</v>
      </c>
      <c r="K3172" s="904">
        <f t="shared" si="1668"/>
        <v>64.324324324324323</v>
      </c>
    </row>
    <row r="3173" spans="1:11" ht="15.75" thickBot="1" x14ac:dyDescent="0.3">
      <c r="A3173" s="3" t="s">
        <v>473</v>
      </c>
      <c r="B3173" s="3" t="s">
        <v>92</v>
      </c>
      <c r="C3173" s="65">
        <f>C3174</f>
        <v>780000</v>
      </c>
      <c r="D3173" s="65">
        <f t="shared" ref="D3173:J3174" si="1680">D3174</f>
        <v>0</v>
      </c>
      <c r="E3173" s="65">
        <f t="shared" si="1680"/>
        <v>0</v>
      </c>
      <c r="F3173" s="100">
        <f t="shared" si="1680"/>
        <v>0</v>
      </c>
      <c r="G3173" s="858">
        <f t="shared" si="1680"/>
        <v>780000</v>
      </c>
      <c r="H3173" s="511">
        <f t="shared" si="1680"/>
        <v>0</v>
      </c>
      <c r="I3173" s="859">
        <f t="shared" si="1680"/>
        <v>780000</v>
      </c>
      <c r="J3173" s="512">
        <f t="shared" si="1680"/>
        <v>0</v>
      </c>
      <c r="K3173" s="544">
        <f t="shared" si="1668"/>
        <v>100</v>
      </c>
    </row>
    <row r="3174" spans="1:11" x14ac:dyDescent="0.25">
      <c r="A3174" s="63" t="s">
        <v>474</v>
      </c>
      <c r="B3174" s="63" t="s">
        <v>152</v>
      </c>
      <c r="C3174" s="64">
        <f>C3175</f>
        <v>780000</v>
      </c>
      <c r="D3174" s="64">
        <f t="shared" si="1680"/>
        <v>0</v>
      </c>
      <c r="E3174" s="64">
        <f t="shared" si="1680"/>
        <v>0</v>
      </c>
      <c r="F3174" s="101">
        <f t="shared" si="1680"/>
        <v>0</v>
      </c>
      <c r="G3174" s="860">
        <f t="shared" si="1680"/>
        <v>780000</v>
      </c>
      <c r="H3174" s="369">
        <f t="shared" si="1680"/>
        <v>0</v>
      </c>
      <c r="I3174" s="861">
        <f t="shared" si="1680"/>
        <v>780000</v>
      </c>
      <c r="J3174" s="513">
        <f t="shared" si="1680"/>
        <v>0</v>
      </c>
      <c r="K3174" s="535">
        <f t="shared" si="1668"/>
        <v>100</v>
      </c>
    </row>
    <row r="3175" spans="1:11" ht="15.75" thickBot="1" x14ac:dyDescent="0.3">
      <c r="A3175" s="48" t="s">
        <v>475</v>
      </c>
      <c r="B3175" s="48" t="s">
        <v>153</v>
      </c>
      <c r="C3175" s="49">
        <v>780000</v>
      </c>
      <c r="D3175" s="147"/>
      <c r="E3175" s="147"/>
      <c r="F3175" s="148"/>
      <c r="G3175" s="865">
        <v>780000</v>
      </c>
      <c r="H3175" s="1098"/>
      <c r="I3175" s="866">
        <f>H3175+G3175</f>
        <v>780000</v>
      </c>
      <c r="J3175" s="618">
        <f>C3175-I3175</f>
        <v>0</v>
      </c>
      <c r="K3175" s="538">
        <f t="shared" si="1668"/>
        <v>100</v>
      </c>
    </row>
    <row r="3176" spans="1:11" ht="15.75" thickBot="1" x14ac:dyDescent="0.3">
      <c r="A3176" s="79" t="s">
        <v>466</v>
      </c>
      <c r="B3176" s="3" t="s">
        <v>151</v>
      </c>
      <c r="C3176" s="65">
        <f>C3177+C3179+C3181</f>
        <v>2920000</v>
      </c>
      <c r="D3176" s="65">
        <f t="shared" ref="D3176:J3176" si="1681">D3177+D3179+D3181</f>
        <v>0</v>
      </c>
      <c r="E3176" s="65">
        <f t="shared" si="1681"/>
        <v>0</v>
      </c>
      <c r="F3176" s="100">
        <f t="shared" si="1681"/>
        <v>0</v>
      </c>
      <c r="G3176" s="858">
        <f t="shared" si="1681"/>
        <v>1600000</v>
      </c>
      <c r="H3176" s="511">
        <f t="shared" si="1681"/>
        <v>0</v>
      </c>
      <c r="I3176" s="859">
        <f t="shared" si="1681"/>
        <v>1600000</v>
      </c>
      <c r="J3176" s="512">
        <f t="shared" si="1681"/>
        <v>1320000</v>
      </c>
      <c r="K3176" s="544">
        <f t="shared" si="1668"/>
        <v>54.794520547945204</v>
      </c>
    </row>
    <row r="3177" spans="1:11" x14ac:dyDescent="0.25">
      <c r="A3177" s="78" t="s">
        <v>467</v>
      </c>
      <c r="B3177" s="63" t="s">
        <v>154</v>
      </c>
      <c r="C3177" s="64">
        <f>C3178</f>
        <v>235000</v>
      </c>
      <c r="D3177" s="64">
        <f t="shared" ref="D3177:J3177" si="1682">D3178</f>
        <v>0</v>
      </c>
      <c r="E3177" s="64">
        <f t="shared" si="1682"/>
        <v>0</v>
      </c>
      <c r="F3177" s="101">
        <f t="shared" si="1682"/>
        <v>0</v>
      </c>
      <c r="G3177" s="860">
        <f t="shared" si="1682"/>
        <v>235000</v>
      </c>
      <c r="H3177" s="369">
        <f t="shared" si="1682"/>
        <v>0</v>
      </c>
      <c r="I3177" s="861">
        <f t="shared" si="1682"/>
        <v>235000</v>
      </c>
      <c r="J3177" s="513">
        <f t="shared" si="1682"/>
        <v>0</v>
      </c>
      <c r="K3177" s="535">
        <f t="shared" si="1668"/>
        <v>100</v>
      </c>
    </row>
    <row r="3178" spans="1:11" x14ac:dyDescent="0.25">
      <c r="A3178" s="27" t="s">
        <v>468</v>
      </c>
      <c r="B3178" s="4" t="s">
        <v>155</v>
      </c>
      <c r="C3178" s="21">
        <v>235000</v>
      </c>
      <c r="D3178" s="16"/>
      <c r="E3178" s="16"/>
      <c r="F3178" s="102"/>
      <c r="G3178" s="850">
        <v>235000</v>
      </c>
      <c r="H3178" s="691"/>
      <c r="I3178" s="851">
        <f>H3178+G3178</f>
        <v>235000</v>
      </c>
      <c r="J3178" s="561">
        <f>C3178-I3178</f>
        <v>0</v>
      </c>
      <c r="K3178" s="536">
        <f t="shared" si="1668"/>
        <v>100</v>
      </c>
    </row>
    <row r="3179" spans="1:11" x14ac:dyDescent="0.25">
      <c r="A3179" s="27" t="s">
        <v>469</v>
      </c>
      <c r="B3179" s="4" t="s">
        <v>156</v>
      </c>
      <c r="C3179" s="21">
        <f>C3180</f>
        <v>45000</v>
      </c>
      <c r="D3179" s="21">
        <f t="shared" ref="D3179:J3179" si="1683">D3180</f>
        <v>0</v>
      </c>
      <c r="E3179" s="21">
        <f t="shared" si="1683"/>
        <v>0</v>
      </c>
      <c r="F3179" s="103">
        <f t="shared" si="1683"/>
        <v>0</v>
      </c>
      <c r="G3179" s="862">
        <f t="shared" si="1683"/>
        <v>45000</v>
      </c>
      <c r="H3179" s="499">
        <f t="shared" si="1683"/>
        <v>0</v>
      </c>
      <c r="I3179" s="863">
        <f t="shared" si="1683"/>
        <v>45000</v>
      </c>
      <c r="J3179" s="514">
        <f t="shared" si="1683"/>
        <v>0</v>
      </c>
      <c r="K3179" s="536">
        <f t="shared" si="1668"/>
        <v>100</v>
      </c>
    </row>
    <row r="3180" spans="1:11" x14ac:dyDescent="0.25">
      <c r="A3180" s="27" t="s">
        <v>470</v>
      </c>
      <c r="B3180" s="4" t="s">
        <v>157</v>
      </c>
      <c r="C3180" s="21">
        <v>45000</v>
      </c>
      <c r="D3180" s="16"/>
      <c r="E3180" s="16"/>
      <c r="F3180" s="102"/>
      <c r="G3180" s="850">
        <v>45000</v>
      </c>
      <c r="H3180" s="691"/>
      <c r="I3180" s="851">
        <f>H3180+G3180</f>
        <v>45000</v>
      </c>
      <c r="J3180" s="561">
        <f>C3180-I3180</f>
        <v>0</v>
      </c>
      <c r="K3180" s="536">
        <f t="shared" si="1668"/>
        <v>100</v>
      </c>
    </row>
    <row r="3181" spans="1:11" x14ac:dyDescent="0.25">
      <c r="A3181" s="27" t="s">
        <v>471</v>
      </c>
      <c r="B3181" s="4" t="s">
        <v>158</v>
      </c>
      <c r="C3181" s="21">
        <f>C3182</f>
        <v>2640000</v>
      </c>
      <c r="D3181" s="21">
        <f t="shared" ref="D3181:J3181" si="1684">D3182</f>
        <v>0</v>
      </c>
      <c r="E3181" s="21">
        <f t="shared" si="1684"/>
        <v>0</v>
      </c>
      <c r="F3181" s="103">
        <f t="shared" si="1684"/>
        <v>0</v>
      </c>
      <c r="G3181" s="862">
        <f t="shared" si="1684"/>
        <v>1320000</v>
      </c>
      <c r="H3181" s="499">
        <f t="shared" si="1684"/>
        <v>0</v>
      </c>
      <c r="I3181" s="863">
        <f t="shared" si="1684"/>
        <v>1320000</v>
      </c>
      <c r="J3181" s="514">
        <f t="shared" si="1684"/>
        <v>1320000</v>
      </c>
      <c r="K3181" s="536">
        <f t="shared" si="1668"/>
        <v>50</v>
      </c>
    </row>
    <row r="3182" spans="1:11" x14ac:dyDescent="0.25">
      <c r="A3182" s="27" t="s">
        <v>472</v>
      </c>
      <c r="B3182" s="4" t="s">
        <v>175</v>
      </c>
      <c r="C3182" s="21">
        <v>2640000</v>
      </c>
      <c r="D3182" s="16"/>
      <c r="E3182" s="16"/>
      <c r="F3182" s="102"/>
      <c r="G3182" s="835">
        <v>1320000</v>
      </c>
      <c r="H3182" s="691"/>
      <c r="I3182" s="851">
        <f>H3182+G3182</f>
        <v>1320000</v>
      </c>
      <c r="J3182" s="561">
        <f>C3182-I3182</f>
        <v>1320000</v>
      </c>
      <c r="K3182" s="536">
        <f t="shared" si="1668"/>
        <v>50</v>
      </c>
    </row>
    <row r="3183" spans="1:11" x14ac:dyDescent="0.25">
      <c r="A3183" s="54" t="s">
        <v>113</v>
      </c>
      <c r="B3183" s="54" t="s">
        <v>547</v>
      </c>
      <c r="C3183" s="55">
        <f t="shared" ref="C3183:J3183" si="1685">C3184+C3196</f>
        <v>5580000</v>
      </c>
      <c r="D3183" s="55">
        <f t="shared" si="1685"/>
        <v>0</v>
      </c>
      <c r="E3183" s="55">
        <f t="shared" si="1685"/>
        <v>0</v>
      </c>
      <c r="F3183" s="104">
        <f t="shared" si="1685"/>
        <v>0</v>
      </c>
      <c r="G3183" s="547">
        <f t="shared" si="1685"/>
        <v>5355000</v>
      </c>
      <c r="H3183" s="499">
        <f t="shared" si="1685"/>
        <v>0</v>
      </c>
      <c r="I3183" s="581">
        <f t="shared" si="1685"/>
        <v>5355000</v>
      </c>
      <c r="J3183" s="549">
        <f t="shared" si="1685"/>
        <v>225000</v>
      </c>
      <c r="K3183" s="916">
        <f t="shared" si="1668"/>
        <v>95.967741935483872</v>
      </c>
    </row>
    <row r="3184" spans="1:11" ht="15.75" thickBot="1" x14ac:dyDescent="0.3">
      <c r="A3184" s="70" t="s">
        <v>83</v>
      </c>
      <c r="B3184" s="70" t="s">
        <v>84</v>
      </c>
      <c r="C3184" s="71">
        <f>C3185</f>
        <v>850000</v>
      </c>
      <c r="D3184" s="71">
        <f t="shared" ref="D3184:J3184" si="1686">D3185</f>
        <v>0</v>
      </c>
      <c r="E3184" s="71">
        <f t="shared" si="1686"/>
        <v>0</v>
      </c>
      <c r="F3184" s="111">
        <f t="shared" si="1686"/>
        <v>0</v>
      </c>
      <c r="G3184" s="902">
        <f t="shared" si="1686"/>
        <v>850000</v>
      </c>
      <c r="H3184" s="1100">
        <f t="shared" si="1686"/>
        <v>0</v>
      </c>
      <c r="I3184" s="903">
        <f t="shared" si="1686"/>
        <v>850000</v>
      </c>
      <c r="J3184" s="558">
        <f t="shared" si="1686"/>
        <v>0</v>
      </c>
      <c r="K3184" s="904">
        <f t="shared" si="1668"/>
        <v>100</v>
      </c>
    </row>
    <row r="3185" spans="1:11" ht="15.75" thickBot="1" x14ac:dyDescent="0.3">
      <c r="A3185" s="79" t="s">
        <v>476</v>
      </c>
      <c r="B3185" s="3" t="s">
        <v>151</v>
      </c>
      <c r="C3185" s="65">
        <f>C3186+C3188+C3190</f>
        <v>850000</v>
      </c>
      <c r="D3185" s="65">
        <f t="shared" ref="D3185:J3185" si="1687">D3186+D3188+D3190</f>
        <v>0</v>
      </c>
      <c r="E3185" s="65">
        <f t="shared" si="1687"/>
        <v>0</v>
      </c>
      <c r="F3185" s="100">
        <f t="shared" si="1687"/>
        <v>0</v>
      </c>
      <c r="G3185" s="858">
        <f t="shared" si="1687"/>
        <v>850000</v>
      </c>
      <c r="H3185" s="511">
        <f t="shared" si="1687"/>
        <v>0</v>
      </c>
      <c r="I3185" s="859">
        <f t="shared" si="1687"/>
        <v>850000</v>
      </c>
      <c r="J3185" s="512">
        <f t="shared" si="1687"/>
        <v>0</v>
      </c>
      <c r="K3185" s="544">
        <f t="shared" si="1668"/>
        <v>100</v>
      </c>
    </row>
    <row r="3186" spans="1:11" x14ac:dyDescent="0.25">
      <c r="A3186" s="78" t="s">
        <v>477</v>
      </c>
      <c r="B3186" s="63" t="s">
        <v>154</v>
      </c>
      <c r="C3186" s="64">
        <f>C3187</f>
        <v>75000</v>
      </c>
      <c r="D3186" s="64">
        <f t="shared" ref="D3186:J3186" si="1688">D3187</f>
        <v>0</v>
      </c>
      <c r="E3186" s="64">
        <f t="shared" si="1688"/>
        <v>0</v>
      </c>
      <c r="F3186" s="101">
        <f t="shared" si="1688"/>
        <v>0</v>
      </c>
      <c r="G3186" s="860">
        <f t="shared" si="1688"/>
        <v>75000</v>
      </c>
      <c r="H3186" s="369">
        <f t="shared" si="1688"/>
        <v>0</v>
      </c>
      <c r="I3186" s="861">
        <f t="shared" si="1688"/>
        <v>75000</v>
      </c>
      <c r="J3186" s="513">
        <f t="shared" si="1688"/>
        <v>0</v>
      </c>
      <c r="K3186" s="535">
        <f t="shared" si="1668"/>
        <v>100</v>
      </c>
    </row>
    <row r="3187" spans="1:11" x14ac:dyDescent="0.25">
      <c r="A3187" s="27" t="s">
        <v>478</v>
      </c>
      <c r="B3187" s="4" t="s">
        <v>155</v>
      </c>
      <c r="C3187" s="21">
        <v>75000</v>
      </c>
      <c r="D3187" s="57"/>
      <c r="E3187" s="57"/>
      <c r="F3187" s="106"/>
      <c r="G3187" s="850">
        <v>75000</v>
      </c>
      <c r="H3187" s="691"/>
      <c r="I3187" s="851">
        <f>H3187+G3187</f>
        <v>75000</v>
      </c>
      <c r="J3187" s="561">
        <f>C3187-I3187</f>
        <v>0</v>
      </c>
      <c r="K3187" s="536">
        <f t="shared" si="1668"/>
        <v>100</v>
      </c>
    </row>
    <row r="3188" spans="1:11" x14ac:dyDescent="0.25">
      <c r="A3188" s="27" t="s">
        <v>479</v>
      </c>
      <c r="B3188" s="4" t="s">
        <v>156</v>
      </c>
      <c r="C3188" s="21">
        <f>C3189</f>
        <v>15000</v>
      </c>
      <c r="D3188" s="21">
        <f t="shared" ref="D3188:J3188" si="1689">D3189</f>
        <v>0</v>
      </c>
      <c r="E3188" s="21">
        <f t="shared" si="1689"/>
        <v>0</v>
      </c>
      <c r="F3188" s="103">
        <f t="shared" si="1689"/>
        <v>0</v>
      </c>
      <c r="G3188" s="862">
        <f t="shared" si="1689"/>
        <v>15000</v>
      </c>
      <c r="H3188" s="499">
        <f t="shared" si="1689"/>
        <v>0</v>
      </c>
      <c r="I3188" s="863">
        <f t="shared" si="1689"/>
        <v>15000</v>
      </c>
      <c r="J3188" s="514">
        <f t="shared" si="1689"/>
        <v>0</v>
      </c>
      <c r="K3188" s="536">
        <f t="shared" si="1668"/>
        <v>100</v>
      </c>
    </row>
    <row r="3189" spans="1:11" x14ac:dyDescent="0.25">
      <c r="A3189" s="27" t="s">
        <v>480</v>
      </c>
      <c r="B3189" s="4" t="s">
        <v>157</v>
      </c>
      <c r="C3189" s="21">
        <v>15000</v>
      </c>
      <c r="D3189" s="16"/>
      <c r="E3189" s="16"/>
      <c r="F3189" s="102"/>
      <c r="G3189" s="850">
        <v>15000</v>
      </c>
      <c r="H3189" s="691"/>
      <c r="I3189" s="851">
        <f>H3189+G3189</f>
        <v>15000</v>
      </c>
      <c r="J3189" s="561">
        <f>C3189-I3189</f>
        <v>0</v>
      </c>
      <c r="K3189" s="536">
        <f t="shared" si="1668"/>
        <v>100</v>
      </c>
    </row>
    <row r="3190" spans="1:11" x14ac:dyDescent="0.25">
      <c r="A3190" s="27" t="s">
        <v>481</v>
      </c>
      <c r="B3190" s="4" t="s">
        <v>158</v>
      </c>
      <c r="C3190" s="21">
        <f>C3191</f>
        <v>760000</v>
      </c>
      <c r="D3190" s="21">
        <f t="shared" ref="D3190:J3190" si="1690">D3191</f>
        <v>0</v>
      </c>
      <c r="E3190" s="21">
        <f t="shared" si="1690"/>
        <v>0</v>
      </c>
      <c r="F3190" s="103">
        <f t="shared" si="1690"/>
        <v>0</v>
      </c>
      <c r="G3190" s="862">
        <f t="shared" si="1690"/>
        <v>760000</v>
      </c>
      <c r="H3190" s="499">
        <f t="shared" si="1690"/>
        <v>0</v>
      </c>
      <c r="I3190" s="863">
        <f t="shared" si="1690"/>
        <v>760000</v>
      </c>
      <c r="J3190" s="514">
        <f t="shared" si="1690"/>
        <v>0</v>
      </c>
      <c r="K3190" s="536">
        <f t="shared" si="1668"/>
        <v>100</v>
      </c>
    </row>
    <row r="3191" spans="1:11" x14ac:dyDescent="0.25">
      <c r="A3191" s="27" t="s">
        <v>482</v>
      </c>
      <c r="B3191" s="4" t="s">
        <v>175</v>
      </c>
      <c r="C3191" s="21">
        <v>760000</v>
      </c>
      <c r="D3191" s="16"/>
      <c r="E3191" s="16"/>
      <c r="F3191" s="102"/>
      <c r="G3191" s="850">
        <v>760000</v>
      </c>
      <c r="H3191" s="691"/>
      <c r="I3191" s="851">
        <f>H3191+G3191</f>
        <v>760000</v>
      </c>
      <c r="J3191" s="561">
        <f>C3191-I3191</f>
        <v>0</v>
      </c>
      <c r="K3191" s="536">
        <f t="shared" si="1668"/>
        <v>100</v>
      </c>
    </row>
    <row r="3192" spans="1:11" x14ac:dyDescent="0.25">
      <c r="A3192" s="135"/>
      <c r="B3192" s="48"/>
      <c r="C3192" s="49"/>
      <c r="D3192" s="29"/>
      <c r="E3192" s="29"/>
      <c r="F3192" s="89"/>
      <c r="G3192" s="836"/>
      <c r="H3192" s="1088"/>
      <c r="I3192" s="847"/>
      <c r="J3192" s="508"/>
      <c r="K3192" s="538"/>
    </row>
    <row r="3193" spans="1:11" x14ac:dyDescent="0.25">
      <c r="A3193" s="139"/>
      <c r="B3193" s="124"/>
      <c r="C3193" s="125"/>
      <c r="D3193" s="126"/>
      <c r="E3193" s="126"/>
      <c r="F3193" s="126"/>
      <c r="G3193" s="516"/>
      <c r="H3193" s="516"/>
      <c r="I3193" s="516"/>
      <c r="J3193" s="515"/>
      <c r="K3193" s="545"/>
    </row>
    <row r="3194" spans="1:11" x14ac:dyDescent="0.25">
      <c r="A3194" s="140"/>
      <c r="B3194" s="7"/>
      <c r="C3194" s="8"/>
      <c r="D3194" s="130"/>
      <c r="E3194" s="130"/>
      <c r="F3194" s="130"/>
      <c r="G3194" s="520"/>
      <c r="H3194" s="520"/>
      <c r="I3194" s="520"/>
      <c r="J3194" s="519"/>
      <c r="K3194" s="550">
        <v>10</v>
      </c>
    </row>
    <row r="3195" spans="1:11" x14ac:dyDescent="0.25">
      <c r="A3195" s="144" t="s">
        <v>533</v>
      </c>
      <c r="B3195" s="141">
        <v>2</v>
      </c>
      <c r="C3195" s="142" t="s">
        <v>534</v>
      </c>
      <c r="D3195" s="142" t="s">
        <v>535</v>
      </c>
      <c r="E3195" s="142" t="s">
        <v>536</v>
      </c>
      <c r="F3195" s="143" t="s">
        <v>537</v>
      </c>
      <c r="G3195" s="882">
        <v>7</v>
      </c>
      <c r="H3195" s="1108">
        <v>8</v>
      </c>
      <c r="I3195" s="883">
        <v>9</v>
      </c>
      <c r="J3195" s="525">
        <v>10</v>
      </c>
      <c r="K3195" s="503">
        <v>11</v>
      </c>
    </row>
    <row r="3196" spans="1:11" ht="15.75" thickBot="1" x14ac:dyDescent="0.3">
      <c r="A3196" s="70" t="s">
        <v>85</v>
      </c>
      <c r="B3196" s="70" t="s">
        <v>548</v>
      </c>
      <c r="C3196" s="71">
        <f>C3197+C3200</f>
        <v>4730000</v>
      </c>
      <c r="D3196" s="71">
        <f t="shared" ref="D3196:J3196" si="1691">D3197+D3200</f>
        <v>0</v>
      </c>
      <c r="E3196" s="71">
        <f t="shared" si="1691"/>
        <v>0</v>
      </c>
      <c r="F3196" s="111">
        <f t="shared" si="1691"/>
        <v>0</v>
      </c>
      <c r="G3196" s="902">
        <f t="shared" si="1691"/>
        <v>4505000</v>
      </c>
      <c r="H3196" s="1100">
        <f t="shared" si="1691"/>
        <v>0</v>
      </c>
      <c r="I3196" s="903">
        <f t="shared" si="1691"/>
        <v>4505000</v>
      </c>
      <c r="J3196" s="558">
        <f t="shared" si="1691"/>
        <v>225000</v>
      </c>
      <c r="K3196" s="538">
        <f t="shared" ref="K3196:K3229" si="1692">I3196/C3196*100</f>
        <v>95.243128964059196</v>
      </c>
    </row>
    <row r="3197" spans="1:11" ht="15.75" thickBot="1" x14ac:dyDescent="0.3">
      <c r="A3197" s="3" t="s">
        <v>489</v>
      </c>
      <c r="B3197" s="3" t="s">
        <v>92</v>
      </c>
      <c r="C3197" s="65">
        <f>C3198</f>
        <v>675000</v>
      </c>
      <c r="D3197" s="65">
        <f t="shared" ref="D3197:J3198" si="1693">D3198</f>
        <v>0</v>
      </c>
      <c r="E3197" s="65">
        <f t="shared" si="1693"/>
        <v>0</v>
      </c>
      <c r="F3197" s="100">
        <f t="shared" si="1693"/>
        <v>0</v>
      </c>
      <c r="G3197" s="858">
        <f t="shared" si="1693"/>
        <v>600000</v>
      </c>
      <c r="H3197" s="511">
        <f t="shared" si="1693"/>
        <v>0</v>
      </c>
      <c r="I3197" s="859">
        <f t="shared" si="1693"/>
        <v>600000</v>
      </c>
      <c r="J3197" s="512">
        <f t="shared" si="1693"/>
        <v>75000</v>
      </c>
      <c r="K3197" s="544">
        <f t="shared" si="1692"/>
        <v>88.888888888888886</v>
      </c>
    </row>
    <row r="3198" spans="1:11" x14ac:dyDescent="0.25">
      <c r="A3198" s="63" t="s">
        <v>490</v>
      </c>
      <c r="B3198" s="63" t="s">
        <v>152</v>
      </c>
      <c r="C3198" s="64">
        <f>C3199</f>
        <v>675000</v>
      </c>
      <c r="D3198" s="64">
        <f t="shared" si="1693"/>
        <v>0</v>
      </c>
      <c r="E3198" s="64">
        <f t="shared" si="1693"/>
        <v>0</v>
      </c>
      <c r="F3198" s="101">
        <f t="shared" si="1693"/>
        <v>0</v>
      </c>
      <c r="G3198" s="860">
        <f t="shared" si="1693"/>
        <v>600000</v>
      </c>
      <c r="H3198" s="369">
        <f t="shared" si="1693"/>
        <v>0</v>
      </c>
      <c r="I3198" s="861">
        <f t="shared" si="1693"/>
        <v>600000</v>
      </c>
      <c r="J3198" s="513">
        <f t="shared" si="1693"/>
        <v>75000</v>
      </c>
      <c r="K3198" s="535">
        <f t="shared" si="1692"/>
        <v>88.888888888888886</v>
      </c>
    </row>
    <row r="3199" spans="1:11" ht="15.75" thickBot="1" x14ac:dyDescent="0.3">
      <c r="A3199" s="48" t="s">
        <v>491</v>
      </c>
      <c r="B3199" s="48" t="s">
        <v>153</v>
      </c>
      <c r="C3199" s="49">
        <v>675000</v>
      </c>
      <c r="D3199" s="147"/>
      <c r="E3199" s="147"/>
      <c r="F3199" s="148"/>
      <c r="G3199" s="865">
        <v>600000</v>
      </c>
      <c r="H3199" s="1098"/>
      <c r="I3199" s="866">
        <f>H3199+G3199</f>
        <v>600000</v>
      </c>
      <c r="J3199" s="618">
        <f>C3199-I3199</f>
        <v>75000</v>
      </c>
      <c r="K3199" s="538">
        <f t="shared" si="1692"/>
        <v>88.888888888888886</v>
      </c>
    </row>
    <row r="3200" spans="1:11" ht="15.75" thickBot="1" x14ac:dyDescent="0.3">
      <c r="A3200" s="3" t="s">
        <v>492</v>
      </c>
      <c r="B3200" s="3" t="s">
        <v>151</v>
      </c>
      <c r="C3200" s="65">
        <f>C3201+C3203+C3205+C3208+C3211</f>
        <v>4055000</v>
      </c>
      <c r="D3200" s="65">
        <f t="shared" ref="D3200:J3200" si="1694">D3201+D3203+D3205+D3208+D3211</f>
        <v>0</v>
      </c>
      <c r="E3200" s="65">
        <f t="shared" si="1694"/>
        <v>0</v>
      </c>
      <c r="F3200" s="100">
        <f t="shared" si="1694"/>
        <v>0</v>
      </c>
      <c r="G3200" s="858">
        <f t="shared" si="1694"/>
        <v>3905000</v>
      </c>
      <c r="H3200" s="511">
        <f t="shared" si="1694"/>
        <v>0</v>
      </c>
      <c r="I3200" s="859">
        <f t="shared" si="1694"/>
        <v>3905000</v>
      </c>
      <c r="J3200" s="512">
        <f t="shared" si="1694"/>
        <v>150000</v>
      </c>
      <c r="K3200" s="544">
        <f t="shared" si="1692"/>
        <v>96.30086313193587</v>
      </c>
    </row>
    <row r="3201" spans="1:11" x14ac:dyDescent="0.25">
      <c r="A3201" s="63" t="s">
        <v>493</v>
      </c>
      <c r="B3201" s="63" t="s">
        <v>154</v>
      </c>
      <c r="C3201" s="64">
        <f>C3202</f>
        <v>335000</v>
      </c>
      <c r="D3201" s="64">
        <f t="shared" ref="D3201:J3201" si="1695">D3202</f>
        <v>0</v>
      </c>
      <c r="E3201" s="64">
        <f t="shared" si="1695"/>
        <v>0</v>
      </c>
      <c r="F3201" s="101">
        <f t="shared" si="1695"/>
        <v>0</v>
      </c>
      <c r="G3201" s="860">
        <f t="shared" si="1695"/>
        <v>335000</v>
      </c>
      <c r="H3201" s="369">
        <f t="shared" si="1695"/>
        <v>0</v>
      </c>
      <c r="I3201" s="861">
        <f t="shared" si="1695"/>
        <v>335000</v>
      </c>
      <c r="J3201" s="513">
        <f t="shared" si="1695"/>
        <v>0</v>
      </c>
      <c r="K3201" s="535">
        <f t="shared" si="1692"/>
        <v>100</v>
      </c>
    </row>
    <row r="3202" spans="1:11" x14ac:dyDescent="0.25">
      <c r="A3202" s="4" t="s">
        <v>494</v>
      </c>
      <c r="B3202" s="4" t="s">
        <v>155</v>
      </c>
      <c r="C3202" s="21">
        <v>335000</v>
      </c>
      <c r="D3202" s="57"/>
      <c r="E3202" s="57"/>
      <c r="F3202" s="106"/>
      <c r="G3202" s="850">
        <v>335000</v>
      </c>
      <c r="H3202" s="691"/>
      <c r="I3202" s="864">
        <f>H3202+G3202</f>
        <v>335000</v>
      </c>
      <c r="J3202" s="619">
        <f>C3202-I3202</f>
        <v>0</v>
      </c>
      <c r="K3202" s="536">
        <f t="shared" si="1692"/>
        <v>100</v>
      </c>
    </row>
    <row r="3203" spans="1:11" x14ac:dyDescent="0.25">
      <c r="A3203" s="4" t="s">
        <v>495</v>
      </c>
      <c r="B3203" s="4" t="s">
        <v>483</v>
      </c>
      <c r="C3203" s="21">
        <f>C3204</f>
        <v>250000</v>
      </c>
      <c r="D3203" s="21">
        <f t="shared" ref="D3203:J3203" si="1696">D3204</f>
        <v>0</v>
      </c>
      <c r="E3203" s="21">
        <f t="shared" si="1696"/>
        <v>0</v>
      </c>
      <c r="F3203" s="103">
        <f t="shared" si="1696"/>
        <v>0</v>
      </c>
      <c r="G3203" s="862">
        <f t="shared" si="1696"/>
        <v>250000</v>
      </c>
      <c r="H3203" s="499">
        <f t="shared" si="1696"/>
        <v>0</v>
      </c>
      <c r="I3203" s="863">
        <f t="shared" si="1696"/>
        <v>250000</v>
      </c>
      <c r="J3203" s="514">
        <f t="shared" si="1696"/>
        <v>0</v>
      </c>
      <c r="K3203" s="536">
        <f t="shared" si="1692"/>
        <v>100</v>
      </c>
    </row>
    <row r="3204" spans="1:11" x14ac:dyDescent="0.25">
      <c r="A3204" s="4" t="s">
        <v>496</v>
      </c>
      <c r="B3204" s="4" t="s">
        <v>484</v>
      </c>
      <c r="C3204" s="21">
        <v>250000</v>
      </c>
      <c r="D3204" s="57"/>
      <c r="E3204" s="57"/>
      <c r="F3204" s="106"/>
      <c r="G3204" s="850">
        <v>250000</v>
      </c>
      <c r="H3204" s="691"/>
      <c r="I3204" s="864">
        <f>H3204+G3204</f>
        <v>250000</v>
      </c>
      <c r="J3204" s="619">
        <f>C3204-I3204</f>
        <v>0</v>
      </c>
      <c r="K3204" s="536">
        <f t="shared" si="1692"/>
        <v>100</v>
      </c>
    </row>
    <row r="3205" spans="1:11" x14ac:dyDescent="0.25">
      <c r="A3205" s="4" t="s">
        <v>497</v>
      </c>
      <c r="B3205" s="4" t="s">
        <v>156</v>
      </c>
      <c r="C3205" s="21">
        <f>C3206+C3207</f>
        <v>600000</v>
      </c>
      <c r="D3205" s="21">
        <f t="shared" ref="D3205:J3205" si="1697">D3206+D3207</f>
        <v>0</v>
      </c>
      <c r="E3205" s="21">
        <f t="shared" si="1697"/>
        <v>0</v>
      </c>
      <c r="F3205" s="103">
        <f t="shared" si="1697"/>
        <v>0</v>
      </c>
      <c r="G3205" s="862">
        <f t="shared" si="1697"/>
        <v>450000</v>
      </c>
      <c r="H3205" s="499">
        <f t="shared" si="1697"/>
        <v>0</v>
      </c>
      <c r="I3205" s="863">
        <f t="shared" si="1697"/>
        <v>450000</v>
      </c>
      <c r="J3205" s="514">
        <f t="shared" si="1697"/>
        <v>150000</v>
      </c>
      <c r="K3205" s="536">
        <f t="shared" si="1692"/>
        <v>75</v>
      </c>
    </row>
    <row r="3206" spans="1:11" x14ac:dyDescent="0.25">
      <c r="A3206" s="4" t="s">
        <v>499</v>
      </c>
      <c r="B3206" s="4" t="s">
        <v>157</v>
      </c>
      <c r="C3206" s="21">
        <v>300000</v>
      </c>
      <c r="D3206" s="57"/>
      <c r="E3206" s="57"/>
      <c r="F3206" s="106"/>
      <c r="G3206" s="850">
        <v>300000</v>
      </c>
      <c r="H3206" s="691"/>
      <c r="I3206" s="864">
        <f>H3206+G3206</f>
        <v>300000</v>
      </c>
      <c r="J3206" s="619">
        <f>C3206-I3206</f>
        <v>0</v>
      </c>
      <c r="K3206" s="536">
        <f t="shared" si="1692"/>
        <v>100</v>
      </c>
    </row>
    <row r="3207" spans="1:11" x14ac:dyDescent="0.25">
      <c r="A3207" s="4" t="s">
        <v>498</v>
      </c>
      <c r="B3207" s="4" t="s">
        <v>485</v>
      </c>
      <c r="C3207" s="21">
        <v>300000</v>
      </c>
      <c r="D3207" s="57"/>
      <c r="E3207" s="57"/>
      <c r="F3207" s="106"/>
      <c r="G3207" s="850">
        <v>150000</v>
      </c>
      <c r="H3207" s="691"/>
      <c r="I3207" s="864">
        <f>H3207+G3207</f>
        <v>150000</v>
      </c>
      <c r="J3207" s="619">
        <f>C3207-I3207</f>
        <v>150000</v>
      </c>
      <c r="K3207" s="536">
        <f t="shared" si="1692"/>
        <v>50</v>
      </c>
    </row>
    <row r="3208" spans="1:11" x14ac:dyDescent="0.25">
      <c r="A3208" s="4" t="s">
        <v>500</v>
      </c>
      <c r="B3208" s="4" t="s">
        <v>486</v>
      </c>
      <c r="C3208" s="21">
        <f>C3209+C3210</f>
        <v>800000</v>
      </c>
      <c r="D3208" s="21">
        <f t="shared" ref="D3208:J3208" si="1698">D3209+D3210</f>
        <v>0</v>
      </c>
      <c r="E3208" s="21">
        <f t="shared" si="1698"/>
        <v>0</v>
      </c>
      <c r="F3208" s="103">
        <f t="shared" si="1698"/>
        <v>0</v>
      </c>
      <c r="G3208" s="862">
        <f t="shared" si="1698"/>
        <v>800000</v>
      </c>
      <c r="H3208" s="499">
        <f t="shared" si="1698"/>
        <v>0</v>
      </c>
      <c r="I3208" s="863">
        <f t="shared" si="1698"/>
        <v>800000</v>
      </c>
      <c r="J3208" s="514">
        <f t="shared" si="1698"/>
        <v>0</v>
      </c>
      <c r="K3208" s="536">
        <f t="shared" si="1692"/>
        <v>100</v>
      </c>
    </row>
    <row r="3209" spans="1:11" x14ac:dyDescent="0.25">
      <c r="A3209" s="4" t="s">
        <v>502</v>
      </c>
      <c r="B3209" s="4" t="s">
        <v>487</v>
      </c>
      <c r="C3209" s="21">
        <v>500000</v>
      </c>
      <c r="D3209" s="57"/>
      <c r="E3209" s="57"/>
      <c r="F3209" s="106"/>
      <c r="G3209" s="850">
        <v>500000</v>
      </c>
      <c r="H3209" s="691"/>
      <c r="I3209" s="864">
        <f>H3209+G3209</f>
        <v>500000</v>
      </c>
      <c r="J3209" s="619">
        <f>C3209-I3209</f>
        <v>0</v>
      </c>
      <c r="K3209" s="536">
        <f t="shared" si="1692"/>
        <v>100</v>
      </c>
    </row>
    <row r="3210" spans="1:11" x14ac:dyDescent="0.25">
      <c r="A3210" s="4" t="s">
        <v>501</v>
      </c>
      <c r="B3210" s="4" t="s">
        <v>488</v>
      </c>
      <c r="C3210" s="21">
        <v>300000</v>
      </c>
      <c r="D3210" s="57"/>
      <c r="E3210" s="57"/>
      <c r="F3210" s="106"/>
      <c r="G3210" s="850">
        <v>300000</v>
      </c>
      <c r="H3210" s="691"/>
      <c r="I3210" s="864">
        <f>H3210+G3210</f>
        <v>300000</v>
      </c>
      <c r="J3210" s="619">
        <f>C3210-I3210</f>
        <v>0</v>
      </c>
      <c r="K3210" s="536">
        <f t="shared" si="1692"/>
        <v>100</v>
      </c>
    </row>
    <row r="3211" spans="1:11" x14ac:dyDescent="0.25">
      <c r="A3211" s="4" t="s">
        <v>503</v>
      </c>
      <c r="B3211" s="4" t="s">
        <v>158</v>
      </c>
      <c r="C3211" s="21">
        <f>C3212</f>
        <v>2070000</v>
      </c>
      <c r="D3211" s="21">
        <f t="shared" ref="D3211:J3211" si="1699">D3212</f>
        <v>0</v>
      </c>
      <c r="E3211" s="21">
        <f t="shared" si="1699"/>
        <v>0</v>
      </c>
      <c r="F3211" s="103">
        <f t="shared" si="1699"/>
        <v>0</v>
      </c>
      <c r="G3211" s="862">
        <f t="shared" si="1699"/>
        <v>2070000</v>
      </c>
      <c r="H3211" s="499">
        <f t="shared" si="1699"/>
        <v>0</v>
      </c>
      <c r="I3211" s="863">
        <f t="shared" si="1699"/>
        <v>2070000</v>
      </c>
      <c r="J3211" s="514">
        <f t="shared" si="1699"/>
        <v>0</v>
      </c>
      <c r="K3211" s="536">
        <f t="shared" si="1692"/>
        <v>100</v>
      </c>
    </row>
    <row r="3212" spans="1:11" x14ac:dyDescent="0.25">
      <c r="A3212" s="4" t="s">
        <v>504</v>
      </c>
      <c r="B3212" s="4" t="s">
        <v>175</v>
      </c>
      <c r="C3212" s="21">
        <v>2070000</v>
      </c>
      <c r="D3212" s="16"/>
      <c r="E3212" s="16"/>
      <c r="F3212" s="102"/>
      <c r="G3212" s="850">
        <v>2070000</v>
      </c>
      <c r="H3212" s="691"/>
      <c r="I3212" s="864">
        <f>H3212+G3212</f>
        <v>2070000</v>
      </c>
      <c r="J3212" s="561">
        <f>C3212-I3212</f>
        <v>0</v>
      </c>
      <c r="K3212" s="536">
        <f t="shared" si="1692"/>
        <v>100</v>
      </c>
    </row>
    <row r="3213" spans="1:11" x14ac:dyDescent="0.25">
      <c r="A3213" s="54" t="s">
        <v>112</v>
      </c>
      <c r="B3213" s="54" t="s">
        <v>111</v>
      </c>
      <c r="C3213" s="55">
        <f t="shared" ref="C3213:J3213" si="1700">C3214+C3222</f>
        <v>2050000</v>
      </c>
      <c r="D3213" s="55">
        <f t="shared" si="1700"/>
        <v>0</v>
      </c>
      <c r="E3213" s="55">
        <f t="shared" si="1700"/>
        <v>0</v>
      </c>
      <c r="F3213" s="104">
        <f t="shared" si="1700"/>
        <v>0</v>
      </c>
      <c r="G3213" s="547">
        <f t="shared" si="1700"/>
        <v>0</v>
      </c>
      <c r="H3213" s="499">
        <f t="shared" si="1700"/>
        <v>254500</v>
      </c>
      <c r="I3213" s="581">
        <f t="shared" si="1700"/>
        <v>254500</v>
      </c>
      <c r="J3213" s="549">
        <f t="shared" si="1700"/>
        <v>1795500</v>
      </c>
      <c r="K3213" s="916">
        <f t="shared" si="1692"/>
        <v>12.414634146341463</v>
      </c>
    </row>
    <row r="3214" spans="1:11" ht="15.75" thickBot="1" x14ac:dyDescent="0.3">
      <c r="A3214" s="70" t="s">
        <v>86</v>
      </c>
      <c r="B3214" s="70" t="s">
        <v>87</v>
      </c>
      <c r="C3214" s="71">
        <f>C3215</f>
        <v>1190000</v>
      </c>
      <c r="D3214" s="71">
        <f t="shared" ref="D3214:J3214" si="1701">D3215</f>
        <v>0</v>
      </c>
      <c r="E3214" s="71">
        <f t="shared" si="1701"/>
        <v>0</v>
      </c>
      <c r="F3214" s="111">
        <f t="shared" si="1701"/>
        <v>0</v>
      </c>
      <c r="G3214" s="902">
        <f t="shared" si="1701"/>
        <v>0</v>
      </c>
      <c r="H3214" s="1100">
        <f t="shared" si="1701"/>
        <v>194500</v>
      </c>
      <c r="I3214" s="903">
        <f t="shared" si="1701"/>
        <v>194500</v>
      </c>
      <c r="J3214" s="558">
        <f t="shared" si="1701"/>
        <v>995500</v>
      </c>
      <c r="K3214" s="904">
        <f t="shared" si="1692"/>
        <v>16.344537815126049</v>
      </c>
    </row>
    <row r="3215" spans="1:11" ht="15.75" thickBot="1" x14ac:dyDescent="0.3">
      <c r="A3215" s="79" t="s">
        <v>505</v>
      </c>
      <c r="B3215" s="3" t="s">
        <v>151</v>
      </c>
      <c r="C3215" s="65">
        <f>C3216+C3218+C3220</f>
        <v>1190000</v>
      </c>
      <c r="D3215" s="65">
        <f t="shared" ref="D3215:J3215" si="1702">D3216+D3218+D3220</f>
        <v>0</v>
      </c>
      <c r="E3215" s="65">
        <f t="shared" si="1702"/>
        <v>0</v>
      </c>
      <c r="F3215" s="100">
        <f t="shared" si="1702"/>
        <v>0</v>
      </c>
      <c r="G3215" s="858">
        <f t="shared" si="1702"/>
        <v>0</v>
      </c>
      <c r="H3215" s="511">
        <f t="shared" si="1702"/>
        <v>194500</v>
      </c>
      <c r="I3215" s="859">
        <f t="shared" si="1702"/>
        <v>194500</v>
      </c>
      <c r="J3215" s="512">
        <f t="shared" si="1702"/>
        <v>995500</v>
      </c>
      <c r="K3215" s="544">
        <f t="shared" si="1692"/>
        <v>16.344537815126049</v>
      </c>
    </row>
    <row r="3216" spans="1:11" x14ac:dyDescent="0.25">
      <c r="A3216" s="78" t="s">
        <v>506</v>
      </c>
      <c r="B3216" s="63" t="s">
        <v>154</v>
      </c>
      <c r="C3216" s="64">
        <f>C3217</f>
        <v>180000</v>
      </c>
      <c r="D3216" s="64">
        <f t="shared" ref="D3216:J3216" si="1703">D3217</f>
        <v>0</v>
      </c>
      <c r="E3216" s="64">
        <f t="shared" si="1703"/>
        <v>0</v>
      </c>
      <c r="F3216" s="101">
        <f t="shared" si="1703"/>
        <v>0</v>
      </c>
      <c r="G3216" s="860">
        <f t="shared" si="1703"/>
        <v>0</v>
      </c>
      <c r="H3216" s="369">
        <f t="shared" si="1703"/>
        <v>179500</v>
      </c>
      <c r="I3216" s="861">
        <f t="shared" si="1703"/>
        <v>179500</v>
      </c>
      <c r="J3216" s="513">
        <f t="shared" si="1703"/>
        <v>500</v>
      </c>
      <c r="K3216" s="535">
        <f t="shared" si="1692"/>
        <v>99.722222222222229</v>
      </c>
    </row>
    <row r="3217" spans="1:11" x14ac:dyDescent="0.25">
      <c r="A3217" s="27" t="s">
        <v>507</v>
      </c>
      <c r="B3217" s="4" t="s">
        <v>155</v>
      </c>
      <c r="C3217" s="21">
        <v>180000</v>
      </c>
      <c r="D3217" s="57"/>
      <c r="E3217" s="57"/>
      <c r="F3217" s="106"/>
      <c r="G3217" s="835"/>
      <c r="H3217" s="691">
        <v>179500</v>
      </c>
      <c r="I3217" s="851">
        <f>H3217+G3217</f>
        <v>179500</v>
      </c>
      <c r="J3217" s="561">
        <f>C3217-I3217</f>
        <v>500</v>
      </c>
      <c r="K3217" s="536">
        <f t="shared" si="1692"/>
        <v>99.722222222222229</v>
      </c>
    </row>
    <row r="3218" spans="1:11" x14ac:dyDescent="0.25">
      <c r="A3218" s="27" t="s">
        <v>508</v>
      </c>
      <c r="B3218" s="4" t="s">
        <v>156</v>
      </c>
      <c r="C3218" s="21">
        <f>C3219</f>
        <v>210000</v>
      </c>
      <c r="D3218" s="21">
        <f t="shared" ref="D3218:J3218" si="1704">D3219</f>
        <v>0</v>
      </c>
      <c r="E3218" s="21">
        <f t="shared" si="1704"/>
        <v>0</v>
      </c>
      <c r="F3218" s="103">
        <f t="shared" si="1704"/>
        <v>0</v>
      </c>
      <c r="G3218" s="862">
        <f t="shared" si="1704"/>
        <v>0</v>
      </c>
      <c r="H3218" s="499">
        <f t="shared" si="1704"/>
        <v>15000</v>
      </c>
      <c r="I3218" s="863">
        <f t="shared" si="1704"/>
        <v>15000</v>
      </c>
      <c r="J3218" s="514">
        <f t="shared" si="1704"/>
        <v>195000</v>
      </c>
      <c r="K3218" s="536">
        <f t="shared" si="1692"/>
        <v>7.1428571428571423</v>
      </c>
    </row>
    <row r="3219" spans="1:11" x14ac:dyDescent="0.25">
      <c r="A3219" s="27" t="s">
        <v>509</v>
      </c>
      <c r="B3219" s="4" t="s">
        <v>157</v>
      </c>
      <c r="C3219" s="21">
        <v>210000</v>
      </c>
      <c r="D3219" s="57"/>
      <c r="E3219" s="57"/>
      <c r="F3219" s="106"/>
      <c r="G3219" s="835"/>
      <c r="H3219" s="691">
        <v>15000</v>
      </c>
      <c r="I3219" s="851">
        <f>H3219+G3219</f>
        <v>15000</v>
      </c>
      <c r="J3219" s="561">
        <f>C3219-I3219</f>
        <v>195000</v>
      </c>
      <c r="K3219" s="536">
        <f t="shared" si="1692"/>
        <v>7.1428571428571423</v>
      </c>
    </row>
    <row r="3220" spans="1:11" x14ac:dyDescent="0.25">
      <c r="A3220" s="27" t="s">
        <v>510</v>
      </c>
      <c r="B3220" s="4" t="s">
        <v>158</v>
      </c>
      <c r="C3220" s="21">
        <f>C3221</f>
        <v>800000</v>
      </c>
      <c r="D3220" s="21">
        <f t="shared" ref="D3220:J3220" si="1705">D3221</f>
        <v>0</v>
      </c>
      <c r="E3220" s="21">
        <f t="shared" si="1705"/>
        <v>0</v>
      </c>
      <c r="F3220" s="103">
        <f t="shared" si="1705"/>
        <v>0</v>
      </c>
      <c r="G3220" s="862">
        <f t="shared" si="1705"/>
        <v>0</v>
      </c>
      <c r="H3220" s="499">
        <f t="shared" si="1705"/>
        <v>0</v>
      </c>
      <c r="I3220" s="863">
        <f t="shared" si="1705"/>
        <v>0</v>
      </c>
      <c r="J3220" s="514">
        <f t="shared" si="1705"/>
        <v>800000</v>
      </c>
      <c r="K3220" s="536">
        <f t="shared" si="1692"/>
        <v>0</v>
      </c>
    </row>
    <row r="3221" spans="1:11" x14ac:dyDescent="0.25">
      <c r="A3221" s="27" t="s">
        <v>511</v>
      </c>
      <c r="B3221" s="4" t="s">
        <v>175</v>
      </c>
      <c r="C3221" s="21">
        <v>800000</v>
      </c>
      <c r="D3221" s="16"/>
      <c r="E3221" s="16"/>
      <c r="F3221" s="102"/>
      <c r="G3221" s="835"/>
      <c r="H3221" s="716"/>
      <c r="I3221" s="846">
        <f>H3221+G3221</f>
        <v>0</v>
      </c>
      <c r="J3221" s="561">
        <f>C3221-I3221</f>
        <v>800000</v>
      </c>
      <c r="K3221" s="536">
        <f t="shared" si="1692"/>
        <v>0</v>
      </c>
    </row>
    <row r="3222" spans="1:11" ht="15.75" thickBot="1" x14ac:dyDescent="0.3">
      <c r="A3222" s="70" t="s">
        <v>88</v>
      </c>
      <c r="B3222" s="70" t="s">
        <v>89</v>
      </c>
      <c r="C3222" s="71">
        <f>C3223</f>
        <v>860000</v>
      </c>
      <c r="D3222" s="71">
        <f t="shared" ref="D3222:J3222" si="1706">D3223</f>
        <v>0</v>
      </c>
      <c r="E3222" s="71">
        <f t="shared" si="1706"/>
        <v>0</v>
      </c>
      <c r="F3222" s="111">
        <f t="shared" si="1706"/>
        <v>0</v>
      </c>
      <c r="G3222" s="902">
        <f t="shared" si="1706"/>
        <v>0</v>
      </c>
      <c r="H3222" s="1100">
        <f t="shared" si="1706"/>
        <v>60000</v>
      </c>
      <c r="I3222" s="903">
        <f t="shared" si="1706"/>
        <v>60000</v>
      </c>
      <c r="J3222" s="558">
        <f t="shared" si="1706"/>
        <v>800000</v>
      </c>
      <c r="K3222" s="904">
        <f t="shared" si="1692"/>
        <v>6.9767441860465116</v>
      </c>
    </row>
    <row r="3223" spans="1:11" ht="15.75" thickBot="1" x14ac:dyDescent="0.3">
      <c r="A3223" s="79" t="s">
        <v>512</v>
      </c>
      <c r="B3223" s="3" t="s">
        <v>151</v>
      </c>
      <c r="C3223" s="65">
        <f>C3224+C3226+C3228</f>
        <v>860000</v>
      </c>
      <c r="D3223" s="65">
        <f t="shared" ref="D3223:J3223" si="1707">D3224+D3226+D3228</f>
        <v>0</v>
      </c>
      <c r="E3223" s="65">
        <f t="shared" si="1707"/>
        <v>0</v>
      </c>
      <c r="F3223" s="100">
        <f t="shared" si="1707"/>
        <v>0</v>
      </c>
      <c r="G3223" s="858">
        <f t="shared" si="1707"/>
        <v>0</v>
      </c>
      <c r="H3223" s="511">
        <f t="shared" si="1707"/>
        <v>60000</v>
      </c>
      <c r="I3223" s="859">
        <f t="shared" si="1707"/>
        <v>60000</v>
      </c>
      <c r="J3223" s="512">
        <f t="shared" si="1707"/>
        <v>800000</v>
      </c>
      <c r="K3223" s="693">
        <f t="shared" si="1692"/>
        <v>6.9767441860465116</v>
      </c>
    </row>
    <row r="3224" spans="1:11" x14ac:dyDescent="0.25">
      <c r="A3224" s="78" t="s">
        <v>513</v>
      </c>
      <c r="B3224" s="63" t="s">
        <v>154</v>
      </c>
      <c r="C3224" s="64">
        <f>C3225</f>
        <v>45000</v>
      </c>
      <c r="D3224" s="64">
        <f t="shared" ref="D3224:J3224" si="1708">D3225</f>
        <v>0</v>
      </c>
      <c r="E3224" s="64">
        <f t="shared" si="1708"/>
        <v>0</v>
      </c>
      <c r="F3224" s="101">
        <f t="shared" si="1708"/>
        <v>0</v>
      </c>
      <c r="G3224" s="860">
        <f t="shared" si="1708"/>
        <v>0</v>
      </c>
      <c r="H3224" s="369">
        <f t="shared" si="1708"/>
        <v>45000</v>
      </c>
      <c r="I3224" s="861">
        <f t="shared" si="1708"/>
        <v>45000</v>
      </c>
      <c r="J3224" s="513">
        <f t="shared" si="1708"/>
        <v>0</v>
      </c>
      <c r="K3224" s="700">
        <f t="shared" si="1692"/>
        <v>100</v>
      </c>
    </row>
    <row r="3225" spans="1:11" x14ac:dyDescent="0.25">
      <c r="A3225" s="27" t="s">
        <v>514</v>
      </c>
      <c r="B3225" s="4" t="s">
        <v>155</v>
      </c>
      <c r="C3225" s="21">
        <v>45000</v>
      </c>
      <c r="D3225" s="57"/>
      <c r="E3225" s="57"/>
      <c r="F3225" s="106"/>
      <c r="G3225" s="835"/>
      <c r="H3225" s="691">
        <v>45000</v>
      </c>
      <c r="I3225" s="851">
        <f>H3225+G3225</f>
        <v>45000</v>
      </c>
      <c r="J3225" s="619">
        <f>C3225-I3225</f>
        <v>0</v>
      </c>
      <c r="K3225" s="702">
        <f t="shared" si="1692"/>
        <v>100</v>
      </c>
    </row>
    <row r="3226" spans="1:11" x14ac:dyDescent="0.25">
      <c r="A3226" s="27" t="s">
        <v>515</v>
      </c>
      <c r="B3226" s="4" t="s">
        <v>156</v>
      </c>
      <c r="C3226" s="21">
        <f>C3227</f>
        <v>15000</v>
      </c>
      <c r="D3226" s="21">
        <f t="shared" ref="D3226:J3226" si="1709">D3227</f>
        <v>0</v>
      </c>
      <c r="E3226" s="21">
        <f t="shared" si="1709"/>
        <v>0</v>
      </c>
      <c r="F3226" s="103">
        <f t="shared" si="1709"/>
        <v>0</v>
      </c>
      <c r="G3226" s="862">
        <f t="shared" si="1709"/>
        <v>0</v>
      </c>
      <c r="H3226" s="499">
        <f t="shared" si="1709"/>
        <v>15000</v>
      </c>
      <c r="I3226" s="863">
        <f t="shared" si="1709"/>
        <v>15000</v>
      </c>
      <c r="J3226" s="514">
        <f t="shared" si="1709"/>
        <v>0</v>
      </c>
      <c r="K3226" s="702">
        <f t="shared" si="1692"/>
        <v>100</v>
      </c>
    </row>
    <row r="3227" spans="1:11" x14ac:dyDescent="0.25">
      <c r="A3227" s="27" t="s">
        <v>516</v>
      </c>
      <c r="B3227" s="4" t="s">
        <v>157</v>
      </c>
      <c r="C3227" s="21">
        <v>15000</v>
      </c>
      <c r="D3227" s="16"/>
      <c r="E3227" s="16"/>
      <c r="F3227" s="106"/>
      <c r="G3227" s="835"/>
      <c r="H3227" s="691">
        <v>15000</v>
      </c>
      <c r="I3227" s="864">
        <f>H3227+G3227</f>
        <v>15000</v>
      </c>
      <c r="J3227" s="619">
        <f>C3227-I3227</f>
        <v>0</v>
      </c>
      <c r="K3227" s="702">
        <f t="shared" si="1692"/>
        <v>100</v>
      </c>
    </row>
    <row r="3228" spans="1:11" x14ac:dyDescent="0.25">
      <c r="A3228" s="27" t="s">
        <v>517</v>
      </c>
      <c r="B3228" s="4" t="s">
        <v>158</v>
      </c>
      <c r="C3228" s="21">
        <f>C3229</f>
        <v>800000</v>
      </c>
      <c r="D3228" s="21">
        <f t="shared" ref="D3228:J3228" si="1710">D3229</f>
        <v>0</v>
      </c>
      <c r="E3228" s="21">
        <f t="shared" si="1710"/>
        <v>0</v>
      </c>
      <c r="F3228" s="103">
        <f t="shared" si="1710"/>
        <v>0</v>
      </c>
      <c r="G3228" s="862">
        <f t="shared" si="1710"/>
        <v>0</v>
      </c>
      <c r="H3228" s="499">
        <f t="shared" si="1710"/>
        <v>0</v>
      </c>
      <c r="I3228" s="863">
        <f t="shared" si="1710"/>
        <v>0</v>
      </c>
      <c r="J3228" s="514">
        <f t="shared" si="1710"/>
        <v>800000</v>
      </c>
      <c r="K3228" s="702">
        <f t="shared" si="1692"/>
        <v>0</v>
      </c>
    </row>
    <row r="3229" spans="1:11" ht="15.75" thickBot="1" x14ac:dyDescent="0.3">
      <c r="A3229" s="27" t="s">
        <v>518</v>
      </c>
      <c r="B3229" s="4" t="s">
        <v>175</v>
      </c>
      <c r="C3229" s="21">
        <v>800000</v>
      </c>
      <c r="D3229" s="16"/>
      <c r="E3229" s="16"/>
      <c r="F3229" s="106"/>
      <c r="G3229" s="835"/>
      <c r="H3229" s="716"/>
      <c r="I3229" s="846">
        <f>H3229+G3229</f>
        <v>0</v>
      </c>
      <c r="J3229" s="619">
        <f>C3229-I3229</f>
        <v>800000</v>
      </c>
      <c r="K3229" s="888">
        <f t="shared" si="1692"/>
        <v>0</v>
      </c>
    </row>
    <row r="3230" spans="1:11" ht="15.75" thickBot="1" x14ac:dyDescent="0.3">
      <c r="A3230" s="1311" t="s">
        <v>127</v>
      </c>
      <c r="B3230" s="1312"/>
      <c r="C3230" s="80">
        <f>C2814</f>
        <v>1846041154</v>
      </c>
      <c r="D3230" s="717">
        <f>D2810</f>
        <v>762205259</v>
      </c>
      <c r="E3230" s="717">
        <f>E2810</f>
        <v>123279706</v>
      </c>
      <c r="F3230" s="717">
        <f>F2810</f>
        <v>885484965</v>
      </c>
      <c r="G3230" s="889">
        <f>G2814</f>
        <v>661872222</v>
      </c>
      <c r="H3230" s="717">
        <f>H2814</f>
        <v>125108247</v>
      </c>
      <c r="I3230" s="890">
        <f>I2814</f>
        <v>786980469</v>
      </c>
      <c r="J3230" s="526">
        <f>J2814</f>
        <v>1059060685</v>
      </c>
      <c r="K3230" s="527">
        <f>K2814</f>
        <v>42.630710983597062</v>
      </c>
    </row>
    <row r="3231" spans="1:11" ht="16.5" thickTop="1" thickBot="1" x14ac:dyDescent="0.3">
      <c r="A3231" s="1313" t="s">
        <v>810</v>
      </c>
      <c r="B3231" s="1314"/>
      <c r="C3231" s="563"/>
      <c r="D3231" s="563"/>
      <c r="E3231" s="563"/>
      <c r="F3231" s="891"/>
      <c r="G3231" s="892"/>
      <c r="H3231" s="1111"/>
      <c r="I3231" s="893"/>
      <c r="J3231" s="894">
        <f>F3230-I3230</f>
        <v>98504496</v>
      </c>
      <c r="K3231" s="895"/>
    </row>
    <row r="3232" spans="1:11" x14ac:dyDescent="0.25">
      <c r="D3232" t="s">
        <v>555</v>
      </c>
      <c r="E3232" s="1000">
        <f>J3231</f>
        <v>98504496</v>
      </c>
      <c r="F3232" s="173"/>
      <c r="G3232" s="1315" t="s">
        <v>903</v>
      </c>
      <c r="H3232" s="1315"/>
      <c r="I3232" s="1315"/>
      <c r="J3232" s="1315"/>
      <c r="K3232" s="1315"/>
    </row>
    <row r="3233" spans="2:11" x14ac:dyDescent="0.25">
      <c r="D3233" s="189" t="s">
        <v>868</v>
      </c>
      <c r="E3233" s="1001">
        <v>98498515</v>
      </c>
      <c r="F3233" s="173"/>
      <c r="G3233" s="1316" t="s">
        <v>870</v>
      </c>
      <c r="H3233" s="1316"/>
      <c r="I3233" s="1316"/>
      <c r="J3233" s="1316"/>
      <c r="K3233" s="1316"/>
    </row>
    <row r="3234" spans="2:11" x14ac:dyDescent="0.25">
      <c r="D3234" s="400" t="s">
        <v>681</v>
      </c>
      <c r="E3234" s="600">
        <f>E3232-E3233</f>
        <v>5981</v>
      </c>
      <c r="F3234" s="173"/>
      <c r="G3234" s="529"/>
      <c r="I3234" s="529"/>
      <c r="J3234" s="529"/>
      <c r="K3234" s="229"/>
    </row>
    <row r="3235" spans="2:11" x14ac:dyDescent="0.25">
      <c r="B3235" s="419">
        <f>E3234-E443</f>
        <v>-278187</v>
      </c>
      <c r="E3235" s="601">
        <f>E3234+E3233</f>
        <v>98504496</v>
      </c>
      <c r="F3235" s="173"/>
      <c r="G3235" s="529"/>
      <c r="I3235" s="896"/>
      <c r="J3235" s="529"/>
      <c r="K3235" s="229"/>
    </row>
    <row r="3236" spans="2:11" x14ac:dyDescent="0.25">
      <c r="F3236" s="173"/>
      <c r="G3236" s="896"/>
      <c r="H3236" s="896"/>
      <c r="I3236" s="991" t="s">
        <v>904</v>
      </c>
      <c r="J3236" s="896"/>
      <c r="K3236" s="896"/>
    </row>
    <row r="3237" spans="2:11" x14ac:dyDescent="0.25">
      <c r="F3237" s="173"/>
      <c r="G3237" s="896"/>
      <c r="H3237" s="896"/>
      <c r="I3237" s="991" t="s">
        <v>905</v>
      </c>
      <c r="J3237" s="896"/>
      <c r="K3237" s="896"/>
    </row>
    <row r="3238" spans="2:11" x14ac:dyDescent="0.25">
      <c r="F3238" s="173"/>
      <c r="G3238" s="896"/>
      <c r="H3238" s="896"/>
      <c r="I3238" s="992" t="s">
        <v>906</v>
      </c>
      <c r="J3238" s="896"/>
      <c r="K3238" s="896"/>
    </row>
    <row r="3239" spans="2:11" x14ac:dyDescent="0.25">
      <c r="F3239" s="173"/>
      <c r="G3239" s="529"/>
      <c r="I3239" s="896"/>
      <c r="J3239" s="529"/>
      <c r="K3239" s="229"/>
    </row>
    <row r="3240" spans="2:11" x14ac:dyDescent="0.25">
      <c r="F3240" s="173"/>
      <c r="G3240" s="529"/>
      <c r="I3240" s="896"/>
      <c r="J3240" s="529"/>
      <c r="K3240" s="229"/>
    </row>
    <row r="3241" spans="2:11" x14ac:dyDescent="0.25">
      <c r="B3241" s="1317" t="s">
        <v>540</v>
      </c>
      <c r="C3241" s="1317" t="s">
        <v>829</v>
      </c>
      <c r="D3241" s="145" t="s">
        <v>541</v>
      </c>
      <c r="E3241" s="146" t="s">
        <v>554</v>
      </c>
      <c r="F3241" s="1318"/>
      <c r="G3241" s="1318"/>
      <c r="I3241" s="896" t="s">
        <v>871</v>
      </c>
      <c r="J3241" s="529"/>
      <c r="K3241" s="229"/>
    </row>
    <row r="3242" spans="2:11" x14ac:dyDescent="0.25">
      <c r="B3242" s="1317"/>
      <c r="C3242" s="1317"/>
      <c r="D3242" s="145" t="s">
        <v>541</v>
      </c>
      <c r="E3242" s="146" t="s">
        <v>554</v>
      </c>
      <c r="F3242" s="897" t="s">
        <v>555</v>
      </c>
      <c r="G3242" s="898"/>
      <c r="I3242" s="529"/>
      <c r="J3242" s="529"/>
      <c r="K3242" s="229"/>
    </row>
    <row r="3243" spans="2:11" x14ac:dyDescent="0.25">
      <c r="B3243" s="81" t="s">
        <v>90</v>
      </c>
      <c r="C3243" s="81"/>
      <c r="D3243" s="82">
        <f>D3245+D3248</f>
        <v>885484965</v>
      </c>
      <c r="E3243" s="82">
        <f>E3245+E3248</f>
        <v>786980469</v>
      </c>
      <c r="F3243" s="82"/>
      <c r="G3243" s="499"/>
      <c r="I3243" s="529"/>
      <c r="J3243" s="899"/>
      <c r="K3243" s="229"/>
    </row>
    <row r="3244" spans="2:11" x14ac:dyDescent="0.25">
      <c r="B3244" s="83"/>
      <c r="C3244" s="83"/>
      <c r="D3244" s="13"/>
      <c r="E3244" s="13"/>
      <c r="F3244" s="13"/>
      <c r="G3244" s="499"/>
      <c r="I3244" s="529"/>
      <c r="J3244" s="529"/>
      <c r="K3244" s="229"/>
    </row>
    <row r="3245" spans="2:11" x14ac:dyDescent="0.25">
      <c r="B3245" s="81" t="s">
        <v>542</v>
      </c>
      <c r="C3245" s="84">
        <f>C3246+C3247</f>
        <v>1536537654</v>
      </c>
      <c r="D3245" s="84">
        <f t="shared" ref="D3245:F3245" si="1711">D3246+D3247</f>
        <v>761685960</v>
      </c>
      <c r="E3245" s="84">
        <f t="shared" si="1711"/>
        <v>663187445</v>
      </c>
      <c r="F3245" s="84">
        <f t="shared" si="1711"/>
        <v>202506515</v>
      </c>
      <c r="G3245" s="499"/>
      <c r="I3245" s="900">
        <f>C2829-C3248</f>
        <v>0</v>
      </c>
      <c r="J3245" s="529"/>
      <c r="K3245" s="229"/>
    </row>
    <row r="3246" spans="2:11" x14ac:dyDescent="0.25">
      <c r="B3246" s="85" t="s">
        <v>831</v>
      </c>
      <c r="C3246" s="86">
        <f>C2818</f>
        <v>1270137654</v>
      </c>
      <c r="D3246" s="13">
        <f>F2811</f>
        <v>761685960</v>
      </c>
      <c r="E3246" s="13">
        <f>I2818</f>
        <v>559179445</v>
      </c>
      <c r="F3246" s="87">
        <f>D3246-E3246</f>
        <v>202506515</v>
      </c>
      <c r="G3246" s="901"/>
      <c r="I3246" s="529"/>
      <c r="J3246" s="529"/>
      <c r="K3246" s="229"/>
    </row>
    <row r="3247" spans="2:11" x14ac:dyDescent="0.25">
      <c r="B3247" s="85" t="s">
        <v>832</v>
      </c>
      <c r="C3247" s="86">
        <f>C2827</f>
        <v>266400000</v>
      </c>
      <c r="D3247" s="13"/>
      <c r="E3247" s="13">
        <f>I2827</f>
        <v>104008000</v>
      </c>
      <c r="F3247" s="87"/>
      <c r="G3247" s="901"/>
      <c r="I3247" s="529"/>
      <c r="J3247" s="529"/>
      <c r="K3247" s="229"/>
    </row>
    <row r="3248" spans="2:11" x14ac:dyDescent="0.25">
      <c r="B3248" s="81" t="s">
        <v>94</v>
      </c>
      <c r="C3248" s="84">
        <f>C3249+C3250+C3251</f>
        <v>309503500</v>
      </c>
      <c r="D3248" s="82">
        <f>F2812</f>
        <v>123799005</v>
      </c>
      <c r="E3248" s="82">
        <f>E3249+E3250+E3251</f>
        <v>123793024</v>
      </c>
      <c r="F3248" s="82">
        <f>D3248-E3248</f>
        <v>5981</v>
      </c>
      <c r="G3248" s="499"/>
      <c r="I3248" s="529"/>
      <c r="J3248" s="529"/>
      <c r="K3248" s="229"/>
    </row>
    <row r="3249" spans="1:11" x14ac:dyDescent="0.25">
      <c r="B3249" s="85" t="s">
        <v>543</v>
      </c>
      <c r="C3249" s="86">
        <f>C3197+C3173+C3154+C3074+C3052+C3029+C3022+C2986+C2941+C2916+C2907+C2832</f>
        <v>84190000</v>
      </c>
      <c r="D3249" s="13"/>
      <c r="E3249" s="13">
        <f>I3197+I3173+I3154+I3074+I3052+I3029+I3022+I2986+I2941+I2916+I2907+I2832</f>
        <v>16840000</v>
      </c>
      <c r="F3249" s="87"/>
      <c r="G3249" s="901"/>
      <c r="I3249" s="529"/>
      <c r="J3249" s="529"/>
      <c r="K3249" s="229"/>
    </row>
    <row r="3250" spans="1:11" x14ac:dyDescent="0.25">
      <c r="B3250" s="85" t="s">
        <v>544</v>
      </c>
      <c r="C3250" s="86">
        <f>C3223+C3215+C3200+C3185+C3176+C3165+C3157+C3143+C3134+C3125+C3109+C3098+C3089+C3081+C3077+C3066+C3047+C3043+C3036+C3032+C3025+C2982+C2978+C2968+C2964+C2960+C2955+C2948+C2936+C2919+C2912+C2898+C2890+C2875+C2866+C2859+C2854+C2847+C2835+C2944+C3117</f>
        <v>159813500</v>
      </c>
      <c r="D3250" s="13"/>
      <c r="E3250" s="13">
        <f>I3223+I3215+I3200+I3185+I3176+I3165+I3157+I3143+I3134+I3125+I3117+I3109+I3098+I3089+I3081+I3077+I3066+I3047+I3043+I3036+I3032+I3025+I2982+I2978+I2968+I2964+I2960+I2955+I2948+I2944+I2936+I2919+I2912+I2898+I2890+I2875+I2866+I2859+I2854+I2847+I2835</f>
        <v>68780024</v>
      </c>
      <c r="F3250" s="87"/>
      <c r="G3250" s="901"/>
      <c r="I3250" s="529"/>
      <c r="J3250" s="529"/>
      <c r="K3250" s="229"/>
    </row>
    <row r="3251" spans="1:11" x14ac:dyDescent="0.25">
      <c r="B3251" s="85" t="s">
        <v>545</v>
      </c>
      <c r="C3251" s="86">
        <f>C3013+C3007+C2991</f>
        <v>65500000</v>
      </c>
      <c r="D3251" s="13"/>
      <c r="E3251" s="13">
        <f>I3013+I3007+I2991</f>
        <v>38173000</v>
      </c>
      <c r="F3251" s="87"/>
      <c r="G3251" s="901"/>
      <c r="I3251" s="529"/>
      <c r="J3251" s="529"/>
      <c r="K3251" s="229"/>
    </row>
    <row r="3252" spans="1:11" x14ac:dyDescent="0.25">
      <c r="B3252" s="83"/>
      <c r="C3252" s="88"/>
      <c r="D3252" s="13"/>
      <c r="E3252" s="13"/>
      <c r="F3252" s="87"/>
      <c r="G3252" s="901"/>
      <c r="I3252" s="529"/>
      <c r="J3252" s="529"/>
      <c r="K3252" s="229"/>
    </row>
    <row r="3253" spans="1:11" x14ac:dyDescent="0.25">
      <c r="B3253" s="11"/>
      <c r="C3253" s="11"/>
      <c r="D3253" s="11"/>
      <c r="E3253" s="11"/>
      <c r="F3253" s="83"/>
      <c r="G3253" s="898"/>
      <c r="I3253" s="529"/>
      <c r="J3253" s="529"/>
      <c r="K3253" s="229"/>
    </row>
    <row r="3254" spans="1:11" x14ac:dyDescent="0.25">
      <c r="F3254" s="173"/>
      <c r="G3254" s="529"/>
      <c r="I3254" s="529"/>
      <c r="J3254" s="529"/>
      <c r="K3254" s="229"/>
    </row>
    <row r="3257" spans="1:11" ht="15.75" x14ac:dyDescent="0.25">
      <c r="A3257" s="1319" t="s">
        <v>519</v>
      </c>
      <c r="B3257" s="1319"/>
      <c r="C3257" s="1319"/>
      <c r="D3257" s="1319"/>
      <c r="E3257" s="1319"/>
      <c r="F3257" s="1319"/>
      <c r="G3257" s="1319"/>
      <c r="H3257" s="1319"/>
      <c r="I3257" s="1319"/>
      <c r="J3257" s="1319"/>
      <c r="K3257" s="1319"/>
    </row>
    <row r="3258" spans="1:11" x14ac:dyDescent="0.25">
      <c r="A3258" s="1320" t="s">
        <v>520</v>
      </c>
      <c r="B3258" s="1320"/>
      <c r="C3258" s="1320"/>
      <c r="D3258" s="1320"/>
      <c r="E3258" s="1320"/>
      <c r="F3258" s="1320"/>
      <c r="G3258" s="1320"/>
      <c r="H3258" s="1320"/>
      <c r="I3258" s="1320"/>
      <c r="J3258" s="1320"/>
      <c r="K3258" s="1320"/>
    </row>
    <row r="3259" spans="1:11" ht="15.75" x14ac:dyDescent="0.25">
      <c r="A3259" s="1319" t="s">
        <v>539</v>
      </c>
      <c r="B3259" s="1319"/>
      <c r="C3259" s="1319"/>
      <c r="D3259" s="1319"/>
      <c r="E3259" s="1319"/>
      <c r="F3259" s="1319"/>
      <c r="G3259" s="1319"/>
      <c r="H3259" s="1319"/>
      <c r="I3259" s="1319"/>
      <c r="J3259" s="1319"/>
      <c r="K3259" s="1319"/>
    </row>
    <row r="3260" spans="1:11" x14ac:dyDescent="0.25">
      <c r="A3260" s="28" t="s">
        <v>924</v>
      </c>
      <c r="B3260" s="113"/>
      <c r="C3260" s="9"/>
      <c r="D3260" s="10"/>
      <c r="E3260" s="1321"/>
      <c r="F3260" s="1321"/>
      <c r="G3260" s="1322"/>
      <c r="H3260" s="1322"/>
      <c r="I3260" s="839"/>
      <c r="J3260" s="530"/>
      <c r="K3260" s="531">
        <v>1</v>
      </c>
    </row>
    <row r="3261" spans="1:11" x14ac:dyDescent="0.25">
      <c r="A3261" s="1323" t="s">
        <v>521</v>
      </c>
      <c r="B3261" s="1326" t="s">
        <v>522</v>
      </c>
      <c r="C3261" s="1329" t="s">
        <v>546</v>
      </c>
      <c r="D3261" s="1332" t="s">
        <v>523</v>
      </c>
      <c r="E3261" s="1332"/>
      <c r="F3261" s="1333"/>
      <c r="G3261" s="1334" t="s">
        <v>524</v>
      </c>
      <c r="H3261" s="1335"/>
      <c r="I3261" s="1336"/>
      <c r="J3261" s="500"/>
      <c r="K3261" s="1337" t="s">
        <v>525</v>
      </c>
    </row>
    <row r="3262" spans="1:11" x14ac:dyDescent="0.25">
      <c r="A3262" s="1324"/>
      <c r="B3262" s="1327"/>
      <c r="C3262" s="1330"/>
      <c r="D3262" s="1037" t="s">
        <v>526</v>
      </c>
      <c r="E3262" s="1037" t="s">
        <v>526</v>
      </c>
      <c r="F3262" s="115" t="s">
        <v>526</v>
      </c>
      <c r="G3262" s="829" t="s">
        <v>526</v>
      </c>
      <c r="H3262" s="712" t="s">
        <v>526</v>
      </c>
      <c r="I3262" s="840" t="s">
        <v>526</v>
      </c>
      <c r="J3262" s="1338" t="s">
        <v>527</v>
      </c>
      <c r="K3262" s="1337"/>
    </row>
    <row r="3263" spans="1:11" x14ac:dyDescent="0.25">
      <c r="A3263" s="1324"/>
      <c r="B3263" s="1327"/>
      <c r="C3263" s="1330"/>
      <c r="D3263" s="1038" t="s">
        <v>528</v>
      </c>
      <c r="E3263" s="1038" t="s">
        <v>528</v>
      </c>
      <c r="F3263" s="117" t="s">
        <v>529</v>
      </c>
      <c r="G3263" s="830" t="s">
        <v>528</v>
      </c>
      <c r="H3263" s="713" t="s">
        <v>528</v>
      </c>
      <c r="I3263" s="841" t="s">
        <v>529</v>
      </c>
      <c r="J3263" s="1339"/>
      <c r="K3263" s="1337"/>
    </row>
    <row r="3264" spans="1:11" x14ac:dyDescent="0.25">
      <c r="A3264" s="1325"/>
      <c r="B3264" s="1328"/>
      <c r="C3264" s="1331"/>
      <c r="D3264" s="1039" t="s">
        <v>530</v>
      </c>
      <c r="E3264" s="1039" t="s">
        <v>531</v>
      </c>
      <c r="F3264" s="119" t="s">
        <v>531</v>
      </c>
      <c r="G3264" s="831" t="s">
        <v>530</v>
      </c>
      <c r="H3264" s="714" t="s">
        <v>531</v>
      </c>
      <c r="I3264" s="842" t="s">
        <v>531</v>
      </c>
      <c r="J3264" s="501" t="s">
        <v>532</v>
      </c>
      <c r="K3264" s="1337"/>
    </row>
    <row r="3265" spans="1:15" ht="15.75" thickBot="1" x14ac:dyDescent="0.3">
      <c r="A3265" s="120" t="s">
        <v>533</v>
      </c>
      <c r="B3265" s="121">
        <v>2</v>
      </c>
      <c r="C3265" s="122" t="s">
        <v>534</v>
      </c>
      <c r="D3265" s="122" t="s">
        <v>535</v>
      </c>
      <c r="E3265" s="122" t="s">
        <v>536</v>
      </c>
      <c r="F3265" s="123" t="s">
        <v>537</v>
      </c>
      <c r="G3265" s="832">
        <v>7</v>
      </c>
      <c r="H3265" s="715">
        <v>8</v>
      </c>
      <c r="I3265" s="843">
        <v>9</v>
      </c>
      <c r="J3265" s="502">
        <v>10</v>
      </c>
      <c r="K3265" s="503">
        <v>11</v>
      </c>
    </row>
    <row r="3266" spans="1:15" ht="15.75" thickBot="1" x14ac:dyDescent="0.3">
      <c r="A3266" s="34"/>
      <c r="B3266" s="35" t="s">
        <v>538</v>
      </c>
      <c r="C3266" s="36"/>
      <c r="D3266" s="37">
        <f>D3267+D3268</f>
        <v>885484965</v>
      </c>
      <c r="E3266" s="37">
        <f>E3267+E3268</f>
        <v>236012984</v>
      </c>
      <c r="F3266" s="90">
        <f>E3266+D3266</f>
        <v>1121497949</v>
      </c>
      <c r="G3266" s="833"/>
      <c r="H3266" s="1086"/>
      <c r="I3266" s="844"/>
      <c r="J3266" s="504"/>
      <c r="K3266" s="505"/>
      <c r="N3266" s="599">
        <f>885606965-D3266</f>
        <v>122000</v>
      </c>
    </row>
    <row r="3267" spans="1:15" x14ac:dyDescent="0.25">
      <c r="A3267" s="30"/>
      <c r="B3267" s="31" t="s">
        <v>553</v>
      </c>
      <c r="C3267" s="32"/>
      <c r="D3267" s="33">
        <v>761685960</v>
      </c>
      <c r="E3267" s="33">
        <v>236012984</v>
      </c>
      <c r="F3267" s="91">
        <f>E3267+D3267</f>
        <v>997698944</v>
      </c>
      <c r="G3267" s="834"/>
      <c r="H3267" s="1087"/>
      <c r="I3267" s="845"/>
      <c r="J3267" s="506"/>
      <c r="K3267" s="505"/>
    </row>
    <row r="3268" spans="1:15" x14ac:dyDescent="0.25">
      <c r="A3268" s="16"/>
      <c r="B3268" s="11" t="s">
        <v>552</v>
      </c>
      <c r="C3268" s="12"/>
      <c r="D3268" s="17">
        <v>123799005</v>
      </c>
      <c r="E3268" s="17">
        <v>0</v>
      </c>
      <c r="F3268" s="14">
        <f>E3268+D3268</f>
        <v>123799005</v>
      </c>
      <c r="G3268" s="835"/>
      <c r="H3268" s="716"/>
      <c r="I3268" s="846"/>
      <c r="J3268" s="507"/>
      <c r="K3268" s="505"/>
    </row>
    <row r="3269" spans="1:15" ht="15.75" thickBot="1" x14ac:dyDescent="0.3">
      <c r="A3269" s="38"/>
      <c r="B3269" s="38"/>
      <c r="C3269" s="38"/>
      <c r="D3269" s="29"/>
      <c r="E3269" s="29"/>
      <c r="F3269" s="89"/>
      <c r="G3269" s="836"/>
      <c r="H3269" s="1088"/>
      <c r="I3269" s="847"/>
      <c r="J3269" s="508"/>
      <c r="K3269" s="509"/>
      <c r="O3269" s="419">
        <f>[1]REKAP!$N$22</f>
        <v>0</v>
      </c>
    </row>
    <row r="3270" spans="1:15" ht="16.5" thickTop="1" thickBot="1" x14ac:dyDescent="0.3">
      <c r="A3270" s="42" t="s">
        <v>93</v>
      </c>
      <c r="B3270" s="43" t="s">
        <v>90</v>
      </c>
      <c r="C3270" s="44">
        <f>C3272+C3285</f>
        <v>1846041154</v>
      </c>
      <c r="D3270" s="44">
        <f t="shared" ref="D3270:J3270" si="1712">D3272+D3285</f>
        <v>0</v>
      </c>
      <c r="E3270" s="44">
        <f t="shared" si="1712"/>
        <v>0</v>
      </c>
      <c r="F3270" s="92">
        <f t="shared" si="1712"/>
        <v>0</v>
      </c>
      <c r="G3270" s="837">
        <f t="shared" si="1712"/>
        <v>786980469</v>
      </c>
      <c r="H3270" s="1089">
        <f t="shared" si="1712"/>
        <v>241646520</v>
      </c>
      <c r="I3270" s="848">
        <f t="shared" si="1712"/>
        <v>1028626989</v>
      </c>
      <c r="J3270" s="532">
        <f t="shared" si="1712"/>
        <v>817414165</v>
      </c>
      <c r="K3270" s="533">
        <f>I3270/C3270*100</f>
        <v>55.720696517039833</v>
      </c>
      <c r="O3270" s="706">
        <f>O3269-E3267</f>
        <v>-236012984</v>
      </c>
    </row>
    <row r="3271" spans="1:15" ht="16.5" thickTop="1" thickBot="1" x14ac:dyDescent="0.3">
      <c r="A3271" s="45"/>
      <c r="B3271" s="46"/>
      <c r="C3271" s="47"/>
      <c r="D3271" s="47"/>
      <c r="E3271" s="47"/>
      <c r="F3271" s="93"/>
      <c r="G3271" s="838"/>
      <c r="H3271" s="1090"/>
      <c r="I3271" s="849"/>
      <c r="J3271" s="534"/>
      <c r="K3271" s="533"/>
    </row>
    <row r="3272" spans="1:15" ht="16.5" thickTop="1" thickBot="1" x14ac:dyDescent="0.3">
      <c r="A3272" s="42" t="s">
        <v>131</v>
      </c>
      <c r="B3272" s="43" t="s">
        <v>91</v>
      </c>
      <c r="C3272" s="44">
        <f>C3273</f>
        <v>1536537654</v>
      </c>
      <c r="D3272" s="44">
        <f t="shared" ref="D3272:J3272" si="1713">D3273</f>
        <v>0</v>
      </c>
      <c r="E3272" s="44">
        <f t="shared" si="1713"/>
        <v>0</v>
      </c>
      <c r="F3272" s="92">
        <f t="shared" si="1713"/>
        <v>0</v>
      </c>
      <c r="G3272" s="837">
        <f t="shared" si="1713"/>
        <v>663187445</v>
      </c>
      <c r="H3272" s="1089">
        <f t="shared" si="1713"/>
        <v>241646520</v>
      </c>
      <c r="I3272" s="848">
        <f t="shared" si="1713"/>
        <v>904833965</v>
      </c>
      <c r="J3272" s="532">
        <f t="shared" si="1713"/>
        <v>631703689</v>
      </c>
      <c r="K3272" s="533">
        <f t="shared" ref="K3272:K3297" si="1714">I3272/C3272*100</f>
        <v>58.887848445788883</v>
      </c>
      <c r="O3272" s="706">
        <f>F3267-I3273</f>
        <v>92864979</v>
      </c>
    </row>
    <row r="3273" spans="1:15" ht="15.75" thickTop="1" x14ac:dyDescent="0.25">
      <c r="A3273" s="52" t="s">
        <v>130</v>
      </c>
      <c r="B3273" s="574" t="s">
        <v>92</v>
      </c>
      <c r="C3273" s="623">
        <f>C3274+C3283</f>
        <v>1536537654</v>
      </c>
      <c r="D3273" s="623">
        <f t="shared" ref="D3273:J3273" si="1715">D3274+D3283</f>
        <v>0</v>
      </c>
      <c r="E3273" s="623">
        <f t="shared" si="1715"/>
        <v>0</v>
      </c>
      <c r="F3273" s="625">
        <f t="shared" si="1715"/>
        <v>0</v>
      </c>
      <c r="G3273" s="627">
        <f t="shared" si="1715"/>
        <v>663187445</v>
      </c>
      <c r="H3273" s="1091">
        <f t="shared" si="1715"/>
        <v>241646520</v>
      </c>
      <c r="I3273" s="630">
        <f t="shared" si="1715"/>
        <v>904833965</v>
      </c>
      <c r="J3273" s="631">
        <f t="shared" si="1715"/>
        <v>631703689</v>
      </c>
      <c r="K3273" s="915">
        <f t="shared" si="1714"/>
        <v>58.887848445788883</v>
      </c>
    </row>
    <row r="3274" spans="1:15" x14ac:dyDescent="0.25">
      <c r="A3274" s="570" t="s">
        <v>128</v>
      </c>
      <c r="B3274" s="570" t="s">
        <v>0</v>
      </c>
      <c r="C3274" s="624">
        <f>SUM(C3275:C3282)</f>
        <v>1270137654</v>
      </c>
      <c r="D3274" s="624">
        <f t="shared" ref="D3274:J3274" si="1716">SUM(D3275:D3282)</f>
        <v>0</v>
      </c>
      <c r="E3274" s="624">
        <f t="shared" si="1716"/>
        <v>0</v>
      </c>
      <c r="F3274" s="626">
        <f t="shared" si="1716"/>
        <v>0</v>
      </c>
      <c r="G3274" s="913">
        <f t="shared" si="1716"/>
        <v>559179445</v>
      </c>
      <c r="H3274" s="82">
        <f t="shared" si="1716"/>
        <v>220138520</v>
      </c>
      <c r="I3274" s="626">
        <f t="shared" si="1716"/>
        <v>779317965</v>
      </c>
      <c r="J3274" s="632">
        <f t="shared" si="1716"/>
        <v>490819689</v>
      </c>
      <c r="K3274" s="914">
        <f t="shared" si="1714"/>
        <v>61.356968872288867</v>
      </c>
      <c r="O3274" s="168">
        <v>220138520</v>
      </c>
    </row>
    <row r="3275" spans="1:15" x14ac:dyDescent="0.25">
      <c r="A3275" s="4" t="s">
        <v>129</v>
      </c>
      <c r="B3275" s="4" t="s">
        <v>141</v>
      </c>
      <c r="C3275" s="21">
        <v>926780179</v>
      </c>
      <c r="D3275" s="22"/>
      <c r="E3275" s="22"/>
      <c r="F3275" s="94"/>
      <c r="G3275" s="1029">
        <v>402914600</v>
      </c>
      <c r="H3275" s="1115">
        <v>167379000</v>
      </c>
      <c r="I3275" s="796">
        <f>H3275+G3275</f>
        <v>570293600</v>
      </c>
      <c r="J3275" s="561">
        <f>C3275-I3275</f>
        <v>356486579</v>
      </c>
      <c r="K3275" s="536">
        <f t="shared" si="1714"/>
        <v>61.534937078105123</v>
      </c>
      <c r="O3275" s="419">
        <f>I3272+E3689</f>
        <v>997698944</v>
      </c>
    </row>
    <row r="3276" spans="1:15" x14ac:dyDescent="0.25">
      <c r="A3276" s="4" t="s">
        <v>132</v>
      </c>
      <c r="B3276" s="4" t="s">
        <v>142</v>
      </c>
      <c r="C3276" s="21">
        <v>115833884</v>
      </c>
      <c r="D3276" s="22"/>
      <c r="E3276" s="22"/>
      <c r="F3276" s="94"/>
      <c r="G3276" s="1029">
        <v>48958740</v>
      </c>
      <c r="H3276" s="1116">
        <v>20361748</v>
      </c>
      <c r="I3276" s="796">
        <f t="shared" ref="I3276:I3282" si="1717">H3276+G3276</f>
        <v>69320488</v>
      </c>
      <c r="J3276" s="561">
        <f t="shared" ref="J3276:J3282" si="1718">C3276-I3276</f>
        <v>46513396</v>
      </c>
      <c r="K3276" s="536">
        <f t="shared" si="1714"/>
        <v>59.844741112194768</v>
      </c>
    </row>
    <row r="3277" spans="1:15" x14ac:dyDescent="0.25">
      <c r="A3277" s="4" t="s">
        <v>133</v>
      </c>
      <c r="B3277" s="4" t="s">
        <v>143</v>
      </c>
      <c r="C3277" s="21">
        <v>76310000</v>
      </c>
      <c r="D3277" s="22"/>
      <c r="E3277" s="22"/>
      <c r="F3277" s="94"/>
      <c r="G3277" s="1029">
        <v>35220000</v>
      </c>
      <c r="H3277" s="1116">
        <v>11740000</v>
      </c>
      <c r="I3277" s="796">
        <f t="shared" si="1717"/>
        <v>46960000</v>
      </c>
      <c r="J3277" s="561">
        <f t="shared" si="1718"/>
        <v>29350000</v>
      </c>
      <c r="K3277" s="536">
        <f t="shared" si="1714"/>
        <v>61.53846153846154</v>
      </c>
      <c r="O3277" s="706">
        <f>G3272+E3233</f>
        <v>761685960</v>
      </c>
    </row>
    <row r="3278" spans="1:15" x14ac:dyDescent="0.25">
      <c r="A3278" s="4" t="s">
        <v>134</v>
      </c>
      <c r="B3278" s="4" t="s">
        <v>144</v>
      </c>
      <c r="C3278" s="21">
        <v>30615000</v>
      </c>
      <c r="D3278" s="22"/>
      <c r="E3278" s="22"/>
      <c r="F3278" s="94"/>
      <c r="G3278" s="1029">
        <v>14130000</v>
      </c>
      <c r="H3278" s="1116">
        <v>4710000</v>
      </c>
      <c r="I3278" s="796">
        <f t="shared" si="1717"/>
        <v>18840000</v>
      </c>
      <c r="J3278" s="561">
        <f t="shared" si="1718"/>
        <v>11775000</v>
      </c>
      <c r="K3278" s="536">
        <f t="shared" si="1714"/>
        <v>61.53846153846154</v>
      </c>
    </row>
    <row r="3279" spans="1:15" x14ac:dyDescent="0.25">
      <c r="A3279" s="4" t="s">
        <v>135</v>
      </c>
      <c r="B3279" s="4" t="s">
        <v>145</v>
      </c>
      <c r="C3279" s="21">
        <v>68922880</v>
      </c>
      <c r="D3279" s="22"/>
      <c r="E3279" s="22"/>
      <c r="F3279" s="94"/>
      <c r="G3279" s="1029">
        <v>35339180</v>
      </c>
      <c r="H3279" s="1116">
        <v>5503920</v>
      </c>
      <c r="I3279" s="796">
        <f t="shared" si="1717"/>
        <v>40843100</v>
      </c>
      <c r="J3279" s="561">
        <f t="shared" si="1718"/>
        <v>28079780</v>
      </c>
      <c r="K3279" s="536">
        <f t="shared" si="1714"/>
        <v>59.259131365375325</v>
      </c>
    </row>
    <row r="3280" spans="1:15" x14ac:dyDescent="0.25">
      <c r="A3280" s="4" t="s">
        <v>136</v>
      </c>
      <c r="B3280" s="4" t="s">
        <v>146</v>
      </c>
      <c r="C3280" s="21">
        <v>20383394</v>
      </c>
      <c r="D3280" s="22"/>
      <c r="E3280" s="22"/>
      <c r="F3280" s="94"/>
      <c r="G3280" s="1029">
        <v>9056612</v>
      </c>
      <c r="H3280" s="1116">
        <v>7209122</v>
      </c>
      <c r="I3280" s="796">
        <f t="shared" si="1717"/>
        <v>16265734</v>
      </c>
      <c r="J3280" s="561">
        <f t="shared" si="1718"/>
        <v>4117660</v>
      </c>
      <c r="K3280" s="536">
        <f t="shared" si="1714"/>
        <v>79.798948104520775</v>
      </c>
    </row>
    <row r="3281" spans="1:11" x14ac:dyDescent="0.25">
      <c r="A3281" s="4" t="s">
        <v>137</v>
      </c>
      <c r="B3281" s="4" t="s">
        <v>147</v>
      </c>
      <c r="C3281" s="21">
        <v>14027</v>
      </c>
      <c r="D3281" s="22"/>
      <c r="E3281" s="22"/>
      <c r="F3281" s="94"/>
      <c r="G3281" s="1029">
        <v>4163</v>
      </c>
      <c r="H3281" s="1116">
        <v>2850</v>
      </c>
      <c r="I3281" s="796">
        <f t="shared" si="1717"/>
        <v>7013</v>
      </c>
      <c r="J3281" s="561">
        <f t="shared" si="1718"/>
        <v>7014</v>
      </c>
      <c r="K3281" s="536">
        <f t="shared" si="1714"/>
        <v>49.996435445925712</v>
      </c>
    </row>
    <row r="3282" spans="1:11" x14ac:dyDescent="0.25">
      <c r="A3282" s="4" t="s">
        <v>138</v>
      </c>
      <c r="B3282" s="4" t="s">
        <v>148</v>
      </c>
      <c r="C3282" s="21">
        <v>31278290</v>
      </c>
      <c r="D3282" s="22"/>
      <c r="E3282" s="22"/>
      <c r="F3282" s="94"/>
      <c r="G3282" s="1029">
        <v>13556150</v>
      </c>
      <c r="H3282" s="1059">
        <v>3231880</v>
      </c>
      <c r="I3282" s="796">
        <f t="shared" si="1717"/>
        <v>16788030</v>
      </c>
      <c r="J3282" s="561">
        <f t="shared" si="1718"/>
        <v>14490260</v>
      </c>
      <c r="K3282" s="536">
        <f t="shared" si="1714"/>
        <v>53.673106809867164</v>
      </c>
    </row>
    <row r="3283" spans="1:11" x14ac:dyDescent="0.25">
      <c r="A3283" s="23" t="s">
        <v>139</v>
      </c>
      <c r="B3283" s="23" t="s">
        <v>149</v>
      </c>
      <c r="C3283" s="24">
        <f>C3284</f>
        <v>266400000</v>
      </c>
      <c r="D3283" s="24">
        <f t="shared" ref="D3283:J3283" si="1719">D3284</f>
        <v>0</v>
      </c>
      <c r="E3283" s="24">
        <f t="shared" si="1719"/>
        <v>0</v>
      </c>
      <c r="F3283" s="95">
        <f t="shared" si="1719"/>
        <v>0</v>
      </c>
      <c r="G3283" s="983">
        <f t="shared" si="1719"/>
        <v>104008000</v>
      </c>
      <c r="H3283" s="1094">
        <f>H3284</f>
        <v>21508000</v>
      </c>
      <c r="I3283" s="984">
        <f t="shared" si="1719"/>
        <v>125516000</v>
      </c>
      <c r="J3283" s="985">
        <f t="shared" si="1719"/>
        <v>140884000</v>
      </c>
      <c r="K3283" s="986">
        <f t="shared" si="1714"/>
        <v>47.11561561561561</v>
      </c>
    </row>
    <row r="3284" spans="1:11" ht="15.75" thickBot="1" x14ac:dyDescent="0.3">
      <c r="A3284" s="48" t="s">
        <v>140</v>
      </c>
      <c r="B3284" s="48" t="s">
        <v>150</v>
      </c>
      <c r="C3284" s="49">
        <v>266400000</v>
      </c>
      <c r="D3284" s="50"/>
      <c r="E3284" s="50"/>
      <c r="F3284" s="96"/>
      <c r="G3284" s="1030">
        <v>104008000</v>
      </c>
      <c r="H3284" s="1095">
        <v>21508000</v>
      </c>
      <c r="I3284" s="855">
        <f>H3284+G3284</f>
        <v>125516000</v>
      </c>
      <c r="J3284" s="736">
        <f>C3284-I3284</f>
        <v>140884000</v>
      </c>
      <c r="K3284" s="538">
        <f t="shared" si="1714"/>
        <v>47.11561561561561</v>
      </c>
    </row>
    <row r="3285" spans="1:11" ht="16.5" thickTop="1" thickBot="1" x14ac:dyDescent="0.3">
      <c r="A3285" s="42" t="s">
        <v>95</v>
      </c>
      <c r="B3285" s="42" t="s">
        <v>94</v>
      </c>
      <c r="C3285" s="51">
        <f t="shared" ref="C3285:J3285" si="1720">C3286+C3301+C3308+C3313+C3320+C3329+C3344+C3361+C3390+C3445+C3506+C3520+C3552+C3588+C3597+C3639+C3669</f>
        <v>309503500</v>
      </c>
      <c r="D3285" s="51">
        <f t="shared" si="1720"/>
        <v>0</v>
      </c>
      <c r="E3285" s="51">
        <f t="shared" si="1720"/>
        <v>0</v>
      </c>
      <c r="F3285" s="97">
        <f t="shared" si="1720"/>
        <v>0</v>
      </c>
      <c r="G3285" s="856">
        <f t="shared" si="1720"/>
        <v>123793024</v>
      </c>
      <c r="H3285" s="1114">
        <f t="shared" si="1720"/>
        <v>0</v>
      </c>
      <c r="I3285" s="857">
        <f t="shared" si="1720"/>
        <v>123793024</v>
      </c>
      <c r="J3285" s="539">
        <f t="shared" si="1720"/>
        <v>185710476</v>
      </c>
      <c r="K3285" s="533">
        <f t="shared" si="1714"/>
        <v>39.997293730119374</v>
      </c>
    </row>
    <row r="3286" spans="1:11" ht="15.75" thickTop="1" x14ac:dyDescent="0.25">
      <c r="A3286" s="52" t="s">
        <v>97</v>
      </c>
      <c r="B3286" s="52" t="s">
        <v>96</v>
      </c>
      <c r="C3286" s="53">
        <f>C3287</f>
        <v>1900000</v>
      </c>
      <c r="D3286" s="53">
        <f t="shared" ref="D3286:J3286" si="1721">D3287</f>
        <v>0</v>
      </c>
      <c r="E3286" s="53">
        <f t="shared" si="1721"/>
        <v>0</v>
      </c>
      <c r="F3286" s="98">
        <f t="shared" si="1721"/>
        <v>0</v>
      </c>
      <c r="G3286" s="540">
        <f t="shared" si="1721"/>
        <v>0</v>
      </c>
      <c r="H3286" s="369">
        <f t="shared" si="1721"/>
        <v>0</v>
      </c>
      <c r="I3286" s="580">
        <f t="shared" si="1721"/>
        <v>0</v>
      </c>
      <c r="J3286" s="542">
        <f t="shared" si="1721"/>
        <v>1900000</v>
      </c>
      <c r="K3286" s="915">
        <f t="shared" si="1714"/>
        <v>0</v>
      </c>
    </row>
    <row r="3287" spans="1:11" ht="15.75" thickBot="1" x14ac:dyDescent="0.3">
      <c r="A3287" s="70" t="s">
        <v>1</v>
      </c>
      <c r="B3287" s="70" t="s">
        <v>2</v>
      </c>
      <c r="C3287" s="71">
        <f>C3288+C3291</f>
        <v>1900000</v>
      </c>
      <c r="D3287" s="71">
        <f t="shared" ref="D3287:J3287" si="1722">D3288+D3291</f>
        <v>0</v>
      </c>
      <c r="E3287" s="71">
        <f t="shared" si="1722"/>
        <v>0</v>
      </c>
      <c r="F3287" s="111">
        <f t="shared" si="1722"/>
        <v>0</v>
      </c>
      <c r="G3287" s="912">
        <f t="shared" si="1722"/>
        <v>0</v>
      </c>
      <c r="H3287" s="61">
        <f t="shared" si="1722"/>
        <v>0</v>
      </c>
      <c r="I3287" s="111">
        <f t="shared" si="1722"/>
        <v>0</v>
      </c>
      <c r="J3287" s="731">
        <f t="shared" si="1722"/>
        <v>1900000</v>
      </c>
      <c r="K3287" s="904">
        <f t="shared" si="1714"/>
        <v>0</v>
      </c>
    </row>
    <row r="3288" spans="1:11" ht="15.75" thickBot="1" x14ac:dyDescent="0.3">
      <c r="A3288" s="3" t="s">
        <v>160</v>
      </c>
      <c r="B3288" s="3" t="s">
        <v>92</v>
      </c>
      <c r="C3288" s="65">
        <f>C3289</f>
        <v>1170000</v>
      </c>
      <c r="D3288" s="65">
        <f t="shared" ref="D3288:J3289" si="1723">D3289</f>
        <v>0</v>
      </c>
      <c r="E3288" s="65">
        <f t="shared" si="1723"/>
        <v>0</v>
      </c>
      <c r="F3288" s="100">
        <f t="shared" si="1723"/>
        <v>0</v>
      </c>
      <c r="G3288" s="858">
        <f t="shared" si="1723"/>
        <v>0</v>
      </c>
      <c r="H3288" s="511">
        <f t="shared" si="1723"/>
        <v>0</v>
      </c>
      <c r="I3288" s="859">
        <f t="shared" si="1723"/>
        <v>0</v>
      </c>
      <c r="J3288" s="512">
        <f t="shared" si="1723"/>
        <v>1170000</v>
      </c>
      <c r="K3288" s="544">
        <f t="shared" si="1714"/>
        <v>0</v>
      </c>
    </row>
    <row r="3289" spans="1:11" x14ac:dyDescent="0.25">
      <c r="A3289" s="63" t="s">
        <v>161</v>
      </c>
      <c r="B3289" s="63" t="s">
        <v>152</v>
      </c>
      <c r="C3289" s="64">
        <f>C3290</f>
        <v>1170000</v>
      </c>
      <c r="D3289" s="64">
        <f t="shared" si="1723"/>
        <v>0</v>
      </c>
      <c r="E3289" s="64">
        <f t="shared" si="1723"/>
        <v>0</v>
      </c>
      <c r="F3289" s="101">
        <f t="shared" si="1723"/>
        <v>0</v>
      </c>
      <c r="G3289" s="860">
        <f t="shared" si="1723"/>
        <v>0</v>
      </c>
      <c r="H3289" s="369">
        <f t="shared" si="1723"/>
        <v>0</v>
      </c>
      <c r="I3289" s="861">
        <f t="shared" si="1723"/>
        <v>0</v>
      </c>
      <c r="J3289" s="513">
        <f t="shared" si="1723"/>
        <v>1170000</v>
      </c>
      <c r="K3289" s="535">
        <f t="shared" si="1714"/>
        <v>0</v>
      </c>
    </row>
    <row r="3290" spans="1:11" ht="15.75" thickBot="1" x14ac:dyDescent="0.3">
      <c r="A3290" s="48" t="s">
        <v>165</v>
      </c>
      <c r="B3290" s="48" t="s">
        <v>153</v>
      </c>
      <c r="C3290" s="49">
        <v>1170000</v>
      </c>
      <c r="D3290" s="147"/>
      <c r="E3290" s="147"/>
      <c r="F3290" s="148"/>
      <c r="G3290" s="836"/>
      <c r="H3290" s="1088"/>
      <c r="I3290" s="847">
        <f>G3290</f>
        <v>0</v>
      </c>
      <c r="J3290" s="618">
        <f>C3290-I3290</f>
        <v>1170000</v>
      </c>
      <c r="K3290" s="538">
        <f t="shared" si="1714"/>
        <v>0</v>
      </c>
    </row>
    <row r="3291" spans="1:11" ht="15.75" thickBot="1" x14ac:dyDescent="0.3">
      <c r="A3291" s="3" t="s">
        <v>162</v>
      </c>
      <c r="B3291" s="3" t="s">
        <v>151</v>
      </c>
      <c r="C3291" s="65">
        <f>C3292+C3294+C3296</f>
        <v>730000</v>
      </c>
      <c r="D3291" s="65">
        <f t="shared" ref="D3291:J3291" si="1724">D3292+D3294+D3296</f>
        <v>0</v>
      </c>
      <c r="E3291" s="65">
        <f t="shared" si="1724"/>
        <v>0</v>
      </c>
      <c r="F3291" s="100">
        <f t="shared" si="1724"/>
        <v>0</v>
      </c>
      <c r="G3291" s="858">
        <f t="shared" si="1724"/>
        <v>0</v>
      </c>
      <c r="H3291" s="511">
        <f t="shared" si="1724"/>
        <v>0</v>
      </c>
      <c r="I3291" s="859">
        <f t="shared" si="1724"/>
        <v>0</v>
      </c>
      <c r="J3291" s="512">
        <f t="shared" si="1724"/>
        <v>730000</v>
      </c>
      <c r="K3291" s="544">
        <f t="shared" si="1714"/>
        <v>0</v>
      </c>
    </row>
    <row r="3292" spans="1:11" x14ac:dyDescent="0.25">
      <c r="A3292" s="63" t="s">
        <v>164</v>
      </c>
      <c r="B3292" s="63" t="s">
        <v>154</v>
      </c>
      <c r="C3292" s="64">
        <f>C3293</f>
        <v>103000</v>
      </c>
      <c r="D3292" s="64">
        <f t="shared" ref="D3292:J3292" si="1725">D3293</f>
        <v>0</v>
      </c>
      <c r="E3292" s="64">
        <f t="shared" si="1725"/>
        <v>0</v>
      </c>
      <c r="F3292" s="101">
        <f t="shared" si="1725"/>
        <v>0</v>
      </c>
      <c r="G3292" s="860">
        <f t="shared" si="1725"/>
        <v>0</v>
      </c>
      <c r="H3292" s="369">
        <f t="shared" si="1725"/>
        <v>0</v>
      </c>
      <c r="I3292" s="861">
        <f t="shared" si="1725"/>
        <v>0</v>
      </c>
      <c r="J3292" s="513">
        <f t="shared" si="1725"/>
        <v>103000</v>
      </c>
      <c r="K3292" s="535">
        <f t="shared" si="1714"/>
        <v>0</v>
      </c>
    </row>
    <row r="3293" spans="1:11" x14ac:dyDescent="0.25">
      <c r="A3293" s="4" t="s">
        <v>163</v>
      </c>
      <c r="B3293" s="4" t="s">
        <v>155</v>
      </c>
      <c r="C3293" s="21">
        <v>103000</v>
      </c>
      <c r="D3293" s="16"/>
      <c r="E3293" s="16"/>
      <c r="F3293" s="102"/>
      <c r="G3293" s="835"/>
      <c r="H3293" s="716"/>
      <c r="I3293" s="846">
        <f>H3293+G3293</f>
        <v>0</v>
      </c>
      <c r="J3293" s="561">
        <f>C3293-I3293</f>
        <v>103000</v>
      </c>
      <c r="K3293" s="536">
        <f t="shared" si="1714"/>
        <v>0</v>
      </c>
    </row>
    <row r="3294" spans="1:11" x14ac:dyDescent="0.25">
      <c r="A3294" s="4" t="s">
        <v>166</v>
      </c>
      <c r="B3294" s="4" t="s">
        <v>156</v>
      </c>
      <c r="C3294" s="21">
        <f>C3295</f>
        <v>27000</v>
      </c>
      <c r="D3294" s="21">
        <f t="shared" ref="D3294:J3294" si="1726">D3295</f>
        <v>0</v>
      </c>
      <c r="E3294" s="21">
        <f t="shared" si="1726"/>
        <v>0</v>
      </c>
      <c r="F3294" s="103">
        <f t="shared" si="1726"/>
        <v>0</v>
      </c>
      <c r="G3294" s="862">
        <f t="shared" si="1726"/>
        <v>0</v>
      </c>
      <c r="H3294" s="499">
        <f t="shared" si="1726"/>
        <v>0</v>
      </c>
      <c r="I3294" s="863">
        <f t="shared" si="1726"/>
        <v>0</v>
      </c>
      <c r="J3294" s="514">
        <f t="shared" si="1726"/>
        <v>27000</v>
      </c>
      <c r="K3294" s="536">
        <f t="shared" si="1714"/>
        <v>0</v>
      </c>
    </row>
    <row r="3295" spans="1:11" x14ac:dyDescent="0.25">
      <c r="A3295" s="4" t="s">
        <v>167</v>
      </c>
      <c r="B3295" s="4" t="s">
        <v>157</v>
      </c>
      <c r="C3295" s="21">
        <v>27000</v>
      </c>
      <c r="D3295" s="16"/>
      <c r="E3295" s="16"/>
      <c r="F3295" s="102"/>
      <c r="G3295" s="835"/>
      <c r="H3295" s="716"/>
      <c r="I3295" s="846">
        <f>H3295+G3295</f>
        <v>0</v>
      </c>
      <c r="J3295" s="561">
        <f>C3295-I3295</f>
        <v>27000</v>
      </c>
      <c r="K3295" s="536">
        <f t="shared" si="1714"/>
        <v>0</v>
      </c>
    </row>
    <row r="3296" spans="1:11" x14ac:dyDescent="0.25">
      <c r="A3296" s="4" t="s">
        <v>168</v>
      </c>
      <c r="B3296" s="4" t="s">
        <v>158</v>
      </c>
      <c r="C3296" s="21">
        <f>C3297</f>
        <v>600000</v>
      </c>
      <c r="D3296" s="21">
        <f t="shared" ref="D3296:J3296" si="1727">D3297</f>
        <v>0</v>
      </c>
      <c r="E3296" s="21">
        <f t="shared" si="1727"/>
        <v>0</v>
      </c>
      <c r="F3296" s="103">
        <f t="shared" si="1727"/>
        <v>0</v>
      </c>
      <c r="G3296" s="862">
        <f t="shared" si="1727"/>
        <v>0</v>
      </c>
      <c r="H3296" s="499">
        <f t="shared" si="1727"/>
        <v>0</v>
      </c>
      <c r="I3296" s="863">
        <f t="shared" si="1727"/>
        <v>0</v>
      </c>
      <c r="J3296" s="514">
        <f t="shared" si="1727"/>
        <v>600000</v>
      </c>
      <c r="K3296" s="536">
        <f t="shared" si="1714"/>
        <v>0</v>
      </c>
    </row>
    <row r="3297" spans="1:11" x14ac:dyDescent="0.25">
      <c r="A3297" s="4" t="s">
        <v>169</v>
      </c>
      <c r="B3297" s="4" t="s">
        <v>159</v>
      </c>
      <c r="C3297" s="21">
        <v>600000</v>
      </c>
      <c r="D3297" s="16"/>
      <c r="E3297" s="16"/>
      <c r="F3297" s="102"/>
      <c r="G3297" s="835"/>
      <c r="H3297" s="716"/>
      <c r="I3297" s="846">
        <f>H3297+G3297</f>
        <v>0</v>
      </c>
      <c r="J3297" s="561">
        <f>C3297-I3297</f>
        <v>600000</v>
      </c>
      <c r="K3297" s="536">
        <f t="shared" si="1714"/>
        <v>0</v>
      </c>
    </row>
    <row r="3298" spans="1:11" x14ac:dyDescent="0.25">
      <c r="A3298" s="124"/>
      <c r="B3298" s="124"/>
      <c r="C3298" s="125"/>
      <c r="D3298" s="126"/>
      <c r="E3298" s="126"/>
      <c r="F3298" s="126"/>
      <c r="G3298" s="516"/>
      <c r="H3298" s="516"/>
      <c r="I3298" s="516"/>
      <c r="J3298" s="515"/>
      <c r="K3298" s="545"/>
    </row>
    <row r="3299" spans="1:11" x14ac:dyDescent="0.25">
      <c r="A3299" s="127"/>
      <c r="B3299" s="127"/>
      <c r="C3299" s="128"/>
      <c r="D3299" s="129"/>
      <c r="E3299" s="129"/>
      <c r="F3299" s="129"/>
      <c r="G3299" s="518"/>
      <c r="H3299" s="518"/>
      <c r="I3299" s="518"/>
      <c r="J3299" s="517"/>
      <c r="K3299" s="546">
        <v>2</v>
      </c>
    </row>
    <row r="3300" spans="1:11" x14ac:dyDescent="0.25">
      <c r="A3300" s="120" t="s">
        <v>533</v>
      </c>
      <c r="B3300" s="121">
        <v>2</v>
      </c>
      <c r="C3300" s="122" t="s">
        <v>534</v>
      </c>
      <c r="D3300" s="122" t="s">
        <v>535</v>
      </c>
      <c r="E3300" s="122" t="s">
        <v>536</v>
      </c>
      <c r="F3300" s="123" t="s">
        <v>537</v>
      </c>
      <c r="G3300" s="832">
        <v>7</v>
      </c>
      <c r="H3300" s="715">
        <v>8</v>
      </c>
      <c r="I3300" s="843">
        <v>9</v>
      </c>
      <c r="J3300" s="502">
        <v>10</v>
      </c>
      <c r="K3300" s="503">
        <v>11</v>
      </c>
    </row>
    <row r="3301" spans="1:11" x14ac:dyDescent="0.25">
      <c r="A3301" s="54" t="s">
        <v>99</v>
      </c>
      <c r="B3301" s="54" t="s">
        <v>98</v>
      </c>
      <c r="C3301" s="55">
        <f>C3302</f>
        <v>750000</v>
      </c>
      <c r="D3301" s="55">
        <f t="shared" ref="D3301:J3302" si="1728">D3302</f>
        <v>0</v>
      </c>
      <c r="E3301" s="55">
        <f t="shared" si="1728"/>
        <v>0</v>
      </c>
      <c r="F3301" s="104">
        <f t="shared" si="1728"/>
        <v>0</v>
      </c>
      <c r="G3301" s="547">
        <f t="shared" si="1728"/>
        <v>247000</v>
      </c>
      <c r="H3301" s="499">
        <f t="shared" si="1728"/>
        <v>0</v>
      </c>
      <c r="I3301" s="581">
        <f t="shared" si="1728"/>
        <v>247000</v>
      </c>
      <c r="J3301" s="549">
        <f t="shared" si="1728"/>
        <v>503000</v>
      </c>
      <c r="K3301" s="916">
        <f t="shared" ref="K3301:K3337" si="1729">I3301/C3301*100</f>
        <v>32.93333333333333</v>
      </c>
    </row>
    <row r="3302" spans="1:11" ht="15.75" thickBot="1" x14ac:dyDescent="0.3">
      <c r="A3302" s="70" t="s">
        <v>3</v>
      </c>
      <c r="B3302" s="70" t="s">
        <v>4</v>
      </c>
      <c r="C3302" s="71">
        <f>C3303</f>
        <v>750000</v>
      </c>
      <c r="D3302" s="71">
        <f t="shared" si="1728"/>
        <v>0</v>
      </c>
      <c r="E3302" s="71">
        <f t="shared" si="1728"/>
        <v>0</v>
      </c>
      <c r="F3302" s="111">
        <f t="shared" si="1728"/>
        <v>0</v>
      </c>
      <c r="G3302" s="902">
        <f t="shared" si="1728"/>
        <v>247000</v>
      </c>
      <c r="H3302" s="1100">
        <f t="shared" si="1728"/>
        <v>0</v>
      </c>
      <c r="I3302" s="903">
        <f t="shared" si="1728"/>
        <v>247000</v>
      </c>
      <c r="J3302" s="558">
        <f t="shared" si="1728"/>
        <v>503000</v>
      </c>
      <c r="K3302" s="904">
        <f t="shared" si="1729"/>
        <v>32.93333333333333</v>
      </c>
    </row>
    <row r="3303" spans="1:11" ht="15.75" thickBot="1" x14ac:dyDescent="0.3">
      <c r="A3303" s="3" t="s">
        <v>170</v>
      </c>
      <c r="B3303" s="3" t="s">
        <v>151</v>
      </c>
      <c r="C3303" s="65">
        <f>C3304+C3306</f>
        <v>750000</v>
      </c>
      <c r="D3303" s="65">
        <f t="shared" ref="D3303:J3303" si="1730">D3304+D3306</f>
        <v>0</v>
      </c>
      <c r="E3303" s="65">
        <f t="shared" si="1730"/>
        <v>0</v>
      </c>
      <c r="F3303" s="100">
        <f t="shared" si="1730"/>
        <v>0</v>
      </c>
      <c r="G3303" s="858">
        <f t="shared" si="1730"/>
        <v>247000</v>
      </c>
      <c r="H3303" s="511">
        <f t="shared" si="1730"/>
        <v>0</v>
      </c>
      <c r="I3303" s="859">
        <f t="shared" si="1730"/>
        <v>247000</v>
      </c>
      <c r="J3303" s="512">
        <f t="shared" si="1730"/>
        <v>503000</v>
      </c>
      <c r="K3303" s="544">
        <f t="shared" si="1729"/>
        <v>32.93333333333333</v>
      </c>
    </row>
    <row r="3304" spans="1:11" x14ac:dyDescent="0.25">
      <c r="A3304" s="63" t="s">
        <v>171</v>
      </c>
      <c r="B3304" s="63" t="s">
        <v>154</v>
      </c>
      <c r="C3304" s="64">
        <f>C3305</f>
        <v>450000</v>
      </c>
      <c r="D3304" s="64">
        <f t="shared" ref="D3304:J3304" si="1731">D3305</f>
        <v>0</v>
      </c>
      <c r="E3304" s="64">
        <f t="shared" si="1731"/>
        <v>0</v>
      </c>
      <c r="F3304" s="101">
        <f t="shared" si="1731"/>
        <v>0</v>
      </c>
      <c r="G3304" s="860">
        <f t="shared" si="1731"/>
        <v>168250</v>
      </c>
      <c r="H3304" s="369">
        <f t="shared" si="1731"/>
        <v>0</v>
      </c>
      <c r="I3304" s="861">
        <f t="shared" si="1731"/>
        <v>168250</v>
      </c>
      <c r="J3304" s="513">
        <f t="shared" si="1731"/>
        <v>281750</v>
      </c>
      <c r="K3304" s="535">
        <f t="shared" si="1729"/>
        <v>37.388888888888886</v>
      </c>
    </row>
    <row r="3305" spans="1:11" x14ac:dyDescent="0.25">
      <c r="A3305" s="4" t="s">
        <v>172</v>
      </c>
      <c r="B3305" s="4" t="s">
        <v>155</v>
      </c>
      <c r="C3305" s="21">
        <v>450000</v>
      </c>
      <c r="D3305" s="16"/>
      <c r="E3305" s="16"/>
      <c r="F3305" s="102"/>
      <c r="G3305" s="850">
        <v>168250</v>
      </c>
      <c r="H3305" s="691"/>
      <c r="I3305" s="864">
        <f>H3305+G3305</f>
        <v>168250</v>
      </c>
      <c r="J3305" s="561">
        <f>C3305-I3305</f>
        <v>281750</v>
      </c>
      <c r="K3305" s="536">
        <f t="shared" si="1729"/>
        <v>37.388888888888886</v>
      </c>
    </row>
    <row r="3306" spans="1:11" x14ac:dyDescent="0.25">
      <c r="A3306" s="4" t="s">
        <v>173</v>
      </c>
      <c r="B3306" s="4" t="s">
        <v>156</v>
      </c>
      <c r="C3306" s="21">
        <f>C3307</f>
        <v>300000</v>
      </c>
      <c r="D3306" s="21">
        <f t="shared" ref="D3306:J3306" si="1732">D3307</f>
        <v>0</v>
      </c>
      <c r="E3306" s="21">
        <f t="shared" si="1732"/>
        <v>0</v>
      </c>
      <c r="F3306" s="103">
        <f t="shared" si="1732"/>
        <v>0</v>
      </c>
      <c r="G3306" s="862">
        <f t="shared" si="1732"/>
        <v>78750</v>
      </c>
      <c r="H3306" s="499">
        <f t="shared" si="1732"/>
        <v>0</v>
      </c>
      <c r="I3306" s="863">
        <f t="shared" si="1732"/>
        <v>78750</v>
      </c>
      <c r="J3306" s="514">
        <f t="shared" si="1732"/>
        <v>221250</v>
      </c>
      <c r="K3306" s="536">
        <f t="shared" si="1729"/>
        <v>26.25</v>
      </c>
    </row>
    <row r="3307" spans="1:11" x14ac:dyDescent="0.25">
      <c r="A3307" s="4" t="s">
        <v>174</v>
      </c>
      <c r="B3307" s="4" t="s">
        <v>157</v>
      </c>
      <c r="C3307" s="21">
        <v>300000</v>
      </c>
      <c r="D3307" s="16"/>
      <c r="E3307" s="16"/>
      <c r="F3307" s="102"/>
      <c r="G3307" s="850">
        <v>78750</v>
      </c>
      <c r="H3307" s="691"/>
      <c r="I3307" s="864">
        <f>H3307+G3307</f>
        <v>78750</v>
      </c>
      <c r="J3307" s="561">
        <f>C3307-I3307</f>
        <v>221250</v>
      </c>
      <c r="K3307" s="536">
        <f t="shared" si="1729"/>
        <v>26.25</v>
      </c>
    </row>
    <row r="3308" spans="1:11" x14ac:dyDescent="0.25">
      <c r="A3308" s="54" t="s">
        <v>126</v>
      </c>
      <c r="B3308" s="54" t="s">
        <v>551</v>
      </c>
      <c r="C3308" s="55">
        <f>C3309</f>
        <v>2000000</v>
      </c>
      <c r="D3308" s="55">
        <f t="shared" ref="D3308:J3311" si="1733">D3309</f>
        <v>0</v>
      </c>
      <c r="E3308" s="55">
        <f t="shared" si="1733"/>
        <v>0</v>
      </c>
      <c r="F3308" s="104">
        <f t="shared" si="1733"/>
        <v>0</v>
      </c>
      <c r="G3308" s="547">
        <f t="shared" si="1733"/>
        <v>375000</v>
      </c>
      <c r="H3308" s="499">
        <f t="shared" si="1733"/>
        <v>0</v>
      </c>
      <c r="I3308" s="581">
        <f t="shared" si="1733"/>
        <v>375000</v>
      </c>
      <c r="J3308" s="549">
        <f t="shared" si="1733"/>
        <v>1625000</v>
      </c>
      <c r="K3308" s="916">
        <f t="shared" si="1729"/>
        <v>18.75</v>
      </c>
    </row>
    <row r="3309" spans="1:11" ht="15.75" thickBot="1" x14ac:dyDescent="0.3">
      <c r="A3309" s="70" t="s">
        <v>5</v>
      </c>
      <c r="B3309" s="70" t="s">
        <v>6</v>
      </c>
      <c r="C3309" s="71">
        <f>C3310</f>
        <v>2000000</v>
      </c>
      <c r="D3309" s="71">
        <f t="shared" si="1733"/>
        <v>0</v>
      </c>
      <c r="E3309" s="71">
        <f t="shared" si="1733"/>
        <v>0</v>
      </c>
      <c r="F3309" s="111">
        <f t="shared" si="1733"/>
        <v>0</v>
      </c>
      <c r="G3309" s="902">
        <f t="shared" si="1733"/>
        <v>375000</v>
      </c>
      <c r="H3309" s="1100">
        <f t="shared" si="1733"/>
        <v>0</v>
      </c>
      <c r="I3309" s="903">
        <f t="shared" si="1733"/>
        <v>375000</v>
      </c>
      <c r="J3309" s="558">
        <f t="shared" si="1733"/>
        <v>1625000</v>
      </c>
      <c r="K3309" s="904">
        <f t="shared" si="1729"/>
        <v>18.75</v>
      </c>
    </row>
    <row r="3310" spans="1:11" ht="15.75" thickBot="1" x14ac:dyDescent="0.3">
      <c r="A3310" s="692" t="s">
        <v>181</v>
      </c>
      <c r="B3310" s="692" t="s">
        <v>151</v>
      </c>
      <c r="C3310" s="65">
        <f>C3311</f>
        <v>2000000</v>
      </c>
      <c r="D3310" s="65">
        <f t="shared" si="1733"/>
        <v>0</v>
      </c>
      <c r="E3310" s="65">
        <f t="shared" si="1733"/>
        <v>0</v>
      </c>
      <c r="F3310" s="100">
        <f t="shared" si="1733"/>
        <v>0</v>
      </c>
      <c r="G3310" s="858">
        <f t="shared" si="1733"/>
        <v>375000</v>
      </c>
      <c r="H3310" s="511">
        <f t="shared" si="1733"/>
        <v>0</v>
      </c>
      <c r="I3310" s="859">
        <f t="shared" si="1733"/>
        <v>375000</v>
      </c>
      <c r="J3310" s="512">
        <f t="shared" si="1733"/>
        <v>1625000</v>
      </c>
      <c r="K3310" s="693">
        <f t="shared" si="1729"/>
        <v>18.75</v>
      </c>
    </row>
    <row r="3311" spans="1:11" x14ac:dyDescent="0.25">
      <c r="A3311" s="63" t="s">
        <v>186</v>
      </c>
      <c r="B3311" s="63" t="s">
        <v>158</v>
      </c>
      <c r="C3311" s="64">
        <f>C3312</f>
        <v>2000000</v>
      </c>
      <c r="D3311" s="64">
        <f t="shared" si="1733"/>
        <v>0</v>
      </c>
      <c r="E3311" s="64">
        <f t="shared" si="1733"/>
        <v>0</v>
      </c>
      <c r="F3311" s="101">
        <f t="shared" si="1733"/>
        <v>0</v>
      </c>
      <c r="G3311" s="860">
        <f t="shared" si="1733"/>
        <v>375000</v>
      </c>
      <c r="H3311" s="369">
        <f t="shared" si="1733"/>
        <v>0</v>
      </c>
      <c r="I3311" s="861">
        <f t="shared" si="1733"/>
        <v>375000</v>
      </c>
      <c r="J3311" s="513">
        <f t="shared" si="1733"/>
        <v>1625000</v>
      </c>
      <c r="K3311" s="535">
        <f t="shared" si="1729"/>
        <v>18.75</v>
      </c>
    </row>
    <row r="3312" spans="1:11" x14ac:dyDescent="0.25">
      <c r="A3312" s="4" t="s">
        <v>187</v>
      </c>
      <c r="B3312" s="4" t="s">
        <v>175</v>
      </c>
      <c r="C3312" s="21">
        <v>2000000</v>
      </c>
      <c r="D3312" s="16"/>
      <c r="E3312" s="16"/>
      <c r="F3312" s="102"/>
      <c r="G3312" s="850">
        <v>375000</v>
      </c>
      <c r="H3312" s="691"/>
      <c r="I3312" s="851">
        <f>H3312+G3312</f>
        <v>375000</v>
      </c>
      <c r="J3312" s="561">
        <f>C3312-I3312</f>
        <v>1625000</v>
      </c>
      <c r="K3312" s="536">
        <f t="shared" si="1729"/>
        <v>18.75</v>
      </c>
    </row>
    <row r="3313" spans="1:11" x14ac:dyDescent="0.25">
      <c r="A3313" s="54" t="s">
        <v>125</v>
      </c>
      <c r="B3313" s="54" t="s">
        <v>100</v>
      </c>
      <c r="C3313" s="55">
        <f>C3314</f>
        <v>2000000</v>
      </c>
      <c r="D3313" s="55">
        <f t="shared" ref="D3313:J3314" si="1734">D3314</f>
        <v>0</v>
      </c>
      <c r="E3313" s="55">
        <f t="shared" si="1734"/>
        <v>0</v>
      </c>
      <c r="F3313" s="104">
        <f t="shared" si="1734"/>
        <v>0</v>
      </c>
      <c r="G3313" s="547">
        <f t="shared" si="1734"/>
        <v>831625</v>
      </c>
      <c r="H3313" s="499">
        <f t="shared" si="1734"/>
        <v>0</v>
      </c>
      <c r="I3313" s="581">
        <f t="shared" si="1734"/>
        <v>831625</v>
      </c>
      <c r="J3313" s="549">
        <f t="shared" si="1734"/>
        <v>1168375</v>
      </c>
      <c r="K3313" s="916">
        <f t="shared" si="1729"/>
        <v>41.581249999999997</v>
      </c>
    </row>
    <row r="3314" spans="1:11" ht="15.75" thickBot="1" x14ac:dyDescent="0.3">
      <c r="A3314" s="70" t="s">
        <v>7</v>
      </c>
      <c r="B3314" s="70" t="s">
        <v>8</v>
      </c>
      <c r="C3314" s="71">
        <f>C3315</f>
        <v>2000000</v>
      </c>
      <c r="D3314" s="71">
        <f t="shared" si="1734"/>
        <v>0</v>
      </c>
      <c r="E3314" s="71">
        <f t="shared" si="1734"/>
        <v>0</v>
      </c>
      <c r="F3314" s="111">
        <f t="shared" si="1734"/>
        <v>0</v>
      </c>
      <c r="G3314" s="902">
        <f t="shared" si="1734"/>
        <v>831625</v>
      </c>
      <c r="H3314" s="1100">
        <f t="shared" si="1734"/>
        <v>0</v>
      </c>
      <c r="I3314" s="903">
        <f t="shared" si="1734"/>
        <v>831625</v>
      </c>
      <c r="J3314" s="558">
        <f t="shared" si="1734"/>
        <v>1168375</v>
      </c>
      <c r="K3314" s="904">
        <f t="shared" si="1729"/>
        <v>41.581249999999997</v>
      </c>
    </row>
    <row r="3315" spans="1:11" ht="15.75" thickBot="1" x14ac:dyDescent="0.3">
      <c r="A3315" s="692" t="s">
        <v>176</v>
      </c>
      <c r="B3315" s="692" t="s">
        <v>151</v>
      </c>
      <c r="C3315" s="65">
        <f>C3316+C3318</f>
        <v>2000000</v>
      </c>
      <c r="D3315" s="65">
        <f t="shared" ref="D3315:J3315" si="1735">D3316+D3318</f>
        <v>0</v>
      </c>
      <c r="E3315" s="65">
        <f t="shared" si="1735"/>
        <v>0</v>
      </c>
      <c r="F3315" s="100">
        <f t="shared" si="1735"/>
        <v>0</v>
      </c>
      <c r="G3315" s="858">
        <f t="shared" si="1735"/>
        <v>831625</v>
      </c>
      <c r="H3315" s="511">
        <f t="shared" si="1735"/>
        <v>0</v>
      </c>
      <c r="I3315" s="859">
        <f t="shared" si="1735"/>
        <v>831625</v>
      </c>
      <c r="J3315" s="512">
        <f t="shared" si="1735"/>
        <v>1168375</v>
      </c>
      <c r="K3315" s="693">
        <f t="shared" si="1729"/>
        <v>41.581249999999997</v>
      </c>
    </row>
    <row r="3316" spans="1:11" x14ac:dyDescent="0.25">
      <c r="A3316" s="63" t="s">
        <v>177</v>
      </c>
      <c r="B3316" s="63" t="s">
        <v>154</v>
      </c>
      <c r="C3316" s="64">
        <f>C3317</f>
        <v>1550000</v>
      </c>
      <c r="D3316" s="64">
        <f t="shared" ref="D3316:J3316" si="1736">D3317</f>
        <v>0</v>
      </c>
      <c r="E3316" s="64">
        <f t="shared" si="1736"/>
        <v>0</v>
      </c>
      <c r="F3316" s="101">
        <f t="shared" si="1736"/>
        <v>0</v>
      </c>
      <c r="G3316" s="860">
        <f t="shared" si="1736"/>
        <v>686500</v>
      </c>
      <c r="H3316" s="369">
        <f t="shared" si="1736"/>
        <v>0</v>
      </c>
      <c r="I3316" s="861">
        <f t="shared" si="1736"/>
        <v>686500</v>
      </c>
      <c r="J3316" s="513">
        <f t="shared" si="1736"/>
        <v>863500</v>
      </c>
      <c r="K3316" s="535">
        <f t="shared" si="1729"/>
        <v>44.290322580645167</v>
      </c>
    </row>
    <row r="3317" spans="1:11" x14ac:dyDescent="0.25">
      <c r="A3317" s="4" t="s">
        <v>178</v>
      </c>
      <c r="B3317" s="4" t="s">
        <v>155</v>
      </c>
      <c r="C3317" s="21">
        <v>1550000</v>
      </c>
      <c r="D3317" s="57"/>
      <c r="E3317" s="57"/>
      <c r="F3317" s="106"/>
      <c r="G3317" s="850">
        <v>686500</v>
      </c>
      <c r="H3317" s="691"/>
      <c r="I3317" s="851">
        <f>H3317+G3317</f>
        <v>686500</v>
      </c>
      <c r="J3317" s="561">
        <f>C3317-I3317</f>
        <v>863500</v>
      </c>
      <c r="K3317" s="536">
        <f t="shared" si="1729"/>
        <v>44.290322580645167</v>
      </c>
    </row>
    <row r="3318" spans="1:11" x14ac:dyDescent="0.25">
      <c r="A3318" s="4" t="s">
        <v>179</v>
      </c>
      <c r="B3318" s="4" t="s">
        <v>156</v>
      </c>
      <c r="C3318" s="21">
        <f>C3319</f>
        <v>450000</v>
      </c>
      <c r="D3318" s="21">
        <f t="shared" ref="D3318:J3318" si="1737">D3319</f>
        <v>0</v>
      </c>
      <c r="E3318" s="21">
        <f t="shared" si="1737"/>
        <v>0</v>
      </c>
      <c r="F3318" s="103">
        <f t="shared" si="1737"/>
        <v>0</v>
      </c>
      <c r="G3318" s="862">
        <f t="shared" si="1737"/>
        <v>145125</v>
      </c>
      <c r="H3318" s="499">
        <f t="shared" si="1737"/>
        <v>0</v>
      </c>
      <c r="I3318" s="863">
        <f t="shared" si="1737"/>
        <v>145125</v>
      </c>
      <c r="J3318" s="514">
        <f t="shared" si="1737"/>
        <v>304875</v>
      </c>
      <c r="K3318" s="536">
        <f t="shared" si="1729"/>
        <v>32.25</v>
      </c>
    </row>
    <row r="3319" spans="1:11" x14ac:dyDescent="0.25">
      <c r="A3319" s="4" t="s">
        <v>180</v>
      </c>
      <c r="B3319" s="4" t="s">
        <v>157</v>
      </c>
      <c r="C3319" s="21">
        <v>450000</v>
      </c>
      <c r="D3319" s="16"/>
      <c r="E3319" s="16"/>
      <c r="F3319" s="102"/>
      <c r="G3319" s="850">
        <v>145125</v>
      </c>
      <c r="H3319" s="691"/>
      <c r="I3319" s="851">
        <f>H3319+G3319</f>
        <v>145125</v>
      </c>
      <c r="J3319" s="561">
        <f>C3319-I3319</f>
        <v>304875</v>
      </c>
      <c r="K3319" s="536">
        <f t="shared" si="1729"/>
        <v>32.25</v>
      </c>
    </row>
    <row r="3320" spans="1:11" x14ac:dyDescent="0.25">
      <c r="A3320" s="54" t="s">
        <v>124</v>
      </c>
      <c r="B3320" s="54" t="s">
        <v>101</v>
      </c>
      <c r="C3320" s="55">
        <f>C3321</f>
        <v>3500000</v>
      </c>
      <c r="D3320" s="55">
        <f t="shared" ref="D3320:J3321" si="1738">D3321</f>
        <v>0</v>
      </c>
      <c r="E3320" s="55">
        <f t="shared" si="1738"/>
        <v>0</v>
      </c>
      <c r="F3320" s="104">
        <f t="shared" si="1738"/>
        <v>0</v>
      </c>
      <c r="G3320" s="547">
        <f t="shared" si="1738"/>
        <v>120625</v>
      </c>
      <c r="H3320" s="499">
        <f t="shared" si="1738"/>
        <v>0</v>
      </c>
      <c r="I3320" s="581">
        <f t="shared" si="1738"/>
        <v>120625</v>
      </c>
      <c r="J3320" s="549">
        <f t="shared" si="1738"/>
        <v>3379375</v>
      </c>
      <c r="K3320" s="916">
        <f t="shared" si="1729"/>
        <v>3.4464285714285712</v>
      </c>
    </row>
    <row r="3321" spans="1:11" ht="15.75" thickBot="1" x14ac:dyDescent="0.3">
      <c r="A3321" s="70" t="s">
        <v>9</v>
      </c>
      <c r="B3321" s="70" t="s">
        <v>10</v>
      </c>
      <c r="C3321" s="71">
        <f>C3322</f>
        <v>3500000</v>
      </c>
      <c r="D3321" s="71">
        <f t="shared" si="1738"/>
        <v>0</v>
      </c>
      <c r="E3321" s="71">
        <f t="shared" si="1738"/>
        <v>0</v>
      </c>
      <c r="F3321" s="111">
        <f t="shared" si="1738"/>
        <v>0</v>
      </c>
      <c r="G3321" s="902">
        <f t="shared" si="1738"/>
        <v>120625</v>
      </c>
      <c r="H3321" s="1100">
        <f t="shared" si="1738"/>
        <v>0</v>
      </c>
      <c r="I3321" s="903">
        <f t="shared" si="1738"/>
        <v>120625</v>
      </c>
      <c r="J3321" s="558">
        <f t="shared" si="1738"/>
        <v>3379375</v>
      </c>
      <c r="K3321" s="904">
        <f t="shared" si="1729"/>
        <v>3.4464285714285712</v>
      </c>
    </row>
    <row r="3322" spans="1:11" ht="15.75" thickBot="1" x14ac:dyDescent="0.3">
      <c r="A3322" s="3" t="s">
        <v>182</v>
      </c>
      <c r="B3322" s="3" t="s">
        <v>151</v>
      </c>
      <c r="C3322" s="65">
        <f>C3323+C3325+C3327</f>
        <v>3500000</v>
      </c>
      <c r="D3322" s="65">
        <f t="shared" ref="D3322:J3322" si="1739">D3323+D3325+D3327</f>
        <v>0</v>
      </c>
      <c r="E3322" s="65">
        <f t="shared" si="1739"/>
        <v>0</v>
      </c>
      <c r="F3322" s="100">
        <f t="shared" si="1739"/>
        <v>0</v>
      </c>
      <c r="G3322" s="858">
        <f t="shared" si="1739"/>
        <v>120625</v>
      </c>
      <c r="H3322" s="511">
        <f t="shared" si="1739"/>
        <v>0</v>
      </c>
      <c r="I3322" s="859">
        <f t="shared" si="1739"/>
        <v>120625</v>
      </c>
      <c r="J3322" s="512">
        <f t="shared" si="1739"/>
        <v>3379375</v>
      </c>
      <c r="K3322" s="544">
        <f t="shared" si="1729"/>
        <v>3.4464285714285712</v>
      </c>
    </row>
    <row r="3323" spans="1:11" x14ac:dyDescent="0.25">
      <c r="A3323" s="63" t="s">
        <v>183</v>
      </c>
      <c r="B3323" s="63" t="s">
        <v>154</v>
      </c>
      <c r="C3323" s="64">
        <f>C3324</f>
        <v>305000</v>
      </c>
      <c r="D3323" s="64">
        <f t="shared" ref="D3323:J3323" si="1740">D3324</f>
        <v>0</v>
      </c>
      <c r="E3323" s="64">
        <f t="shared" si="1740"/>
        <v>0</v>
      </c>
      <c r="F3323" s="101">
        <f t="shared" si="1740"/>
        <v>0</v>
      </c>
      <c r="G3323" s="860">
        <f t="shared" si="1740"/>
        <v>98750</v>
      </c>
      <c r="H3323" s="369">
        <f t="shared" si="1740"/>
        <v>0</v>
      </c>
      <c r="I3323" s="861">
        <f t="shared" si="1740"/>
        <v>98750</v>
      </c>
      <c r="J3323" s="513">
        <f t="shared" si="1740"/>
        <v>206250</v>
      </c>
      <c r="K3323" s="535">
        <f t="shared" si="1729"/>
        <v>32.377049180327873</v>
      </c>
    </row>
    <row r="3324" spans="1:11" x14ac:dyDescent="0.25">
      <c r="A3324" s="4" t="s">
        <v>184</v>
      </c>
      <c r="B3324" s="4" t="s">
        <v>155</v>
      </c>
      <c r="C3324" s="21">
        <v>305000</v>
      </c>
      <c r="D3324" s="16"/>
      <c r="E3324" s="16"/>
      <c r="F3324" s="102"/>
      <c r="G3324" s="850">
        <v>98750</v>
      </c>
      <c r="H3324" s="691"/>
      <c r="I3324" s="851">
        <f>H3324+G3324</f>
        <v>98750</v>
      </c>
      <c r="J3324" s="561">
        <f>C3324-I3324</f>
        <v>206250</v>
      </c>
      <c r="K3324" s="536">
        <f t="shared" si="1729"/>
        <v>32.377049180327873</v>
      </c>
    </row>
    <row r="3325" spans="1:11" x14ac:dyDescent="0.25">
      <c r="A3325" s="4" t="s">
        <v>189</v>
      </c>
      <c r="B3325" s="4" t="s">
        <v>156</v>
      </c>
      <c r="C3325" s="21">
        <f>C3326</f>
        <v>195000</v>
      </c>
      <c r="D3325" s="21">
        <f t="shared" ref="D3325:J3325" si="1741">D3326</f>
        <v>0</v>
      </c>
      <c r="E3325" s="21">
        <f t="shared" si="1741"/>
        <v>0</v>
      </c>
      <c r="F3325" s="103">
        <f t="shared" si="1741"/>
        <v>0</v>
      </c>
      <c r="G3325" s="862">
        <f t="shared" si="1741"/>
        <v>21875</v>
      </c>
      <c r="H3325" s="499">
        <f t="shared" si="1741"/>
        <v>0</v>
      </c>
      <c r="I3325" s="863">
        <f t="shared" si="1741"/>
        <v>21875</v>
      </c>
      <c r="J3325" s="514">
        <f t="shared" si="1741"/>
        <v>173125</v>
      </c>
      <c r="K3325" s="536">
        <f t="shared" si="1729"/>
        <v>11.217948717948719</v>
      </c>
    </row>
    <row r="3326" spans="1:11" x14ac:dyDescent="0.25">
      <c r="A3326" s="4" t="s">
        <v>188</v>
      </c>
      <c r="B3326" s="4" t="s">
        <v>157</v>
      </c>
      <c r="C3326" s="21">
        <v>195000</v>
      </c>
      <c r="D3326" s="16"/>
      <c r="E3326" s="16"/>
      <c r="F3326" s="102"/>
      <c r="G3326" s="850">
        <v>21875</v>
      </c>
      <c r="H3326" s="691"/>
      <c r="I3326" s="851">
        <f>H3326+G3326</f>
        <v>21875</v>
      </c>
      <c r="J3326" s="561">
        <f>C3326-I3326</f>
        <v>173125</v>
      </c>
      <c r="K3326" s="536">
        <f t="shared" si="1729"/>
        <v>11.217948717948719</v>
      </c>
    </row>
    <row r="3327" spans="1:11" x14ac:dyDescent="0.25">
      <c r="A3327" s="4" t="s">
        <v>185</v>
      </c>
      <c r="B3327" s="4" t="s">
        <v>158</v>
      </c>
      <c r="C3327" s="21">
        <f>C3328</f>
        <v>3000000</v>
      </c>
      <c r="D3327" s="21">
        <f t="shared" ref="D3327:J3327" si="1742">D3328</f>
        <v>0</v>
      </c>
      <c r="E3327" s="21">
        <f t="shared" si="1742"/>
        <v>0</v>
      </c>
      <c r="F3327" s="103">
        <f t="shared" si="1742"/>
        <v>0</v>
      </c>
      <c r="G3327" s="862">
        <f t="shared" si="1742"/>
        <v>0</v>
      </c>
      <c r="H3327" s="499">
        <f t="shared" si="1742"/>
        <v>0</v>
      </c>
      <c r="I3327" s="863">
        <f t="shared" si="1742"/>
        <v>0</v>
      </c>
      <c r="J3327" s="514">
        <f t="shared" si="1742"/>
        <v>3000000</v>
      </c>
      <c r="K3327" s="536">
        <f t="shared" si="1729"/>
        <v>0</v>
      </c>
    </row>
    <row r="3328" spans="1:11" x14ac:dyDescent="0.25">
      <c r="A3328" s="4" t="s">
        <v>190</v>
      </c>
      <c r="B3328" s="4" t="s">
        <v>159</v>
      </c>
      <c r="C3328" s="21">
        <v>3000000</v>
      </c>
      <c r="D3328" s="16"/>
      <c r="E3328" s="16"/>
      <c r="F3328" s="102"/>
      <c r="G3328" s="850"/>
      <c r="H3328" s="691"/>
      <c r="I3328" s="851">
        <f>H3328+G3328</f>
        <v>0</v>
      </c>
      <c r="J3328" s="561">
        <f>C3328-I3328</f>
        <v>3000000</v>
      </c>
      <c r="K3328" s="536">
        <f t="shared" si="1729"/>
        <v>0</v>
      </c>
    </row>
    <row r="3329" spans="1:11" x14ac:dyDescent="0.25">
      <c r="A3329" s="54" t="s">
        <v>123</v>
      </c>
      <c r="B3329" s="54" t="s">
        <v>102</v>
      </c>
      <c r="C3329" s="55">
        <f>C3330</f>
        <v>1236000</v>
      </c>
      <c r="D3329" s="55">
        <f t="shared" ref="D3329:J3330" si="1743">D3330</f>
        <v>0</v>
      </c>
      <c r="E3329" s="55">
        <f t="shared" si="1743"/>
        <v>0</v>
      </c>
      <c r="F3329" s="104">
        <f t="shared" si="1743"/>
        <v>0</v>
      </c>
      <c r="G3329" s="547">
        <f t="shared" si="1743"/>
        <v>1108375</v>
      </c>
      <c r="H3329" s="499">
        <f t="shared" si="1743"/>
        <v>0</v>
      </c>
      <c r="I3329" s="581">
        <f t="shared" si="1743"/>
        <v>1108375</v>
      </c>
      <c r="J3329" s="549">
        <f t="shared" si="1743"/>
        <v>127625</v>
      </c>
      <c r="K3329" s="916">
        <f t="shared" si="1729"/>
        <v>89.674352750809064</v>
      </c>
    </row>
    <row r="3330" spans="1:11" ht="15.75" thickBot="1" x14ac:dyDescent="0.3">
      <c r="A3330" s="70" t="s">
        <v>11</v>
      </c>
      <c r="B3330" s="70" t="s">
        <v>12</v>
      </c>
      <c r="C3330" s="71">
        <f>C3331</f>
        <v>1236000</v>
      </c>
      <c r="D3330" s="71">
        <f t="shared" si="1743"/>
        <v>0</v>
      </c>
      <c r="E3330" s="71">
        <f t="shared" si="1743"/>
        <v>0</v>
      </c>
      <c r="F3330" s="111">
        <f t="shared" si="1743"/>
        <v>0</v>
      </c>
      <c r="G3330" s="902">
        <f t="shared" si="1743"/>
        <v>1108375</v>
      </c>
      <c r="H3330" s="1100">
        <f t="shared" si="1743"/>
        <v>0</v>
      </c>
      <c r="I3330" s="903">
        <f t="shared" si="1743"/>
        <v>1108375</v>
      </c>
      <c r="J3330" s="558">
        <f t="shared" si="1743"/>
        <v>127625</v>
      </c>
      <c r="K3330" s="904">
        <f t="shared" si="1729"/>
        <v>89.674352750809064</v>
      </c>
    </row>
    <row r="3331" spans="1:11" ht="15.75" thickBot="1" x14ac:dyDescent="0.3">
      <c r="A3331" s="3" t="s">
        <v>191</v>
      </c>
      <c r="B3331" s="3" t="s">
        <v>151</v>
      </c>
      <c r="C3331" s="65">
        <f>C3332+C3334+C3336</f>
        <v>1236000</v>
      </c>
      <c r="D3331" s="65">
        <f t="shared" ref="D3331:J3331" si="1744">D3332+D3334+D3336</f>
        <v>0</v>
      </c>
      <c r="E3331" s="65">
        <f t="shared" si="1744"/>
        <v>0</v>
      </c>
      <c r="F3331" s="100">
        <f t="shared" si="1744"/>
        <v>0</v>
      </c>
      <c r="G3331" s="858">
        <f t="shared" si="1744"/>
        <v>1108375</v>
      </c>
      <c r="H3331" s="511">
        <f t="shared" si="1744"/>
        <v>0</v>
      </c>
      <c r="I3331" s="859">
        <f t="shared" si="1744"/>
        <v>1108375</v>
      </c>
      <c r="J3331" s="512">
        <f t="shared" si="1744"/>
        <v>127625</v>
      </c>
      <c r="K3331" s="544">
        <f t="shared" si="1729"/>
        <v>89.674352750809064</v>
      </c>
    </row>
    <row r="3332" spans="1:11" x14ac:dyDescent="0.25">
      <c r="A3332" s="63" t="s">
        <v>192</v>
      </c>
      <c r="B3332" s="63" t="s">
        <v>154</v>
      </c>
      <c r="C3332" s="64">
        <f>C3333</f>
        <v>86000</v>
      </c>
      <c r="D3332" s="64">
        <f t="shared" ref="D3332:J3332" si="1745">D3333</f>
        <v>0</v>
      </c>
      <c r="E3332" s="64">
        <f t="shared" si="1745"/>
        <v>0</v>
      </c>
      <c r="F3332" s="101">
        <f t="shared" si="1745"/>
        <v>0</v>
      </c>
      <c r="G3332" s="860">
        <f t="shared" si="1745"/>
        <v>62000</v>
      </c>
      <c r="H3332" s="369">
        <f t="shared" si="1745"/>
        <v>0</v>
      </c>
      <c r="I3332" s="861">
        <f t="shared" si="1745"/>
        <v>62000</v>
      </c>
      <c r="J3332" s="513">
        <f t="shared" si="1745"/>
        <v>24000</v>
      </c>
      <c r="K3332" s="535">
        <f t="shared" si="1729"/>
        <v>72.093023255813947</v>
      </c>
    </row>
    <row r="3333" spans="1:11" x14ac:dyDescent="0.25">
      <c r="A3333" s="4" t="s">
        <v>193</v>
      </c>
      <c r="B3333" s="4" t="s">
        <v>155</v>
      </c>
      <c r="C3333" s="21">
        <v>86000</v>
      </c>
      <c r="D3333" s="16"/>
      <c r="E3333" s="16"/>
      <c r="F3333" s="102"/>
      <c r="G3333" s="850">
        <v>62000</v>
      </c>
      <c r="H3333" s="691"/>
      <c r="I3333" s="864">
        <f>H3333+G3333</f>
        <v>62000</v>
      </c>
      <c r="J3333" s="561">
        <f>C3333-I3333</f>
        <v>24000</v>
      </c>
      <c r="K3333" s="536">
        <f t="shared" si="1729"/>
        <v>72.093023255813947</v>
      </c>
    </row>
    <row r="3334" spans="1:11" x14ac:dyDescent="0.25">
      <c r="A3334" s="4" t="s">
        <v>194</v>
      </c>
      <c r="B3334" s="4" t="s">
        <v>156</v>
      </c>
      <c r="C3334" s="21">
        <f>C3335</f>
        <v>150000</v>
      </c>
      <c r="D3334" s="21">
        <f t="shared" ref="D3334:J3334" si="1746">D3335</f>
        <v>0</v>
      </c>
      <c r="E3334" s="21">
        <f t="shared" si="1746"/>
        <v>0</v>
      </c>
      <c r="F3334" s="103">
        <f t="shared" si="1746"/>
        <v>0</v>
      </c>
      <c r="G3334" s="862">
        <f t="shared" si="1746"/>
        <v>46375</v>
      </c>
      <c r="H3334" s="499">
        <f t="shared" si="1746"/>
        <v>0</v>
      </c>
      <c r="I3334" s="863">
        <f t="shared" si="1746"/>
        <v>46375</v>
      </c>
      <c r="J3334" s="514">
        <f t="shared" si="1746"/>
        <v>103625</v>
      </c>
      <c r="K3334" s="536">
        <f t="shared" si="1729"/>
        <v>30.916666666666664</v>
      </c>
    </row>
    <row r="3335" spans="1:11" x14ac:dyDescent="0.25">
      <c r="A3335" s="4" t="s">
        <v>195</v>
      </c>
      <c r="B3335" s="4" t="s">
        <v>157</v>
      </c>
      <c r="C3335" s="21">
        <v>150000</v>
      </c>
      <c r="D3335" s="16"/>
      <c r="E3335" s="16"/>
      <c r="F3335" s="102"/>
      <c r="G3335" s="850">
        <v>46375</v>
      </c>
      <c r="H3335" s="691"/>
      <c r="I3335" s="851">
        <f>H3335+G3335</f>
        <v>46375</v>
      </c>
      <c r="J3335" s="561">
        <f>C3335-I3335</f>
        <v>103625</v>
      </c>
      <c r="K3335" s="536">
        <f t="shared" si="1729"/>
        <v>30.916666666666664</v>
      </c>
    </row>
    <row r="3336" spans="1:11" x14ac:dyDescent="0.25">
      <c r="A3336" s="4" t="s">
        <v>196</v>
      </c>
      <c r="B3336" s="4" t="s">
        <v>158</v>
      </c>
      <c r="C3336" s="21">
        <f>C3337</f>
        <v>1000000</v>
      </c>
      <c r="D3336" s="21">
        <f t="shared" ref="D3336:J3336" si="1747">D3337</f>
        <v>0</v>
      </c>
      <c r="E3336" s="21">
        <f t="shared" si="1747"/>
        <v>0</v>
      </c>
      <c r="F3336" s="103">
        <f t="shared" si="1747"/>
        <v>0</v>
      </c>
      <c r="G3336" s="862">
        <f t="shared" si="1747"/>
        <v>1000000</v>
      </c>
      <c r="H3336" s="499">
        <f t="shared" si="1747"/>
        <v>0</v>
      </c>
      <c r="I3336" s="863">
        <f t="shared" si="1747"/>
        <v>1000000</v>
      </c>
      <c r="J3336" s="514">
        <f t="shared" si="1747"/>
        <v>0</v>
      </c>
      <c r="K3336" s="536">
        <f t="shared" si="1729"/>
        <v>100</v>
      </c>
    </row>
    <row r="3337" spans="1:11" x14ac:dyDescent="0.25">
      <c r="A3337" s="4" t="s">
        <v>197</v>
      </c>
      <c r="B3337" s="4" t="s">
        <v>159</v>
      </c>
      <c r="C3337" s="21">
        <v>1000000</v>
      </c>
      <c r="D3337" s="16"/>
      <c r="E3337" s="16"/>
      <c r="F3337" s="102"/>
      <c r="G3337" s="850">
        <v>1000000</v>
      </c>
      <c r="H3337" s="691"/>
      <c r="I3337" s="864">
        <f>H3337+G3337</f>
        <v>1000000</v>
      </c>
      <c r="J3337" s="561">
        <f>C3337-I3337</f>
        <v>0</v>
      </c>
      <c r="K3337" s="536">
        <f t="shared" si="1729"/>
        <v>100</v>
      </c>
    </row>
    <row r="3338" spans="1:11" x14ac:dyDescent="0.25">
      <c r="A3338" s="4"/>
      <c r="B3338" s="4"/>
      <c r="C3338" s="21"/>
      <c r="D3338" s="16"/>
      <c r="E3338" s="16"/>
      <c r="F3338" s="102"/>
      <c r="G3338" s="835"/>
      <c r="H3338" s="716"/>
      <c r="I3338" s="846"/>
      <c r="J3338" s="507"/>
      <c r="K3338" s="536"/>
    </row>
    <row r="3339" spans="1:11" x14ac:dyDescent="0.25">
      <c r="A3339" s="124"/>
      <c r="B3339" s="124"/>
      <c r="C3339" s="125"/>
      <c r="D3339" s="126"/>
      <c r="E3339" s="126"/>
      <c r="F3339" s="126"/>
      <c r="G3339" s="516"/>
      <c r="H3339" s="516"/>
      <c r="I3339" s="516"/>
      <c r="J3339" s="515"/>
      <c r="K3339" s="545"/>
    </row>
    <row r="3340" spans="1:11" x14ac:dyDescent="0.25">
      <c r="A3340" s="7"/>
      <c r="B3340" s="7"/>
      <c r="C3340" s="8"/>
      <c r="D3340" s="130"/>
      <c r="E3340" s="130"/>
      <c r="F3340" s="130"/>
      <c r="G3340" s="520"/>
      <c r="H3340" s="520"/>
      <c r="I3340" s="520"/>
      <c r="J3340" s="519"/>
      <c r="K3340" s="550"/>
    </row>
    <row r="3341" spans="1:11" x14ac:dyDescent="0.25">
      <c r="A3341" s="7"/>
      <c r="B3341" s="7"/>
      <c r="C3341" s="8"/>
      <c r="D3341" s="130"/>
      <c r="E3341" s="130"/>
      <c r="F3341" s="130"/>
      <c r="G3341" s="520"/>
      <c r="H3341" s="520"/>
      <c r="I3341" s="520"/>
      <c r="J3341" s="519"/>
      <c r="K3341" s="550"/>
    </row>
    <row r="3342" spans="1:11" x14ac:dyDescent="0.25">
      <c r="A3342" s="7"/>
      <c r="B3342" s="7"/>
      <c r="C3342" s="8"/>
      <c r="D3342" s="130"/>
      <c r="E3342" s="130"/>
      <c r="F3342" s="130"/>
      <c r="G3342" s="520"/>
      <c r="H3342" s="520"/>
      <c r="I3342" s="520"/>
      <c r="J3342" s="519"/>
      <c r="K3342" s="550">
        <v>3</v>
      </c>
    </row>
    <row r="3343" spans="1:11" x14ac:dyDescent="0.25">
      <c r="A3343" s="120" t="s">
        <v>533</v>
      </c>
      <c r="B3343" s="121">
        <v>2</v>
      </c>
      <c r="C3343" s="122" t="s">
        <v>534</v>
      </c>
      <c r="D3343" s="122" t="s">
        <v>535</v>
      </c>
      <c r="E3343" s="122" t="s">
        <v>536</v>
      </c>
      <c r="F3343" s="123" t="s">
        <v>537</v>
      </c>
      <c r="G3343" s="832">
        <v>7</v>
      </c>
      <c r="H3343" s="715">
        <v>8</v>
      </c>
      <c r="I3343" s="843">
        <v>9</v>
      </c>
      <c r="J3343" s="502">
        <v>10</v>
      </c>
      <c r="K3343" s="503">
        <v>11</v>
      </c>
    </row>
    <row r="3344" spans="1:11" x14ac:dyDescent="0.25">
      <c r="A3344" s="54" t="s">
        <v>122</v>
      </c>
      <c r="B3344" s="54" t="s">
        <v>103</v>
      </c>
      <c r="C3344" s="55">
        <f t="shared" ref="C3344:J3344" si="1748">C3345+C3353</f>
        <v>2370000</v>
      </c>
      <c r="D3344" s="55">
        <f t="shared" si="1748"/>
        <v>0</v>
      </c>
      <c r="E3344" s="55">
        <f t="shared" si="1748"/>
        <v>0</v>
      </c>
      <c r="F3344" s="104">
        <f t="shared" si="1748"/>
        <v>0</v>
      </c>
      <c r="G3344" s="547">
        <f t="shared" si="1748"/>
        <v>520000</v>
      </c>
      <c r="H3344" s="499">
        <f t="shared" si="1748"/>
        <v>0</v>
      </c>
      <c r="I3344" s="581">
        <f t="shared" si="1748"/>
        <v>520000</v>
      </c>
      <c r="J3344" s="549">
        <f t="shared" si="1748"/>
        <v>1850000</v>
      </c>
      <c r="K3344" s="916">
        <f t="shared" ref="K3344:K3384" si="1749">I3344/C3344*100</f>
        <v>21.940928270042196</v>
      </c>
    </row>
    <row r="3345" spans="1:11" ht="15.75" thickBot="1" x14ac:dyDescent="0.3">
      <c r="A3345" s="70" t="s">
        <v>13</v>
      </c>
      <c r="B3345" s="70" t="s">
        <v>14</v>
      </c>
      <c r="C3345" s="71">
        <f>C3346</f>
        <v>1000000</v>
      </c>
      <c r="D3345" s="71">
        <f t="shared" ref="D3345:J3345" si="1750">D3346</f>
        <v>0</v>
      </c>
      <c r="E3345" s="71">
        <f t="shared" si="1750"/>
        <v>0</v>
      </c>
      <c r="F3345" s="111">
        <f t="shared" si="1750"/>
        <v>0</v>
      </c>
      <c r="G3345" s="902">
        <f t="shared" si="1750"/>
        <v>520000</v>
      </c>
      <c r="H3345" s="1100">
        <f t="shared" si="1750"/>
        <v>0</v>
      </c>
      <c r="I3345" s="903">
        <f t="shared" si="1750"/>
        <v>520000</v>
      </c>
      <c r="J3345" s="558">
        <f t="shared" si="1750"/>
        <v>480000</v>
      </c>
      <c r="K3345" s="904">
        <f t="shared" si="1749"/>
        <v>52</v>
      </c>
    </row>
    <row r="3346" spans="1:11" ht="15.75" thickBot="1" x14ac:dyDescent="0.3">
      <c r="A3346" s="3" t="s">
        <v>198</v>
      </c>
      <c r="B3346" s="3" t="s">
        <v>151</v>
      </c>
      <c r="C3346" s="65">
        <f>C3347+C3349+C3351</f>
        <v>1000000</v>
      </c>
      <c r="D3346" s="65">
        <f t="shared" ref="D3346:J3346" si="1751">D3347+D3349+D3351</f>
        <v>0</v>
      </c>
      <c r="E3346" s="65">
        <f t="shared" si="1751"/>
        <v>0</v>
      </c>
      <c r="F3346" s="100">
        <f t="shared" si="1751"/>
        <v>0</v>
      </c>
      <c r="G3346" s="858">
        <f t="shared" si="1751"/>
        <v>520000</v>
      </c>
      <c r="H3346" s="511">
        <f t="shared" si="1751"/>
        <v>0</v>
      </c>
      <c r="I3346" s="859">
        <f t="shared" si="1751"/>
        <v>520000</v>
      </c>
      <c r="J3346" s="512">
        <f t="shared" si="1751"/>
        <v>480000</v>
      </c>
      <c r="K3346" s="544">
        <f t="shared" si="1749"/>
        <v>52</v>
      </c>
    </row>
    <row r="3347" spans="1:11" x14ac:dyDescent="0.25">
      <c r="A3347" s="63" t="s">
        <v>199</v>
      </c>
      <c r="B3347" s="63" t="s">
        <v>154</v>
      </c>
      <c r="C3347" s="64">
        <f>C3348</f>
        <v>70000</v>
      </c>
      <c r="D3347" s="64">
        <f t="shared" ref="D3347:J3347" si="1752">D3348</f>
        <v>0</v>
      </c>
      <c r="E3347" s="64">
        <f t="shared" si="1752"/>
        <v>0</v>
      </c>
      <c r="F3347" s="101">
        <f t="shared" si="1752"/>
        <v>0</v>
      </c>
      <c r="G3347" s="860">
        <f t="shared" si="1752"/>
        <v>70000</v>
      </c>
      <c r="H3347" s="369">
        <f t="shared" si="1752"/>
        <v>0</v>
      </c>
      <c r="I3347" s="861">
        <f t="shared" si="1752"/>
        <v>70000</v>
      </c>
      <c r="J3347" s="513">
        <f t="shared" si="1752"/>
        <v>0</v>
      </c>
      <c r="K3347" s="535">
        <f t="shared" si="1749"/>
        <v>100</v>
      </c>
    </row>
    <row r="3348" spans="1:11" x14ac:dyDescent="0.25">
      <c r="A3348" s="4" t="s">
        <v>200</v>
      </c>
      <c r="B3348" s="4" t="s">
        <v>155</v>
      </c>
      <c r="C3348" s="21">
        <v>70000</v>
      </c>
      <c r="D3348" s="57"/>
      <c r="E3348" s="57"/>
      <c r="F3348" s="106"/>
      <c r="G3348" s="850">
        <v>70000</v>
      </c>
      <c r="H3348" s="691"/>
      <c r="I3348" s="851">
        <f>H3348+G3348</f>
        <v>70000</v>
      </c>
      <c r="J3348" s="561">
        <f>C3348-I3348</f>
        <v>0</v>
      </c>
      <c r="K3348" s="536">
        <f t="shared" si="1749"/>
        <v>100</v>
      </c>
    </row>
    <row r="3349" spans="1:11" x14ac:dyDescent="0.25">
      <c r="A3349" s="4" t="s">
        <v>201</v>
      </c>
      <c r="B3349" s="4" t="s">
        <v>156</v>
      </c>
      <c r="C3349" s="21">
        <f>C3350</f>
        <v>30000</v>
      </c>
      <c r="D3349" s="21">
        <f t="shared" ref="D3349:J3349" si="1753">D3350</f>
        <v>0</v>
      </c>
      <c r="E3349" s="21">
        <f t="shared" si="1753"/>
        <v>0</v>
      </c>
      <c r="F3349" s="103">
        <f t="shared" si="1753"/>
        <v>0</v>
      </c>
      <c r="G3349" s="862">
        <f t="shared" si="1753"/>
        <v>0</v>
      </c>
      <c r="H3349" s="499">
        <f t="shared" si="1753"/>
        <v>0</v>
      </c>
      <c r="I3349" s="863">
        <f t="shared" si="1753"/>
        <v>0</v>
      </c>
      <c r="J3349" s="514">
        <f t="shared" si="1753"/>
        <v>30000</v>
      </c>
      <c r="K3349" s="536">
        <f t="shared" si="1749"/>
        <v>0</v>
      </c>
    </row>
    <row r="3350" spans="1:11" x14ac:dyDescent="0.25">
      <c r="A3350" s="4" t="s">
        <v>202</v>
      </c>
      <c r="B3350" s="4" t="s">
        <v>157</v>
      </c>
      <c r="C3350" s="21">
        <v>30000</v>
      </c>
      <c r="D3350" s="57"/>
      <c r="E3350" s="57"/>
      <c r="F3350" s="106"/>
      <c r="G3350" s="835"/>
      <c r="H3350" s="716"/>
      <c r="I3350" s="846">
        <f>H3350+G3350</f>
        <v>0</v>
      </c>
      <c r="J3350" s="561">
        <f>C3350-I3350</f>
        <v>30000</v>
      </c>
      <c r="K3350" s="536">
        <f t="shared" si="1749"/>
        <v>0</v>
      </c>
    </row>
    <row r="3351" spans="1:11" x14ac:dyDescent="0.25">
      <c r="A3351" s="4" t="s">
        <v>203</v>
      </c>
      <c r="B3351" s="4" t="s">
        <v>158</v>
      </c>
      <c r="C3351" s="21">
        <f>C3352</f>
        <v>900000</v>
      </c>
      <c r="D3351" s="21">
        <f t="shared" ref="D3351:J3351" si="1754">D3352</f>
        <v>0</v>
      </c>
      <c r="E3351" s="21">
        <f t="shared" si="1754"/>
        <v>0</v>
      </c>
      <c r="F3351" s="103">
        <f t="shared" si="1754"/>
        <v>0</v>
      </c>
      <c r="G3351" s="862">
        <f t="shared" si="1754"/>
        <v>450000</v>
      </c>
      <c r="H3351" s="499">
        <f t="shared" si="1754"/>
        <v>0</v>
      </c>
      <c r="I3351" s="863">
        <f t="shared" si="1754"/>
        <v>450000</v>
      </c>
      <c r="J3351" s="514">
        <f t="shared" si="1754"/>
        <v>450000</v>
      </c>
      <c r="K3351" s="536">
        <f t="shared" si="1749"/>
        <v>50</v>
      </c>
    </row>
    <row r="3352" spans="1:11" x14ac:dyDescent="0.25">
      <c r="A3352" s="4" t="s">
        <v>204</v>
      </c>
      <c r="B3352" s="4" t="s">
        <v>175</v>
      </c>
      <c r="C3352" s="21">
        <v>900000</v>
      </c>
      <c r="D3352" s="57"/>
      <c r="E3352" s="57"/>
      <c r="F3352" s="106"/>
      <c r="G3352" s="850">
        <v>450000</v>
      </c>
      <c r="H3352" s="691"/>
      <c r="I3352" s="851">
        <f>H3352+G3352</f>
        <v>450000</v>
      </c>
      <c r="J3352" s="561">
        <f>C3352-I3352</f>
        <v>450000</v>
      </c>
      <c r="K3352" s="536">
        <f t="shared" si="1749"/>
        <v>50</v>
      </c>
    </row>
    <row r="3353" spans="1:11" ht="15.75" thickBot="1" x14ac:dyDescent="0.3">
      <c r="A3353" s="70" t="s">
        <v>15</v>
      </c>
      <c r="B3353" s="70" t="s">
        <v>16</v>
      </c>
      <c r="C3353" s="71">
        <f>C3354</f>
        <v>1370000</v>
      </c>
      <c r="D3353" s="71">
        <f t="shared" ref="D3353:J3353" si="1755">D3354</f>
        <v>0</v>
      </c>
      <c r="E3353" s="71">
        <f t="shared" si="1755"/>
        <v>0</v>
      </c>
      <c r="F3353" s="111">
        <f t="shared" si="1755"/>
        <v>0</v>
      </c>
      <c r="G3353" s="902">
        <f t="shared" si="1755"/>
        <v>0</v>
      </c>
      <c r="H3353" s="1100">
        <f t="shared" si="1755"/>
        <v>0</v>
      </c>
      <c r="I3353" s="903">
        <f t="shared" si="1755"/>
        <v>0</v>
      </c>
      <c r="J3353" s="558">
        <f t="shared" si="1755"/>
        <v>1370000</v>
      </c>
      <c r="K3353" s="904">
        <f t="shared" si="1749"/>
        <v>0</v>
      </c>
    </row>
    <row r="3354" spans="1:11" ht="15.75" thickBot="1" x14ac:dyDescent="0.3">
      <c r="A3354" s="3" t="s">
        <v>205</v>
      </c>
      <c r="B3354" s="3" t="s">
        <v>151</v>
      </c>
      <c r="C3354" s="65">
        <f>C3355+C3357+C3359</f>
        <v>1370000</v>
      </c>
      <c r="D3354" s="65">
        <f t="shared" ref="D3354:J3354" si="1756">D3355+D3357+D3359</f>
        <v>0</v>
      </c>
      <c r="E3354" s="65">
        <f t="shared" si="1756"/>
        <v>0</v>
      </c>
      <c r="F3354" s="100">
        <f t="shared" si="1756"/>
        <v>0</v>
      </c>
      <c r="G3354" s="858">
        <f t="shared" si="1756"/>
        <v>0</v>
      </c>
      <c r="H3354" s="511">
        <f t="shared" si="1756"/>
        <v>0</v>
      </c>
      <c r="I3354" s="859">
        <f t="shared" si="1756"/>
        <v>0</v>
      </c>
      <c r="J3354" s="512">
        <f t="shared" si="1756"/>
        <v>1370000</v>
      </c>
      <c r="K3354" s="544">
        <f t="shared" si="1749"/>
        <v>0</v>
      </c>
    </row>
    <row r="3355" spans="1:11" x14ac:dyDescent="0.25">
      <c r="A3355" s="63" t="s">
        <v>206</v>
      </c>
      <c r="B3355" s="63" t="s">
        <v>154</v>
      </c>
      <c r="C3355" s="64">
        <f>C3356</f>
        <v>140000</v>
      </c>
      <c r="D3355" s="64">
        <f t="shared" ref="D3355:J3355" si="1757">D3356</f>
        <v>0</v>
      </c>
      <c r="E3355" s="64">
        <f t="shared" si="1757"/>
        <v>0</v>
      </c>
      <c r="F3355" s="101">
        <f t="shared" si="1757"/>
        <v>0</v>
      </c>
      <c r="G3355" s="860">
        <f t="shared" si="1757"/>
        <v>0</v>
      </c>
      <c r="H3355" s="369">
        <f t="shared" si="1757"/>
        <v>0</v>
      </c>
      <c r="I3355" s="861">
        <f t="shared" si="1757"/>
        <v>0</v>
      </c>
      <c r="J3355" s="513">
        <f t="shared" si="1757"/>
        <v>140000</v>
      </c>
      <c r="K3355" s="535">
        <f t="shared" si="1749"/>
        <v>0</v>
      </c>
    </row>
    <row r="3356" spans="1:11" x14ac:dyDescent="0.25">
      <c r="A3356" s="4" t="s">
        <v>207</v>
      </c>
      <c r="B3356" s="4" t="s">
        <v>155</v>
      </c>
      <c r="C3356" s="21">
        <v>140000</v>
      </c>
      <c r="D3356" s="16"/>
      <c r="E3356" s="16"/>
      <c r="F3356" s="102"/>
      <c r="G3356" s="835"/>
      <c r="H3356" s="716"/>
      <c r="I3356" s="846">
        <f>H3356+G3356</f>
        <v>0</v>
      </c>
      <c r="J3356" s="561">
        <f>C3356-I3356</f>
        <v>140000</v>
      </c>
      <c r="K3356" s="536">
        <f t="shared" si="1749"/>
        <v>0</v>
      </c>
    </row>
    <row r="3357" spans="1:11" x14ac:dyDescent="0.25">
      <c r="A3357" s="4" t="s">
        <v>208</v>
      </c>
      <c r="B3357" s="4" t="s">
        <v>156</v>
      </c>
      <c r="C3357" s="21">
        <f>C3358</f>
        <v>30000</v>
      </c>
      <c r="D3357" s="21">
        <f t="shared" ref="D3357:J3357" si="1758">D3358</f>
        <v>0</v>
      </c>
      <c r="E3357" s="21">
        <f t="shared" si="1758"/>
        <v>0</v>
      </c>
      <c r="F3357" s="103">
        <f t="shared" si="1758"/>
        <v>0</v>
      </c>
      <c r="G3357" s="862">
        <f t="shared" si="1758"/>
        <v>0</v>
      </c>
      <c r="H3357" s="499">
        <f t="shared" si="1758"/>
        <v>0</v>
      </c>
      <c r="I3357" s="863">
        <f t="shared" si="1758"/>
        <v>0</v>
      </c>
      <c r="J3357" s="514">
        <f t="shared" si="1758"/>
        <v>30000</v>
      </c>
      <c r="K3357" s="536">
        <f t="shared" si="1749"/>
        <v>0</v>
      </c>
    </row>
    <row r="3358" spans="1:11" x14ac:dyDescent="0.25">
      <c r="A3358" s="4" t="s">
        <v>209</v>
      </c>
      <c r="B3358" s="4" t="s">
        <v>157</v>
      </c>
      <c r="C3358" s="21">
        <v>30000</v>
      </c>
      <c r="D3358" s="16"/>
      <c r="E3358" s="16"/>
      <c r="F3358" s="102"/>
      <c r="G3358" s="835"/>
      <c r="H3358" s="716"/>
      <c r="I3358" s="846">
        <f>H3358+G3358</f>
        <v>0</v>
      </c>
      <c r="J3358" s="561">
        <f>C3358-I3358</f>
        <v>30000</v>
      </c>
      <c r="K3358" s="536">
        <f t="shared" si="1749"/>
        <v>0</v>
      </c>
    </row>
    <row r="3359" spans="1:11" x14ac:dyDescent="0.25">
      <c r="A3359" s="4" t="s">
        <v>210</v>
      </c>
      <c r="B3359" s="4" t="s">
        <v>158</v>
      </c>
      <c r="C3359" s="21">
        <f>C3360</f>
        <v>1200000</v>
      </c>
      <c r="D3359" s="21">
        <f t="shared" ref="D3359:J3359" si="1759">D3360</f>
        <v>0</v>
      </c>
      <c r="E3359" s="21">
        <f t="shared" si="1759"/>
        <v>0</v>
      </c>
      <c r="F3359" s="103">
        <f t="shared" si="1759"/>
        <v>0</v>
      </c>
      <c r="G3359" s="862">
        <f t="shared" si="1759"/>
        <v>0</v>
      </c>
      <c r="H3359" s="499">
        <f t="shared" si="1759"/>
        <v>0</v>
      </c>
      <c r="I3359" s="863">
        <f t="shared" si="1759"/>
        <v>0</v>
      </c>
      <c r="J3359" s="514">
        <f t="shared" si="1759"/>
        <v>1200000</v>
      </c>
      <c r="K3359" s="536">
        <f t="shared" si="1749"/>
        <v>0</v>
      </c>
    </row>
    <row r="3360" spans="1:11" x14ac:dyDescent="0.25">
      <c r="A3360" s="4" t="s">
        <v>211</v>
      </c>
      <c r="B3360" s="4" t="s">
        <v>159</v>
      </c>
      <c r="C3360" s="21">
        <v>1200000</v>
      </c>
      <c r="D3360" s="16"/>
      <c r="E3360" s="16"/>
      <c r="F3360" s="102"/>
      <c r="G3360" s="835"/>
      <c r="H3360" s="716"/>
      <c r="I3360" s="846">
        <f>H3360+G3360</f>
        <v>0</v>
      </c>
      <c r="J3360" s="561">
        <f>C3360-I3360</f>
        <v>1200000</v>
      </c>
      <c r="K3360" s="536">
        <f t="shared" si="1749"/>
        <v>0</v>
      </c>
    </row>
    <row r="3361" spans="1:11" x14ac:dyDescent="0.25">
      <c r="A3361" s="54" t="s">
        <v>121</v>
      </c>
      <c r="B3361" s="54" t="s">
        <v>550</v>
      </c>
      <c r="C3361" s="55">
        <f t="shared" ref="C3361:J3361" si="1760">C3362+C3371</f>
        <v>30498000</v>
      </c>
      <c r="D3361" s="55">
        <f t="shared" si="1760"/>
        <v>0</v>
      </c>
      <c r="E3361" s="55">
        <f t="shared" si="1760"/>
        <v>0</v>
      </c>
      <c r="F3361" s="104">
        <f t="shared" si="1760"/>
        <v>0</v>
      </c>
      <c r="G3361" s="547">
        <f t="shared" si="1760"/>
        <v>10661600</v>
      </c>
      <c r="H3361" s="499">
        <f t="shared" si="1760"/>
        <v>0</v>
      </c>
      <c r="I3361" s="581">
        <f t="shared" si="1760"/>
        <v>10661600</v>
      </c>
      <c r="J3361" s="549">
        <f t="shared" si="1760"/>
        <v>19836400</v>
      </c>
      <c r="K3361" s="916">
        <f t="shared" si="1749"/>
        <v>34.958357925109844</v>
      </c>
    </row>
    <row r="3362" spans="1:11" ht="15.75" thickBot="1" x14ac:dyDescent="0.3">
      <c r="A3362" s="70" t="s">
        <v>17</v>
      </c>
      <c r="B3362" s="566" t="s">
        <v>18</v>
      </c>
      <c r="C3362" s="71">
        <f>C3363+C3368</f>
        <v>27408000</v>
      </c>
      <c r="D3362" s="71">
        <f t="shared" ref="D3362:J3362" si="1761">D3363+D3368</f>
        <v>0</v>
      </c>
      <c r="E3362" s="71">
        <f t="shared" si="1761"/>
        <v>0</v>
      </c>
      <c r="F3362" s="111">
        <f t="shared" si="1761"/>
        <v>0</v>
      </c>
      <c r="G3362" s="902">
        <f t="shared" si="1761"/>
        <v>10661600</v>
      </c>
      <c r="H3362" s="1100">
        <f t="shared" si="1761"/>
        <v>0</v>
      </c>
      <c r="I3362" s="903">
        <f t="shared" si="1761"/>
        <v>10661600</v>
      </c>
      <c r="J3362" s="558">
        <f t="shared" si="1761"/>
        <v>16746400</v>
      </c>
      <c r="K3362" s="904">
        <f t="shared" si="1749"/>
        <v>38.899591360186811</v>
      </c>
    </row>
    <row r="3363" spans="1:11" ht="15.75" thickBot="1" x14ac:dyDescent="0.3">
      <c r="A3363" s="3" t="s">
        <v>215</v>
      </c>
      <c r="B3363" s="68" t="s">
        <v>92</v>
      </c>
      <c r="C3363" s="65">
        <f>C3364+C3366</f>
        <v>25560000</v>
      </c>
      <c r="D3363" s="65">
        <f t="shared" ref="D3363:J3363" si="1762">D3364+D3366</f>
        <v>0</v>
      </c>
      <c r="E3363" s="65">
        <f t="shared" si="1762"/>
        <v>0</v>
      </c>
      <c r="F3363" s="100">
        <f t="shared" si="1762"/>
        <v>0</v>
      </c>
      <c r="G3363" s="858">
        <f t="shared" si="1762"/>
        <v>9830000</v>
      </c>
      <c r="H3363" s="511">
        <f t="shared" si="1762"/>
        <v>0</v>
      </c>
      <c r="I3363" s="859">
        <f t="shared" si="1762"/>
        <v>9830000</v>
      </c>
      <c r="J3363" s="512">
        <f t="shared" si="1762"/>
        <v>15730000</v>
      </c>
      <c r="K3363" s="544">
        <f t="shared" si="1749"/>
        <v>38.458528951486699</v>
      </c>
    </row>
    <row r="3364" spans="1:11" x14ac:dyDescent="0.25">
      <c r="A3364" s="63" t="s">
        <v>216</v>
      </c>
      <c r="B3364" s="67" t="s">
        <v>152</v>
      </c>
      <c r="C3364" s="64">
        <f>C3365</f>
        <v>20160000</v>
      </c>
      <c r="D3364" s="64">
        <f t="shared" ref="D3364:J3364" si="1763">D3365</f>
        <v>0</v>
      </c>
      <c r="E3364" s="64">
        <f t="shared" si="1763"/>
        <v>0</v>
      </c>
      <c r="F3364" s="101">
        <f t="shared" si="1763"/>
        <v>0</v>
      </c>
      <c r="G3364" s="860">
        <f t="shared" si="1763"/>
        <v>7310000</v>
      </c>
      <c r="H3364" s="369">
        <f t="shared" si="1763"/>
        <v>0</v>
      </c>
      <c r="I3364" s="861">
        <f t="shared" si="1763"/>
        <v>7310000</v>
      </c>
      <c r="J3364" s="513">
        <f t="shared" si="1763"/>
        <v>12850000</v>
      </c>
      <c r="K3364" s="535">
        <f t="shared" si="1749"/>
        <v>36.259920634920633</v>
      </c>
    </row>
    <row r="3365" spans="1:11" x14ac:dyDescent="0.25">
      <c r="A3365" s="4" t="s">
        <v>217</v>
      </c>
      <c r="B3365" s="26" t="s">
        <v>212</v>
      </c>
      <c r="C3365" s="21">
        <v>20160000</v>
      </c>
      <c r="D3365" s="57"/>
      <c r="E3365" s="57"/>
      <c r="F3365" s="106"/>
      <c r="G3365" s="850">
        <v>7310000</v>
      </c>
      <c r="H3365" s="691"/>
      <c r="I3365" s="851">
        <f>H3365+G3365</f>
        <v>7310000</v>
      </c>
      <c r="J3365" s="561">
        <f>C3365-I3365</f>
        <v>12850000</v>
      </c>
      <c r="K3365" s="536">
        <f t="shared" si="1749"/>
        <v>36.259920634920633</v>
      </c>
    </row>
    <row r="3366" spans="1:11" x14ac:dyDescent="0.25">
      <c r="A3366" s="4" t="s">
        <v>218</v>
      </c>
      <c r="B3366" s="26" t="s">
        <v>213</v>
      </c>
      <c r="C3366" s="21">
        <f>C3367</f>
        <v>5400000</v>
      </c>
      <c r="D3366" s="21">
        <f t="shared" ref="D3366:J3366" si="1764">D3367</f>
        <v>0</v>
      </c>
      <c r="E3366" s="21">
        <f t="shared" si="1764"/>
        <v>0</v>
      </c>
      <c r="F3366" s="103">
        <f t="shared" si="1764"/>
        <v>0</v>
      </c>
      <c r="G3366" s="862">
        <f t="shared" si="1764"/>
        <v>2520000</v>
      </c>
      <c r="H3366" s="499">
        <f t="shared" si="1764"/>
        <v>0</v>
      </c>
      <c r="I3366" s="863">
        <f t="shared" si="1764"/>
        <v>2520000</v>
      </c>
      <c r="J3366" s="514">
        <f t="shared" si="1764"/>
        <v>2880000</v>
      </c>
      <c r="K3366" s="536">
        <f t="shared" si="1749"/>
        <v>46.666666666666664</v>
      </c>
    </row>
    <row r="3367" spans="1:11" ht="15.75" thickBot="1" x14ac:dyDescent="0.3">
      <c r="A3367" s="48" t="s">
        <v>219</v>
      </c>
      <c r="B3367" s="69" t="s">
        <v>214</v>
      </c>
      <c r="C3367" s="49">
        <v>5400000</v>
      </c>
      <c r="D3367" s="147"/>
      <c r="E3367" s="147"/>
      <c r="F3367" s="148"/>
      <c r="G3367" s="865">
        <v>2520000</v>
      </c>
      <c r="H3367" s="1098"/>
      <c r="I3367" s="866">
        <f>H3367+G3367</f>
        <v>2520000</v>
      </c>
      <c r="J3367" s="618">
        <f>C3367-I3367</f>
        <v>2880000</v>
      </c>
      <c r="K3367" s="538">
        <f t="shared" si="1749"/>
        <v>46.666666666666664</v>
      </c>
    </row>
    <row r="3368" spans="1:11" ht="15.75" thickBot="1" x14ac:dyDescent="0.3">
      <c r="A3368" s="3" t="s">
        <v>220</v>
      </c>
      <c r="B3368" s="3" t="s">
        <v>151</v>
      </c>
      <c r="C3368" s="65">
        <f>C3369</f>
        <v>1848000</v>
      </c>
      <c r="D3368" s="65">
        <f t="shared" ref="D3368:J3369" si="1765">D3369</f>
        <v>0</v>
      </c>
      <c r="E3368" s="65">
        <f t="shared" si="1765"/>
        <v>0</v>
      </c>
      <c r="F3368" s="100">
        <f t="shared" si="1765"/>
        <v>0</v>
      </c>
      <c r="G3368" s="858">
        <f t="shared" si="1765"/>
        <v>831600</v>
      </c>
      <c r="H3368" s="511">
        <f t="shared" si="1765"/>
        <v>0</v>
      </c>
      <c r="I3368" s="859">
        <f t="shared" si="1765"/>
        <v>831600</v>
      </c>
      <c r="J3368" s="512">
        <f t="shared" si="1765"/>
        <v>1016400</v>
      </c>
      <c r="K3368" s="544">
        <f t="shared" si="1749"/>
        <v>45</v>
      </c>
    </row>
    <row r="3369" spans="1:11" x14ac:dyDescent="0.25">
      <c r="A3369" s="63" t="s">
        <v>221</v>
      </c>
      <c r="B3369" s="63" t="s">
        <v>158</v>
      </c>
      <c r="C3369" s="64">
        <f>C3370</f>
        <v>1848000</v>
      </c>
      <c r="D3369" s="64">
        <f t="shared" si="1765"/>
        <v>0</v>
      </c>
      <c r="E3369" s="64">
        <f t="shared" si="1765"/>
        <v>0</v>
      </c>
      <c r="F3369" s="64">
        <f t="shared" si="1765"/>
        <v>0</v>
      </c>
      <c r="G3369" s="867">
        <f t="shared" si="1765"/>
        <v>831600</v>
      </c>
      <c r="H3369" s="64">
        <f t="shared" si="1765"/>
        <v>0</v>
      </c>
      <c r="I3369" s="64">
        <f t="shared" si="1765"/>
        <v>831600</v>
      </c>
      <c r="J3369" s="101">
        <f t="shared" si="1765"/>
        <v>1016400</v>
      </c>
      <c r="K3369" s="931">
        <f t="shared" si="1749"/>
        <v>45</v>
      </c>
    </row>
    <row r="3370" spans="1:11" x14ac:dyDescent="0.25">
      <c r="A3370" s="4" t="s">
        <v>222</v>
      </c>
      <c r="B3370" s="4" t="s">
        <v>175</v>
      </c>
      <c r="C3370" s="21">
        <v>1848000</v>
      </c>
      <c r="D3370" s="57"/>
      <c r="E3370" s="57"/>
      <c r="F3370" s="106"/>
      <c r="G3370" s="850">
        <v>831600</v>
      </c>
      <c r="H3370" s="691"/>
      <c r="I3370" s="851">
        <f>H3370+G3370</f>
        <v>831600</v>
      </c>
      <c r="J3370" s="561">
        <f>C3370-I3370</f>
        <v>1016400</v>
      </c>
      <c r="K3370" s="536">
        <f t="shared" si="1749"/>
        <v>45</v>
      </c>
    </row>
    <row r="3371" spans="1:11" ht="15.75" thickBot="1" x14ac:dyDescent="0.3">
      <c r="A3371" s="70" t="s">
        <v>19</v>
      </c>
      <c r="B3371" s="566" t="s">
        <v>20</v>
      </c>
      <c r="C3371" s="71">
        <f>C3372+C3375</f>
        <v>3090000</v>
      </c>
      <c r="D3371" s="71">
        <f t="shared" ref="D3371:J3371" si="1766">D3372+D3375</f>
        <v>0</v>
      </c>
      <c r="E3371" s="71">
        <f t="shared" si="1766"/>
        <v>0</v>
      </c>
      <c r="F3371" s="111">
        <f t="shared" si="1766"/>
        <v>0</v>
      </c>
      <c r="G3371" s="902">
        <f t="shared" si="1766"/>
        <v>0</v>
      </c>
      <c r="H3371" s="1100">
        <f t="shared" si="1766"/>
        <v>0</v>
      </c>
      <c r="I3371" s="903">
        <f t="shared" si="1766"/>
        <v>0</v>
      </c>
      <c r="J3371" s="558">
        <f t="shared" si="1766"/>
        <v>3090000</v>
      </c>
      <c r="K3371" s="904">
        <f t="shared" si="1749"/>
        <v>0</v>
      </c>
    </row>
    <row r="3372" spans="1:11" ht="15.75" thickBot="1" x14ac:dyDescent="0.3">
      <c r="A3372" s="3" t="s">
        <v>226</v>
      </c>
      <c r="B3372" s="3" t="s">
        <v>92</v>
      </c>
      <c r="C3372" s="65">
        <f>C3373</f>
        <v>430000</v>
      </c>
      <c r="D3372" s="65">
        <f t="shared" ref="D3372:J3373" si="1767">D3373</f>
        <v>0</v>
      </c>
      <c r="E3372" s="65">
        <f t="shared" si="1767"/>
        <v>0</v>
      </c>
      <c r="F3372" s="100">
        <f t="shared" si="1767"/>
        <v>0</v>
      </c>
      <c r="G3372" s="858">
        <f t="shared" si="1767"/>
        <v>0</v>
      </c>
      <c r="H3372" s="511">
        <f t="shared" si="1767"/>
        <v>0</v>
      </c>
      <c r="I3372" s="859">
        <f t="shared" si="1767"/>
        <v>0</v>
      </c>
      <c r="J3372" s="512">
        <f t="shared" si="1767"/>
        <v>430000</v>
      </c>
      <c r="K3372" s="544">
        <f t="shared" si="1749"/>
        <v>0</v>
      </c>
    </row>
    <row r="3373" spans="1:11" x14ac:dyDescent="0.25">
      <c r="A3373" s="63" t="s">
        <v>227</v>
      </c>
      <c r="B3373" s="63" t="s">
        <v>152</v>
      </c>
      <c r="C3373" s="64">
        <f>C3374</f>
        <v>430000</v>
      </c>
      <c r="D3373" s="64">
        <f t="shared" si="1767"/>
        <v>0</v>
      </c>
      <c r="E3373" s="64">
        <f t="shared" si="1767"/>
        <v>0</v>
      </c>
      <c r="F3373" s="101">
        <f t="shared" si="1767"/>
        <v>0</v>
      </c>
      <c r="G3373" s="860">
        <f t="shared" si="1767"/>
        <v>0</v>
      </c>
      <c r="H3373" s="369">
        <f t="shared" si="1767"/>
        <v>0</v>
      </c>
      <c r="I3373" s="861">
        <f t="shared" si="1767"/>
        <v>0</v>
      </c>
      <c r="J3373" s="513">
        <f t="shared" si="1767"/>
        <v>430000</v>
      </c>
      <c r="K3373" s="535">
        <f t="shared" si="1749"/>
        <v>0</v>
      </c>
    </row>
    <row r="3374" spans="1:11" ht="15.75" thickBot="1" x14ac:dyDescent="0.3">
      <c r="A3374" s="48" t="s">
        <v>228</v>
      </c>
      <c r="B3374" s="48" t="s">
        <v>153</v>
      </c>
      <c r="C3374" s="49">
        <v>430000</v>
      </c>
      <c r="D3374" s="147"/>
      <c r="E3374" s="147"/>
      <c r="F3374" s="148"/>
      <c r="G3374" s="836"/>
      <c r="H3374" s="1088"/>
      <c r="I3374" s="847">
        <f>H3374+G3374</f>
        <v>0</v>
      </c>
      <c r="J3374" s="618">
        <f>C3374-I3374</f>
        <v>430000</v>
      </c>
      <c r="K3374" s="538">
        <f t="shared" si="1749"/>
        <v>0</v>
      </c>
    </row>
    <row r="3375" spans="1:11" ht="15.75" thickBot="1" x14ac:dyDescent="0.3">
      <c r="A3375" s="3" t="s">
        <v>229</v>
      </c>
      <c r="B3375" s="3" t="s">
        <v>151</v>
      </c>
      <c r="C3375" s="65">
        <f>C3376+C3378+C3380+C3382</f>
        <v>2660000</v>
      </c>
      <c r="D3375" s="65">
        <f t="shared" ref="D3375:J3375" si="1768">D3376+D3378+D3380+D3382</f>
        <v>0</v>
      </c>
      <c r="E3375" s="65">
        <f t="shared" si="1768"/>
        <v>0</v>
      </c>
      <c r="F3375" s="100">
        <f t="shared" si="1768"/>
        <v>0</v>
      </c>
      <c r="G3375" s="858">
        <f t="shared" si="1768"/>
        <v>0</v>
      </c>
      <c r="H3375" s="511">
        <f t="shared" si="1768"/>
        <v>0</v>
      </c>
      <c r="I3375" s="859">
        <f t="shared" si="1768"/>
        <v>0</v>
      </c>
      <c r="J3375" s="512">
        <f t="shared" si="1768"/>
        <v>2660000</v>
      </c>
      <c r="K3375" s="544">
        <f t="shared" si="1749"/>
        <v>0</v>
      </c>
    </row>
    <row r="3376" spans="1:11" x14ac:dyDescent="0.25">
      <c r="A3376" s="63" t="s">
        <v>230</v>
      </c>
      <c r="B3376" s="63" t="s">
        <v>154</v>
      </c>
      <c r="C3376" s="64">
        <f>C3377</f>
        <v>380000</v>
      </c>
      <c r="D3376" s="64">
        <f t="shared" ref="D3376:J3376" si="1769">D3377</f>
        <v>0</v>
      </c>
      <c r="E3376" s="64">
        <f t="shared" si="1769"/>
        <v>0</v>
      </c>
      <c r="F3376" s="101">
        <f t="shared" si="1769"/>
        <v>0</v>
      </c>
      <c r="G3376" s="860">
        <f t="shared" si="1769"/>
        <v>0</v>
      </c>
      <c r="H3376" s="369">
        <f t="shared" si="1769"/>
        <v>0</v>
      </c>
      <c r="I3376" s="861">
        <f t="shared" si="1769"/>
        <v>0</v>
      </c>
      <c r="J3376" s="513">
        <f t="shared" si="1769"/>
        <v>380000</v>
      </c>
      <c r="K3376" s="535">
        <f t="shared" si="1749"/>
        <v>0</v>
      </c>
    </row>
    <row r="3377" spans="1:11" x14ac:dyDescent="0.25">
      <c r="A3377" s="4" t="s">
        <v>231</v>
      </c>
      <c r="B3377" s="4" t="s">
        <v>155</v>
      </c>
      <c r="C3377" s="21">
        <v>380000</v>
      </c>
      <c r="D3377" s="16"/>
      <c r="E3377" s="16"/>
      <c r="F3377" s="102"/>
      <c r="G3377" s="835"/>
      <c r="H3377" s="716"/>
      <c r="I3377" s="846">
        <f>H3377+G3377</f>
        <v>0</v>
      </c>
      <c r="J3377" s="561">
        <f>C3377-I3377</f>
        <v>380000</v>
      </c>
      <c r="K3377" s="536">
        <f t="shared" si="1749"/>
        <v>0</v>
      </c>
    </row>
    <row r="3378" spans="1:11" x14ac:dyDescent="0.25">
      <c r="A3378" s="4" t="s">
        <v>232</v>
      </c>
      <c r="B3378" s="4" t="s">
        <v>156</v>
      </c>
      <c r="C3378" s="21">
        <f>C3379</f>
        <v>30000</v>
      </c>
      <c r="D3378" s="21">
        <f t="shared" ref="D3378:J3378" si="1770">D3379</f>
        <v>0</v>
      </c>
      <c r="E3378" s="21">
        <f t="shared" si="1770"/>
        <v>0</v>
      </c>
      <c r="F3378" s="103">
        <f t="shared" si="1770"/>
        <v>0</v>
      </c>
      <c r="G3378" s="862">
        <f t="shared" si="1770"/>
        <v>0</v>
      </c>
      <c r="H3378" s="499">
        <f t="shared" si="1770"/>
        <v>0</v>
      </c>
      <c r="I3378" s="863">
        <f t="shared" si="1770"/>
        <v>0</v>
      </c>
      <c r="J3378" s="514">
        <f t="shared" si="1770"/>
        <v>30000</v>
      </c>
      <c r="K3378" s="536">
        <f t="shared" si="1749"/>
        <v>0</v>
      </c>
    </row>
    <row r="3379" spans="1:11" x14ac:dyDescent="0.25">
      <c r="A3379" s="4" t="s">
        <v>233</v>
      </c>
      <c r="B3379" s="4" t="s">
        <v>157</v>
      </c>
      <c r="C3379" s="21">
        <v>30000</v>
      </c>
      <c r="D3379" s="16"/>
      <c r="E3379" s="16"/>
      <c r="F3379" s="102"/>
      <c r="G3379" s="835"/>
      <c r="H3379" s="716"/>
      <c r="I3379" s="846">
        <f>H3379+G3379</f>
        <v>0</v>
      </c>
      <c r="J3379" s="561">
        <f>C3379-I3379</f>
        <v>30000</v>
      </c>
      <c r="K3379" s="536">
        <f t="shared" si="1749"/>
        <v>0</v>
      </c>
    </row>
    <row r="3380" spans="1:11" x14ac:dyDescent="0.25">
      <c r="A3380" s="4" t="s">
        <v>234</v>
      </c>
      <c r="B3380" s="4" t="s">
        <v>158</v>
      </c>
      <c r="C3380" s="21">
        <f>C3381</f>
        <v>1200000</v>
      </c>
      <c r="D3380" s="21">
        <f t="shared" ref="D3380:J3380" si="1771">D3381</f>
        <v>0</v>
      </c>
      <c r="E3380" s="21">
        <f t="shared" si="1771"/>
        <v>0</v>
      </c>
      <c r="F3380" s="103">
        <f t="shared" si="1771"/>
        <v>0</v>
      </c>
      <c r="G3380" s="862">
        <f t="shared" si="1771"/>
        <v>0</v>
      </c>
      <c r="H3380" s="499">
        <f t="shared" si="1771"/>
        <v>0</v>
      </c>
      <c r="I3380" s="863">
        <f t="shared" si="1771"/>
        <v>0</v>
      </c>
      <c r="J3380" s="514">
        <f t="shared" si="1771"/>
        <v>1200000</v>
      </c>
      <c r="K3380" s="536">
        <f t="shared" si="1749"/>
        <v>0</v>
      </c>
    </row>
    <row r="3381" spans="1:11" x14ac:dyDescent="0.25">
      <c r="A3381" s="4" t="s">
        <v>235</v>
      </c>
      <c r="B3381" s="4" t="s">
        <v>175</v>
      </c>
      <c r="C3381" s="21">
        <v>1200000</v>
      </c>
      <c r="D3381" s="16"/>
      <c r="E3381" s="16"/>
      <c r="F3381" s="102"/>
      <c r="G3381" s="835"/>
      <c r="H3381" s="716"/>
      <c r="I3381" s="846">
        <f>H3381+G3381</f>
        <v>0</v>
      </c>
      <c r="J3381" s="561">
        <f>C3381-I3381</f>
        <v>1200000</v>
      </c>
      <c r="K3381" s="536">
        <f t="shared" si="1749"/>
        <v>0</v>
      </c>
    </row>
    <row r="3382" spans="1:11" x14ac:dyDescent="0.25">
      <c r="A3382" s="4" t="s">
        <v>236</v>
      </c>
      <c r="B3382" s="26" t="s">
        <v>223</v>
      </c>
      <c r="C3382" s="21">
        <f>C3383+C3384</f>
        <v>1050000</v>
      </c>
      <c r="D3382" s="21">
        <f t="shared" ref="D3382:J3382" si="1772">D3383+D3384</f>
        <v>0</v>
      </c>
      <c r="E3382" s="21">
        <f t="shared" si="1772"/>
        <v>0</v>
      </c>
      <c r="F3382" s="103">
        <f t="shared" si="1772"/>
        <v>0</v>
      </c>
      <c r="G3382" s="862">
        <f t="shared" si="1772"/>
        <v>0</v>
      </c>
      <c r="H3382" s="499">
        <f t="shared" si="1772"/>
        <v>0</v>
      </c>
      <c r="I3382" s="863">
        <f t="shared" si="1772"/>
        <v>0</v>
      </c>
      <c r="J3382" s="514">
        <f t="shared" si="1772"/>
        <v>1050000</v>
      </c>
      <c r="K3382" s="536">
        <f t="shared" si="1749"/>
        <v>0</v>
      </c>
    </row>
    <row r="3383" spans="1:11" x14ac:dyDescent="0.25">
      <c r="A3383" s="4" t="s">
        <v>237</v>
      </c>
      <c r="B3383" s="26" t="s">
        <v>224</v>
      </c>
      <c r="C3383" s="21">
        <v>750000</v>
      </c>
      <c r="D3383" s="16"/>
      <c r="E3383" s="16"/>
      <c r="F3383" s="102"/>
      <c r="G3383" s="835"/>
      <c r="H3383" s="716"/>
      <c r="I3383" s="846">
        <f>H3383+G3383</f>
        <v>0</v>
      </c>
      <c r="J3383" s="561">
        <f>C3383-I3383</f>
        <v>750000</v>
      </c>
      <c r="K3383" s="536">
        <f t="shared" si="1749"/>
        <v>0</v>
      </c>
    </row>
    <row r="3384" spans="1:11" x14ac:dyDescent="0.25">
      <c r="A3384" s="4" t="s">
        <v>238</v>
      </c>
      <c r="B3384" s="26" t="s">
        <v>225</v>
      </c>
      <c r="C3384" s="21">
        <v>300000</v>
      </c>
      <c r="D3384" s="16"/>
      <c r="E3384" s="16"/>
      <c r="F3384" s="102"/>
      <c r="G3384" s="835"/>
      <c r="H3384" s="716"/>
      <c r="I3384" s="846">
        <f>H3384+G3384</f>
        <v>0</v>
      </c>
      <c r="J3384" s="561">
        <f>C3384-I3384</f>
        <v>300000</v>
      </c>
      <c r="K3384" s="536">
        <f t="shared" si="1749"/>
        <v>0</v>
      </c>
    </row>
    <row r="3385" spans="1:11" x14ac:dyDescent="0.25">
      <c r="A3385" s="124"/>
      <c r="B3385" s="131"/>
      <c r="C3385" s="125"/>
      <c r="D3385" s="126"/>
      <c r="E3385" s="126"/>
      <c r="F3385" s="126"/>
      <c r="G3385" s="516"/>
      <c r="H3385" s="516"/>
      <c r="I3385" s="516"/>
      <c r="J3385" s="515"/>
      <c r="K3385" s="545"/>
    </row>
    <row r="3386" spans="1:11" x14ac:dyDescent="0.25">
      <c r="A3386" s="7"/>
      <c r="B3386" s="132"/>
      <c r="C3386" s="8"/>
      <c r="D3386" s="130"/>
      <c r="E3386" s="130"/>
      <c r="F3386" s="130"/>
      <c r="G3386" s="520"/>
      <c r="H3386" s="520"/>
      <c r="I3386" s="520"/>
      <c r="J3386" s="519"/>
      <c r="K3386" s="550"/>
    </row>
    <row r="3387" spans="1:11" x14ac:dyDescent="0.25">
      <c r="A3387" s="7"/>
      <c r="B3387" s="132"/>
      <c r="C3387" s="8"/>
      <c r="D3387" s="130"/>
      <c r="E3387" s="130"/>
      <c r="F3387" s="130"/>
      <c r="G3387" s="520"/>
      <c r="H3387" s="520"/>
      <c r="I3387" s="520"/>
      <c r="J3387" s="519"/>
      <c r="K3387" s="550"/>
    </row>
    <row r="3388" spans="1:11" x14ac:dyDescent="0.25">
      <c r="A3388" s="7"/>
      <c r="B3388" s="132"/>
      <c r="C3388" s="8"/>
      <c r="D3388" s="130"/>
      <c r="E3388" s="130"/>
      <c r="F3388" s="130"/>
      <c r="G3388" s="520"/>
      <c r="H3388" s="520"/>
      <c r="I3388" s="520"/>
      <c r="J3388" s="519"/>
      <c r="K3388" s="550">
        <v>4</v>
      </c>
    </row>
    <row r="3389" spans="1:11" x14ac:dyDescent="0.25">
      <c r="A3389" s="120" t="s">
        <v>533</v>
      </c>
      <c r="B3389" s="121">
        <v>2</v>
      </c>
      <c r="C3389" s="122" t="s">
        <v>534</v>
      </c>
      <c r="D3389" s="122" t="s">
        <v>535</v>
      </c>
      <c r="E3389" s="122" t="s">
        <v>536</v>
      </c>
      <c r="F3389" s="123" t="s">
        <v>537</v>
      </c>
      <c r="G3389" s="832">
        <v>7</v>
      </c>
      <c r="H3389" s="715">
        <v>8</v>
      </c>
      <c r="I3389" s="843">
        <v>9</v>
      </c>
      <c r="J3389" s="502">
        <v>10</v>
      </c>
      <c r="K3389" s="503">
        <v>11</v>
      </c>
    </row>
    <row r="3390" spans="1:11" x14ac:dyDescent="0.25">
      <c r="A3390" s="54" t="s">
        <v>120</v>
      </c>
      <c r="B3390" s="56" t="s">
        <v>104</v>
      </c>
      <c r="C3390" s="55">
        <f t="shared" ref="C3390:J3390" si="1773">C3391+C3396+C3403+C3410+C3415+C3419+C3423+C3433+C3437+C3441</f>
        <v>94950000</v>
      </c>
      <c r="D3390" s="55">
        <f t="shared" si="1773"/>
        <v>0</v>
      </c>
      <c r="E3390" s="55">
        <f t="shared" si="1773"/>
        <v>0</v>
      </c>
      <c r="F3390" s="104">
        <f t="shared" si="1773"/>
        <v>0</v>
      </c>
      <c r="G3390" s="547">
        <f t="shared" si="1773"/>
        <v>50253817</v>
      </c>
      <c r="H3390" s="499">
        <f t="shared" si="1773"/>
        <v>0</v>
      </c>
      <c r="I3390" s="581">
        <f t="shared" si="1773"/>
        <v>50253817</v>
      </c>
      <c r="J3390" s="549">
        <f t="shared" si="1773"/>
        <v>44696183</v>
      </c>
      <c r="K3390" s="916">
        <f t="shared" ref="K3390:K3427" si="1774">I3390/C3390*100</f>
        <v>52.926610847814636</v>
      </c>
    </row>
    <row r="3391" spans="1:11" ht="15.75" thickBot="1" x14ac:dyDescent="0.3">
      <c r="A3391" s="72" t="s">
        <v>21</v>
      </c>
      <c r="B3391" s="72" t="s">
        <v>22</v>
      </c>
      <c r="C3391" s="73">
        <f>C3392</f>
        <v>12000000</v>
      </c>
      <c r="D3391" s="73">
        <f t="shared" ref="D3391:J3392" si="1775">D3392</f>
        <v>0</v>
      </c>
      <c r="E3391" s="73">
        <f t="shared" si="1775"/>
        <v>0</v>
      </c>
      <c r="F3391" s="112">
        <f t="shared" si="1775"/>
        <v>0</v>
      </c>
      <c r="G3391" s="910">
        <f t="shared" si="1775"/>
        <v>6364692</v>
      </c>
      <c r="H3391" s="1101">
        <f t="shared" si="1775"/>
        <v>0</v>
      </c>
      <c r="I3391" s="911">
        <f t="shared" si="1775"/>
        <v>6364692</v>
      </c>
      <c r="J3391" s="524">
        <f t="shared" si="1775"/>
        <v>5635308</v>
      </c>
      <c r="K3391" s="904">
        <f t="shared" si="1774"/>
        <v>53.039099999999998</v>
      </c>
    </row>
    <row r="3392" spans="1:11" ht="15.75" thickBot="1" x14ac:dyDescent="0.3">
      <c r="A3392" s="3" t="s">
        <v>242</v>
      </c>
      <c r="B3392" s="3" t="s">
        <v>151</v>
      </c>
      <c r="C3392" s="65">
        <f>C3393</f>
        <v>12000000</v>
      </c>
      <c r="D3392" s="65">
        <f t="shared" si="1775"/>
        <v>0</v>
      </c>
      <c r="E3392" s="65">
        <f t="shared" si="1775"/>
        <v>0</v>
      </c>
      <c r="F3392" s="100">
        <f t="shared" si="1775"/>
        <v>0</v>
      </c>
      <c r="G3392" s="858">
        <f t="shared" si="1775"/>
        <v>6364692</v>
      </c>
      <c r="H3392" s="511">
        <f t="shared" si="1775"/>
        <v>0</v>
      </c>
      <c r="I3392" s="859">
        <f t="shared" si="1775"/>
        <v>6364692</v>
      </c>
      <c r="J3392" s="512">
        <f t="shared" si="1775"/>
        <v>5635308</v>
      </c>
      <c r="K3392" s="544">
        <f t="shared" si="1774"/>
        <v>53.039099999999998</v>
      </c>
    </row>
    <row r="3393" spans="1:11" x14ac:dyDescent="0.25">
      <c r="A3393" s="63" t="s">
        <v>243</v>
      </c>
      <c r="B3393" s="63" t="s">
        <v>239</v>
      </c>
      <c r="C3393" s="64">
        <f>C3394+C3395</f>
        <v>12000000</v>
      </c>
      <c r="D3393" s="64">
        <f t="shared" ref="D3393:J3393" si="1776">D3394+D3395</f>
        <v>0</v>
      </c>
      <c r="E3393" s="64">
        <f t="shared" si="1776"/>
        <v>0</v>
      </c>
      <c r="F3393" s="101">
        <f t="shared" si="1776"/>
        <v>0</v>
      </c>
      <c r="G3393" s="860">
        <f t="shared" si="1776"/>
        <v>6364692</v>
      </c>
      <c r="H3393" s="369">
        <f t="shared" si="1776"/>
        <v>0</v>
      </c>
      <c r="I3393" s="861">
        <f t="shared" si="1776"/>
        <v>6364692</v>
      </c>
      <c r="J3393" s="513">
        <f t="shared" si="1776"/>
        <v>5635308</v>
      </c>
      <c r="K3393" s="535">
        <f t="shared" si="1774"/>
        <v>53.039099999999998</v>
      </c>
    </row>
    <row r="3394" spans="1:11" x14ac:dyDescent="0.25">
      <c r="A3394" s="4" t="s">
        <v>259</v>
      </c>
      <c r="B3394" s="4" t="s">
        <v>240</v>
      </c>
      <c r="C3394" s="21">
        <v>4200000</v>
      </c>
      <c r="D3394" s="16"/>
      <c r="E3394" s="16"/>
      <c r="F3394" s="102"/>
      <c r="G3394" s="850">
        <v>766855</v>
      </c>
      <c r="H3394" s="691">
        <v>0</v>
      </c>
      <c r="I3394" s="864">
        <f>H3394+G3394</f>
        <v>766855</v>
      </c>
      <c r="J3394" s="561">
        <f>C3394-I3394</f>
        <v>3433145</v>
      </c>
      <c r="K3394" s="536">
        <f t="shared" si="1774"/>
        <v>18.258452380952381</v>
      </c>
    </row>
    <row r="3395" spans="1:11" x14ac:dyDescent="0.25">
      <c r="A3395" s="4" t="s">
        <v>244</v>
      </c>
      <c r="B3395" s="4" t="s">
        <v>241</v>
      </c>
      <c r="C3395" s="21">
        <v>7800000</v>
      </c>
      <c r="D3395" s="16"/>
      <c r="E3395" s="16"/>
      <c r="F3395" s="102"/>
      <c r="G3395" s="850">
        <v>5597837</v>
      </c>
      <c r="H3395" s="691"/>
      <c r="I3395" s="864">
        <f>H3395+G3395</f>
        <v>5597837</v>
      </c>
      <c r="J3395" s="561">
        <f>C3395-I3395</f>
        <v>2202163</v>
      </c>
      <c r="K3395" s="536">
        <f t="shared" si="1774"/>
        <v>71.767141025641024</v>
      </c>
    </row>
    <row r="3396" spans="1:11" ht="15.75" thickBot="1" x14ac:dyDescent="0.3">
      <c r="A3396" s="70" t="s">
        <v>23</v>
      </c>
      <c r="B3396" s="70" t="s">
        <v>24</v>
      </c>
      <c r="C3396" s="71">
        <f>C3397+C3400</f>
        <v>9500000</v>
      </c>
      <c r="D3396" s="71">
        <f t="shared" ref="D3396:J3396" si="1777">D3397+D3400</f>
        <v>0</v>
      </c>
      <c r="E3396" s="71">
        <f t="shared" si="1777"/>
        <v>0</v>
      </c>
      <c r="F3396" s="111">
        <f t="shared" si="1777"/>
        <v>0</v>
      </c>
      <c r="G3396" s="902">
        <f t="shared" si="1777"/>
        <v>4469500</v>
      </c>
      <c r="H3396" s="1100">
        <f t="shared" si="1777"/>
        <v>0</v>
      </c>
      <c r="I3396" s="903">
        <f t="shared" si="1777"/>
        <v>4469500</v>
      </c>
      <c r="J3396" s="558">
        <f t="shared" si="1777"/>
        <v>5030500</v>
      </c>
      <c r="K3396" s="904">
        <f t="shared" si="1774"/>
        <v>47.047368421052632</v>
      </c>
    </row>
    <row r="3397" spans="1:11" ht="15.75" thickBot="1" x14ac:dyDescent="0.3">
      <c r="A3397" s="3" t="s">
        <v>261</v>
      </c>
      <c r="B3397" s="3" t="s">
        <v>92</v>
      </c>
      <c r="C3397" s="65">
        <f>C3398</f>
        <v>7200000</v>
      </c>
      <c r="D3397" s="65">
        <f t="shared" ref="D3397:J3398" si="1778">D3398</f>
        <v>0</v>
      </c>
      <c r="E3397" s="65">
        <f t="shared" si="1778"/>
        <v>0</v>
      </c>
      <c r="F3397" s="100">
        <f t="shared" si="1778"/>
        <v>0</v>
      </c>
      <c r="G3397" s="858">
        <f t="shared" si="1778"/>
        <v>3900000</v>
      </c>
      <c r="H3397" s="511">
        <f t="shared" si="1778"/>
        <v>0</v>
      </c>
      <c r="I3397" s="859">
        <f t="shared" si="1778"/>
        <v>3900000</v>
      </c>
      <c r="J3397" s="512">
        <f t="shared" si="1778"/>
        <v>3300000</v>
      </c>
      <c r="K3397" s="544">
        <f t="shared" si="1774"/>
        <v>54.166666666666664</v>
      </c>
    </row>
    <row r="3398" spans="1:11" x14ac:dyDescent="0.25">
      <c r="A3398" s="63" t="s">
        <v>262</v>
      </c>
      <c r="B3398" s="63" t="s">
        <v>213</v>
      </c>
      <c r="C3398" s="64">
        <f>C3399</f>
        <v>7200000</v>
      </c>
      <c r="D3398" s="64">
        <f t="shared" si="1778"/>
        <v>0</v>
      </c>
      <c r="E3398" s="64">
        <f t="shared" si="1778"/>
        <v>0</v>
      </c>
      <c r="F3398" s="101">
        <f t="shared" si="1778"/>
        <v>0</v>
      </c>
      <c r="G3398" s="860">
        <f t="shared" si="1778"/>
        <v>3900000</v>
      </c>
      <c r="H3398" s="369">
        <f t="shared" si="1778"/>
        <v>0</v>
      </c>
      <c r="I3398" s="861">
        <f t="shared" si="1778"/>
        <v>3900000</v>
      </c>
      <c r="J3398" s="513">
        <f t="shared" si="1778"/>
        <v>3300000</v>
      </c>
      <c r="K3398" s="535">
        <f t="shared" si="1774"/>
        <v>54.166666666666664</v>
      </c>
    </row>
    <row r="3399" spans="1:11" x14ac:dyDescent="0.25">
      <c r="A3399" s="4" t="s">
        <v>263</v>
      </c>
      <c r="B3399" s="4" t="s">
        <v>290</v>
      </c>
      <c r="C3399" s="21">
        <v>7200000</v>
      </c>
      <c r="D3399" s="57"/>
      <c r="E3399" s="57"/>
      <c r="F3399" s="106"/>
      <c r="G3399" s="850">
        <v>3900000</v>
      </c>
      <c r="H3399" s="691"/>
      <c r="I3399" s="864">
        <f>H3399+G3399</f>
        <v>3900000</v>
      </c>
      <c r="J3399" s="561">
        <f>C3399-I3399</f>
        <v>3300000</v>
      </c>
      <c r="K3399" s="536">
        <f t="shared" si="1774"/>
        <v>54.166666666666664</v>
      </c>
    </row>
    <row r="3400" spans="1:11" x14ac:dyDescent="0.25">
      <c r="A3400" s="4" t="s">
        <v>260</v>
      </c>
      <c r="B3400" s="4" t="s">
        <v>151</v>
      </c>
      <c r="C3400" s="21">
        <f>C3401</f>
        <v>2300000</v>
      </c>
      <c r="D3400" s="21">
        <f t="shared" ref="D3400:J3401" si="1779">D3401</f>
        <v>0</v>
      </c>
      <c r="E3400" s="21">
        <f t="shared" si="1779"/>
        <v>0</v>
      </c>
      <c r="F3400" s="103">
        <f t="shared" si="1779"/>
        <v>0</v>
      </c>
      <c r="G3400" s="862">
        <f t="shared" si="1779"/>
        <v>569500</v>
      </c>
      <c r="H3400" s="499">
        <f t="shared" si="1779"/>
        <v>0</v>
      </c>
      <c r="I3400" s="863">
        <f t="shared" si="1779"/>
        <v>569500</v>
      </c>
      <c r="J3400" s="514">
        <f t="shared" si="1779"/>
        <v>1730500</v>
      </c>
      <c r="K3400" s="536">
        <f t="shared" si="1774"/>
        <v>24.760869565217391</v>
      </c>
    </row>
    <row r="3401" spans="1:11" x14ac:dyDescent="0.25">
      <c r="A3401" s="4" t="s">
        <v>264</v>
      </c>
      <c r="B3401" s="4" t="s">
        <v>154</v>
      </c>
      <c r="C3401" s="21">
        <f>C3402</f>
        <v>2300000</v>
      </c>
      <c r="D3401" s="21">
        <f t="shared" si="1779"/>
        <v>0</v>
      </c>
      <c r="E3401" s="21">
        <f t="shared" si="1779"/>
        <v>0</v>
      </c>
      <c r="F3401" s="103">
        <f t="shared" si="1779"/>
        <v>0</v>
      </c>
      <c r="G3401" s="862">
        <f t="shared" si="1779"/>
        <v>569500</v>
      </c>
      <c r="H3401" s="499">
        <f t="shared" si="1779"/>
        <v>0</v>
      </c>
      <c r="I3401" s="863">
        <f t="shared" si="1779"/>
        <v>569500</v>
      </c>
      <c r="J3401" s="514">
        <f t="shared" si="1779"/>
        <v>1730500</v>
      </c>
      <c r="K3401" s="536">
        <f t="shared" si="1774"/>
        <v>24.760869565217391</v>
      </c>
    </row>
    <row r="3402" spans="1:11" x14ac:dyDescent="0.25">
      <c r="A3402" s="4" t="s">
        <v>265</v>
      </c>
      <c r="B3402" s="4" t="s">
        <v>245</v>
      </c>
      <c r="C3402" s="21">
        <v>2300000</v>
      </c>
      <c r="D3402" s="57"/>
      <c r="E3402" s="57"/>
      <c r="F3402" s="106"/>
      <c r="G3402" s="850">
        <v>569500</v>
      </c>
      <c r="H3402" s="691"/>
      <c r="I3402" s="864">
        <f>H3402+G3402</f>
        <v>569500</v>
      </c>
      <c r="J3402" s="561">
        <f>C3402-I3402</f>
        <v>1730500</v>
      </c>
      <c r="K3402" s="536">
        <f t="shared" si="1774"/>
        <v>24.760869565217391</v>
      </c>
    </row>
    <row r="3403" spans="1:11" ht="15.75" thickBot="1" x14ac:dyDescent="0.3">
      <c r="A3403" s="70" t="s">
        <v>25</v>
      </c>
      <c r="B3403" s="70" t="s">
        <v>26</v>
      </c>
      <c r="C3403" s="71">
        <f>C3404</f>
        <v>8400000</v>
      </c>
      <c r="D3403" s="71">
        <f t="shared" ref="D3403:J3403" si="1780">D3404</f>
        <v>0</v>
      </c>
      <c r="E3403" s="71">
        <f t="shared" si="1780"/>
        <v>0</v>
      </c>
      <c r="F3403" s="111">
        <f t="shared" si="1780"/>
        <v>0</v>
      </c>
      <c r="G3403" s="902">
        <f t="shared" si="1780"/>
        <v>4032500</v>
      </c>
      <c r="H3403" s="1100">
        <f t="shared" si="1780"/>
        <v>0</v>
      </c>
      <c r="I3403" s="903">
        <f t="shared" si="1780"/>
        <v>4032500</v>
      </c>
      <c r="J3403" s="558">
        <f t="shared" si="1780"/>
        <v>4367500</v>
      </c>
      <c r="K3403" s="904">
        <f t="shared" si="1774"/>
        <v>48.00595238095238</v>
      </c>
    </row>
    <row r="3404" spans="1:11" ht="15.75" thickBot="1" x14ac:dyDescent="0.3">
      <c r="A3404" s="3" t="s">
        <v>253</v>
      </c>
      <c r="B3404" s="3" t="s">
        <v>151</v>
      </c>
      <c r="C3404" s="65">
        <f>C3405+C3408</f>
        <v>8400000</v>
      </c>
      <c r="D3404" s="65">
        <f t="shared" ref="D3404:J3404" si="1781">D3405+D3408</f>
        <v>0</v>
      </c>
      <c r="E3404" s="65">
        <f t="shared" si="1781"/>
        <v>0</v>
      </c>
      <c r="F3404" s="100">
        <f t="shared" si="1781"/>
        <v>0</v>
      </c>
      <c r="G3404" s="858">
        <f t="shared" si="1781"/>
        <v>4032500</v>
      </c>
      <c r="H3404" s="511">
        <f t="shared" si="1781"/>
        <v>0</v>
      </c>
      <c r="I3404" s="859">
        <f t="shared" si="1781"/>
        <v>4032500</v>
      </c>
      <c r="J3404" s="512">
        <f t="shared" si="1781"/>
        <v>4367500</v>
      </c>
      <c r="K3404" s="544">
        <f t="shared" si="1774"/>
        <v>48.00595238095238</v>
      </c>
    </row>
    <row r="3405" spans="1:11" x14ac:dyDescent="0.25">
      <c r="A3405" s="63" t="s">
        <v>254</v>
      </c>
      <c r="B3405" s="63" t="s">
        <v>154</v>
      </c>
      <c r="C3405" s="64">
        <f>C3406+C3407</f>
        <v>8350000</v>
      </c>
      <c r="D3405" s="64">
        <f t="shared" ref="D3405:J3405" si="1782">D3406+D3407</f>
        <v>0</v>
      </c>
      <c r="E3405" s="64">
        <f t="shared" si="1782"/>
        <v>0</v>
      </c>
      <c r="F3405" s="101">
        <f t="shared" si="1782"/>
        <v>0</v>
      </c>
      <c r="G3405" s="860">
        <f t="shared" si="1782"/>
        <v>4032500</v>
      </c>
      <c r="H3405" s="369">
        <f t="shared" si="1782"/>
        <v>0</v>
      </c>
      <c r="I3405" s="861">
        <f t="shared" si="1782"/>
        <v>4032500</v>
      </c>
      <c r="J3405" s="513">
        <f t="shared" si="1782"/>
        <v>4317500</v>
      </c>
      <c r="K3405" s="535">
        <f t="shared" si="1774"/>
        <v>48.293413173652695</v>
      </c>
    </row>
    <row r="3406" spans="1:11" x14ac:dyDescent="0.25">
      <c r="A3406" s="4" t="s">
        <v>255</v>
      </c>
      <c r="B3406" s="4" t="s">
        <v>246</v>
      </c>
      <c r="C3406" s="21">
        <v>7000000</v>
      </c>
      <c r="D3406" s="57"/>
      <c r="E3406" s="57"/>
      <c r="F3406" s="106"/>
      <c r="G3406" s="850">
        <v>3693000</v>
      </c>
      <c r="H3406" s="691"/>
      <c r="I3406" s="864">
        <f>H3406+G3406</f>
        <v>3693000</v>
      </c>
      <c r="J3406" s="561">
        <f>C3406-I3406</f>
        <v>3307000</v>
      </c>
      <c r="K3406" s="536">
        <f t="shared" si="1774"/>
        <v>52.75714285714286</v>
      </c>
    </row>
    <row r="3407" spans="1:11" x14ac:dyDescent="0.25">
      <c r="A3407" s="4" t="s">
        <v>256</v>
      </c>
      <c r="B3407" s="4" t="s">
        <v>247</v>
      </c>
      <c r="C3407" s="21">
        <v>1350000</v>
      </c>
      <c r="D3407" s="57"/>
      <c r="E3407" s="57"/>
      <c r="F3407" s="106"/>
      <c r="G3407" s="850">
        <v>339500</v>
      </c>
      <c r="H3407" s="691"/>
      <c r="I3407" s="864">
        <f>H3407+G3407</f>
        <v>339500</v>
      </c>
      <c r="J3407" s="561">
        <f>C3407-I3407</f>
        <v>1010500</v>
      </c>
      <c r="K3407" s="536">
        <f t="shared" si="1774"/>
        <v>25.148148148148149</v>
      </c>
    </row>
    <row r="3408" spans="1:11" x14ac:dyDescent="0.25">
      <c r="A3408" s="4" t="s">
        <v>257</v>
      </c>
      <c r="B3408" s="4" t="s">
        <v>239</v>
      </c>
      <c r="C3408" s="21">
        <f>C3409</f>
        <v>50000</v>
      </c>
      <c r="D3408" s="21">
        <f t="shared" ref="D3408:J3408" si="1783">D3409</f>
        <v>0</v>
      </c>
      <c r="E3408" s="21">
        <f t="shared" si="1783"/>
        <v>0</v>
      </c>
      <c r="F3408" s="103">
        <f t="shared" si="1783"/>
        <v>0</v>
      </c>
      <c r="G3408" s="862">
        <f t="shared" si="1783"/>
        <v>0</v>
      </c>
      <c r="H3408" s="499">
        <f t="shared" si="1783"/>
        <v>0</v>
      </c>
      <c r="I3408" s="863">
        <f t="shared" si="1783"/>
        <v>0</v>
      </c>
      <c r="J3408" s="514">
        <f t="shared" si="1783"/>
        <v>50000</v>
      </c>
      <c r="K3408" s="536">
        <f t="shared" si="1774"/>
        <v>0</v>
      </c>
    </row>
    <row r="3409" spans="1:11" x14ac:dyDescent="0.25">
      <c r="A3409" s="4" t="s">
        <v>258</v>
      </c>
      <c r="B3409" s="4" t="s">
        <v>248</v>
      </c>
      <c r="C3409" s="21">
        <v>50000</v>
      </c>
      <c r="D3409" s="57"/>
      <c r="E3409" s="57"/>
      <c r="F3409" s="106"/>
      <c r="G3409" s="835"/>
      <c r="H3409" s="716"/>
      <c r="I3409" s="846">
        <f>H3409+G3409</f>
        <v>0</v>
      </c>
      <c r="J3409" s="561">
        <f>C3409-I3409</f>
        <v>50000</v>
      </c>
      <c r="K3409" s="536">
        <f t="shared" si="1774"/>
        <v>0</v>
      </c>
    </row>
    <row r="3410" spans="1:11" ht="15.75" thickBot="1" x14ac:dyDescent="0.3">
      <c r="A3410" s="70" t="s">
        <v>27</v>
      </c>
      <c r="B3410" s="70" t="s">
        <v>28</v>
      </c>
      <c r="C3410" s="71">
        <f>C3411</f>
        <v>4310000</v>
      </c>
      <c r="D3410" s="71">
        <f t="shared" ref="D3410:J3411" si="1784">D3411</f>
        <v>0</v>
      </c>
      <c r="E3410" s="71">
        <f t="shared" si="1784"/>
        <v>0</v>
      </c>
      <c r="F3410" s="111">
        <f t="shared" si="1784"/>
        <v>0</v>
      </c>
      <c r="G3410" s="902">
        <f t="shared" si="1784"/>
        <v>775300</v>
      </c>
      <c r="H3410" s="1100">
        <f t="shared" si="1784"/>
        <v>0</v>
      </c>
      <c r="I3410" s="903">
        <f t="shared" si="1784"/>
        <v>775300</v>
      </c>
      <c r="J3410" s="558">
        <f t="shared" si="1784"/>
        <v>3534700</v>
      </c>
      <c r="K3410" s="904">
        <f t="shared" si="1774"/>
        <v>17.988399071925755</v>
      </c>
    </row>
    <row r="3411" spans="1:11" ht="15.75" thickBot="1" x14ac:dyDescent="0.3">
      <c r="A3411" s="3" t="s">
        <v>249</v>
      </c>
      <c r="B3411" s="3" t="s">
        <v>151</v>
      </c>
      <c r="C3411" s="65">
        <f>C3412</f>
        <v>4310000</v>
      </c>
      <c r="D3411" s="65">
        <f t="shared" si="1784"/>
        <v>0</v>
      </c>
      <c r="E3411" s="65">
        <f t="shared" si="1784"/>
        <v>0</v>
      </c>
      <c r="F3411" s="100">
        <f t="shared" si="1784"/>
        <v>0</v>
      </c>
      <c r="G3411" s="858">
        <f t="shared" si="1784"/>
        <v>775300</v>
      </c>
      <c r="H3411" s="511">
        <f t="shared" si="1784"/>
        <v>0</v>
      </c>
      <c r="I3411" s="859">
        <f t="shared" si="1784"/>
        <v>775300</v>
      </c>
      <c r="J3411" s="512">
        <f t="shared" si="1784"/>
        <v>3534700</v>
      </c>
      <c r="K3411" s="544">
        <f t="shared" si="1774"/>
        <v>17.988399071925755</v>
      </c>
    </row>
    <row r="3412" spans="1:11" x14ac:dyDescent="0.25">
      <c r="A3412" s="63" t="s">
        <v>250</v>
      </c>
      <c r="B3412" s="63" t="s">
        <v>156</v>
      </c>
      <c r="C3412" s="64">
        <f>C3413+C3414</f>
        <v>4310000</v>
      </c>
      <c r="D3412" s="64">
        <f t="shared" ref="D3412:J3412" si="1785">D3413+D3414</f>
        <v>0</v>
      </c>
      <c r="E3412" s="64">
        <f t="shared" si="1785"/>
        <v>0</v>
      </c>
      <c r="F3412" s="101">
        <f t="shared" si="1785"/>
        <v>0</v>
      </c>
      <c r="G3412" s="860">
        <f t="shared" si="1785"/>
        <v>775300</v>
      </c>
      <c r="H3412" s="369">
        <f t="shared" si="1785"/>
        <v>0</v>
      </c>
      <c r="I3412" s="861">
        <f t="shared" si="1785"/>
        <v>775300</v>
      </c>
      <c r="J3412" s="513">
        <f t="shared" si="1785"/>
        <v>3534700</v>
      </c>
      <c r="K3412" s="535">
        <f t="shared" si="1774"/>
        <v>17.988399071925755</v>
      </c>
    </row>
    <row r="3413" spans="1:11" x14ac:dyDescent="0.25">
      <c r="A3413" s="4" t="s">
        <v>252</v>
      </c>
      <c r="B3413" s="4" t="s">
        <v>881</v>
      </c>
      <c r="C3413" s="21">
        <v>3500000</v>
      </c>
      <c r="D3413" s="57"/>
      <c r="E3413" s="57"/>
      <c r="F3413" s="106"/>
      <c r="G3413" s="850">
        <v>306250</v>
      </c>
      <c r="H3413" s="691"/>
      <c r="I3413" s="864">
        <f>H3413+G3413</f>
        <v>306250</v>
      </c>
      <c r="J3413" s="561">
        <f>C3413-I3413</f>
        <v>3193750</v>
      </c>
      <c r="K3413" s="536">
        <f t="shared" si="1774"/>
        <v>8.75</v>
      </c>
    </row>
    <row r="3414" spans="1:11" x14ac:dyDescent="0.25">
      <c r="A3414" s="4" t="s">
        <v>251</v>
      </c>
      <c r="B3414" s="4" t="s">
        <v>157</v>
      </c>
      <c r="C3414" s="21">
        <v>810000</v>
      </c>
      <c r="D3414" s="57"/>
      <c r="E3414" s="57"/>
      <c r="F3414" s="106"/>
      <c r="G3414" s="850">
        <v>469050</v>
      </c>
      <c r="H3414" s="691"/>
      <c r="I3414" s="864">
        <f>H3414+G3414</f>
        <v>469050</v>
      </c>
      <c r="J3414" s="561">
        <f>C3414-I3414</f>
        <v>340950</v>
      </c>
      <c r="K3414" s="536">
        <f t="shared" si="1774"/>
        <v>57.907407407407405</v>
      </c>
    </row>
    <row r="3415" spans="1:11" ht="15.75" thickBot="1" x14ac:dyDescent="0.3">
      <c r="A3415" s="70" t="s">
        <v>29</v>
      </c>
      <c r="B3415" s="566" t="s">
        <v>30</v>
      </c>
      <c r="C3415" s="71">
        <f>C3416</f>
        <v>2500000</v>
      </c>
      <c r="D3415" s="71">
        <f t="shared" ref="D3415:J3417" si="1786">D3416</f>
        <v>0</v>
      </c>
      <c r="E3415" s="71">
        <f t="shared" si="1786"/>
        <v>0</v>
      </c>
      <c r="F3415" s="111">
        <f t="shared" si="1786"/>
        <v>0</v>
      </c>
      <c r="G3415" s="902">
        <f t="shared" si="1786"/>
        <v>735000</v>
      </c>
      <c r="H3415" s="1100">
        <f t="shared" si="1786"/>
        <v>0</v>
      </c>
      <c r="I3415" s="903">
        <f t="shared" si="1786"/>
        <v>735000</v>
      </c>
      <c r="J3415" s="558">
        <f t="shared" si="1786"/>
        <v>1765000</v>
      </c>
      <c r="K3415" s="904">
        <f t="shared" si="1774"/>
        <v>29.4</v>
      </c>
    </row>
    <row r="3416" spans="1:11" ht="15.75" thickBot="1" x14ac:dyDescent="0.3">
      <c r="A3416" s="3" t="s">
        <v>267</v>
      </c>
      <c r="B3416" s="3" t="s">
        <v>151</v>
      </c>
      <c r="C3416" s="65">
        <f>C3417</f>
        <v>2500000</v>
      </c>
      <c r="D3416" s="65">
        <f t="shared" si="1786"/>
        <v>0</v>
      </c>
      <c r="E3416" s="65">
        <f t="shared" si="1786"/>
        <v>0</v>
      </c>
      <c r="F3416" s="100">
        <f t="shared" si="1786"/>
        <v>0</v>
      </c>
      <c r="G3416" s="858">
        <f t="shared" si="1786"/>
        <v>735000</v>
      </c>
      <c r="H3416" s="511">
        <f t="shared" si="1786"/>
        <v>0</v>
      </c>
      <c r="I3416" s="859">
        <f t="shared" si="1786"/>
        <v>735000</v>
      </c>
      <c r="J3416" s="512">
        <f t="shared" si="1786"/>
        <v>1765000</v>
      </c>
      <c r="K3416" s="544">
        <f t="shared" si="1774"/>
        <v>29.4</v>
      </c>
    </row>
    <row r="3417" spans="1:11" x14ac:dyDescent="0.25">
      <c r="A3417" s="63" t="s">
        <v>268</v>
      </c>
      <c r="B3417" s="63" t="s">
        <v>154</v>
      </c>
      <c r="C3417" s="64">
        <f>C3418</f>
        <v>2500000</v>
      </c>
      <c r="D3417" s="64">
        <f t="shared" si="1786"/>
        <v>0</v>
      </c>
      <c r="E3417" s="64">
        <f t="shared" si="1786"/>
        <v>0</v>
      </c>
      <c r="F3417" s="101">
        <f t="shared" si="1786"/>
        <v>0</v>
      </c>
      <c r="G3417" s="860">
        <f t="shared" si="1786"/>
        <v>735000</v>
      </c>
      <c r="H3417" s="369">
        <f t="shared" si="1786"/>
        <v>0</v>
      </c>
      <c r="I3417" s="861">
        <f t="shared" si="1786"/>
        <v>735000</v>
      </c>
      <c r="J3417" s="513">
        <f t="shared" si="1786"/>
        <v>1765000</v>
      </c>
      <c r="K3417" s="535">
        <f t="shared" si="1774"/>
        <v>29.4</v>
      </c>
    </row>
    <row r="3418" spans="1:11" x14ac:dyDescent="0.25">
      <c r="A3418" s="4" t="s">
        <v>269</v>
      </c>
      <c r="B3418" s="4" t="s">
        <v>266</v>
      </c>
      <c r="C3418" s="21">
        <v>2500000</v>
      </c>
      <c r="D3418" s="57"/>
      <c r="E3418" s="57"/>
      <c r="F3418" s="106"/>
      <c r="G3418" s="850">
        <v>735000</v>
      </c>
      <c r="H3418" s="691"/>
      <c r="I3418" s="851">
        <f>H3418+G3418</f>
        <v>735000</v>
      </c>
      <c r="J3418" s="561">
        <f>C3418-I3418</f>
        <v>1765000</v>
      </c>
      <c r="K3418" s="536">
        <f t="shared" si="1774"/>
        <v>29.4</v>
      </c>
    </row>
    <row r="3419" spans="1:11" ht="15.75" thickBot="1" x14ac:dyDescent="0.3">
      <c r="A3419" s="70" t="s">
        <v>31</v>
      </c>
      <c r="B3419" s="70" t="s">
        <v>32</v>
      </c>
      <c r="C3419" s="71">
        <f>C3420</f>
        <v>1200000</v>
      </c>
      <c r="D3419" s="71">
        <f t="shared" ref="D3419:J3421" si="1787">D3420</f>
        <v>0</v>
      </c>
      <c r="E3419" s="71">
        <f t="shared" si="1787"/>
        <v>0</v>
      </c>
      <c r="F3419" s="111">
        <f t="shared" si="1787"/>
        <v>0</v>
      </c>
      <c r="G3419" s="902">
        <f t="shared" si="1787"/>
        <v>600000</v>
      </c>
      <c r="H3419" s="1100">
        <f t="shared" si="1787"/>
        <v>0</v>
      </c>
      <c r="I3419" s="903">
        <f t="shared" si="1787"/>
        <v>600000</v>
      </c>
      <c r="J3419" s="558">
        <f t="shared" si="1787"/>
        <v>600000</v>
      </c>
      <c r="K3419" s="904">
        <f t="shared" si="1774"/>
        <v>50</v>
      </c>
    </row>
    <row r="3420" spans="1:11" ht="15.75" thickBot="1" x14ac:dyDescent="0.3">
      <c r="A3420" s="3" t="s">
        <v>271</v>
      </c>
      <c r="B3420" s="3" t="s">
        <v>151</v>
      </c>
      <c r="C3420" s="65">
        <f>C3421</f>
        <v>1200000</v>
      </c>
      <c r="D3420" s="65">
        <f t="shared" si="1787"/>
        <v>0</v>
      </c>
      <c r="E3420" s="65">
        <f t="shared" si="1787"/>
        <v>0</v>
      </c>
      <c r="F3420" s="100">
        <f t="shared" si="1787"/>
        <v>0</v>
      </c>
      <c r="G3420" s="858">
        <f t="shared" si="1787"/>
        <v>600000</v>
      </c>
      <c r="H3420" s="511">
        <f t="shared" si="1787"/>
        <v>0</v>
      </c>
      <c r="I3420" s="859">
        <f t="shared" si="1787"/>
        <v>600000</v>
      </c>
      <c r="J3420" s="512">
        <f t="shared" si="1787"/>
        <v>600000</v>
      </c>
      <c r="K3420" s="544">
        <f t="shared" si="1774"/>
        <v>50</v>
      </c>
    </row>
    <row r="3421" spans="1:11" x14ac:dyDescent="0.25">
      <c r="A3421" s="63" t="s">
        <v>272</v>
      </c>
      <c r="B3421" s="63" t="s">
        <v>239</v>
      </c>
      <c r="C3421" s="64">
        <f>C3422</f>
        <v>1200000</v>
      </c>
      <c r="D3421" s="64">
        <f t="shared" si="1787"/>
        <v>0</v>
      </c>
      <c r="E3421" s="64">
        <f t="shared" si="1787"/>
        <v>0</v>
      </c>
      <c r="F3421" s="101">
        <f t="shared" si="1787"/>
        <v>0</v>
      </c>
      <c r="G3421" s="860">
        <f t="shared" si="1787"/>
        <v>600000</v>
      </c>
      <c r="H3421" s="369">
        <f t="shared" si="1787"/>
        <v>0</v>
      </c>
      <c r="I3421" s="861">
        <f t="shared" si="1787"/>
        <v>600000</v>
      </c>
      <c r="J3421" s="513">
        <f t="shared" si="1787"/>
        <v>600000</v>
      </c>
      <c r="K3421" s="535">
        <f t="shared" si="1774"/>
        <v>50</v>
      </c>
    </row>
    <row r="3422" spans="1:11" x14ac:dyDescent="0.25">
      <c r="A3422" s="4" t="s">
        <v>273</v>
      </c>
      <c r="B3422" s="4" t="s">
        <v>270</v>
      </c>
      <c r="C3422" s="21">
        <v>1200000</v>
      </c>
      <c r="D3422" s="57"/>
      <c r="E3422" s="57"/>
      <c r="F3422" s="106"/>
      <c r="G3422" s="850">
        <v>600000</v>
      </c>
      <c r="H3422" s="691"/>
      <c r="I3422" s="864">
        <f>H3422+G3422</f>
        <v>600000</v>
      </c>
      <c r="J3422" s="561">
        <f>C3422-I3422</f>
        <v>600000</v>
      </c>
      <c r="K3422" s="536">
        <f t="shared" si="1774"/>
        <v>50</v>
      </c>
    </row>
    <row r="3423" spans="1:11" ht="15.75" thickBot="1" x14ac:dyDescent="0.3">
      <c r="A3423" s="70" t="s">
        <v>33</v>
      </c>
      <c r="B3423" s="70" t="s">
        <v>34</v>
      </c>
      <c r="C3423" s="71">
        <f>C3424</f>
        <v>15240000</v>
      </c>
      <c r="D3423" s="71">
        <f t="shared" ref="D3423:J3424" si="1788">D3424</f>
        <v>0</v>
      </c>
      <c r="E3423" s="71">
        <f t="shared" si="1788"/>
        <v>0</v>
      </c>
      <c r="F3423" s="111">
        <f t="shared" si="1788"/>
        <v>0</v>
      </c>
      <c r="G3423" s="902">
        <f t="shared" si="1788"/>
        <v>7080000</v>
      </c>
      <c r="H3423" s="1100">
        <f t="shared" si="1788"/>
        <v>0</v>
      </c>
      <c r="I3423" s="903">
        <f t="shared" si="1788"/>
        <v>7080000</v>
      </c>
      <c r="J3423" s="558">
        <f t="shared" si="1788"/>
        <v>8160000</v>
      </c>
      <c r="K3423" s="904">
        <f t="shared" si="1774"/>
        <v>46.45669291338583</v>
      </c>
    </row>
    <row r="3424" spans="1:11" ht="15.75" thickBot="1" x14ac:dyDescent="0.3">
      <c r="A3424" s="3" t="s">
        <v>277</v>
      </c>
      <c r="B3424" s="3" t="s">
        <v>151</v>
      </c>
      <c r="C3424" s="65">
        <f>C3425</f>
        <v>15240000</v>
      </c>
      <c r="D3424" s="65">
        <f t="shared" si="1788"/>
        <v>0</v>
      </c>
      <c r="E3424" s="65">
        <f t="shared" si="1788"/>
        <v>0</v>
      </c>
      <c r="F3424" s="100">
        <f t="shared" si="1788"/>
        <v>0</v>
      </c>
      <c r="G3424" s="858">
        <f t="shared" si="1788"/>
        <v>7080000</v>
      </c>
      <c r="H3424" s="511">
        <f t="shared" si="1788"/>
        <v>0</v>
      </c>
      <c r="I3424" s="859">
        <f t="shared" si="1788"/>
        <v>7080000</v>
      </c>
      <c r="J3424" s="512">
        <f t="shared" si="1788"/>
        <v>8160000</v>
      </c>
      <c r="K3424" s="544">
        <f t="shared" si="1774"/>
        <v>46.45669291338583</v>
      </c>
    </row>
    <row r="3425" spans="1:11" x14ac:dyDescent="0.25">
      <c r="A3425" s="63" t="s">
        <v>278</v>
      </c>
      <c r="B3425" s="63" t="s">
        <v>274</v>
      </c>
      <c r="C3425" s="64">
        <f>C3426+C3427</f>
        <v>15240000</v>
      </c>
      <c r="D3425" s="64">
        <f t="shared" ref="D3425:J3425" si="1789">D3426+D3427</f>
        <v>0</v>
      </c>
      <c r="E3425" s="64">
        <f t="shared" si="1789"/>
        <v>0</v>
      </c>
      <c r="F3425" s="101">
        <f t="shared" si="1789"/>
        <v>0</v>
      </c>
      <c r="G3425" s="860">
        <f t="shared" si="1789"/>
        <v>7080000</v>
      </c>
      <c r="H3425" s="369">
        <f t="shared" si="1789"/>
        <v>0</v>
      </c>
      <c r="I3425" s="861">
        <f t="shared" si="1789"/>
        <v>7080000</v>
      </c>
      <c r="J3425" s="513">
        <f t="shared" si="1789"/>
        <v>8160000</v>
      </c>
      <c r="K3425" s="535">
        <f t="shared" si="1774"/>
        <v>46.45669291338583</v>
      </c>
    </row>
    <row r="3426" spans="1:11" x14ac:dyDescent="0.25">
      <c r="A3426" s="4" t="s">
        <v>280</v>
      </c>
      <c r="B3426" s="4" t="s">
        <v>275</v>
      </c>
      <c r="C3426" s="21">
        <v>4290000</v>
      </c>
      <c r="D3426" s="16"/>
      <c r="E3426" s="16"/>
      <c r="F3426" s="102"/>
      <c r="G3426" s="850">
        <v>1650000</v>
      </c>
      <c r="H3426" s="691"/>
      <c r="I3426" s="864">
        <f>H3426+G3426</f>
        <v>1650000</v>
      </c>
      <c r="J3426" s="561">
        <f>C3426-I3426</f>
        <v>2640000</v>
      </c>
      <c r="K3426" s="536">
        <f t="shared" si="1774"/>
        <v>38.461538461538467</v>
      </c>
    </row>
    <row r="3427" spans="1:11" x14ac:dyDescent="0.25">
      <c r="A3427" s="4" t="s">
        <v>279</v>
      </c>
      <c r="B3427" s="4" t="s">
        <v>276</v>
      </c>
      <c r="C3427" s="21">
        <v>10950000</v>
      </c>
      <c r="D3427" s="16"/>
      <c r="E3427" s="16"/>
      <c r="F3427" s="102"/>
      <c r="G3427" s="850">
        <v>5430000</v>
      </c>
      <c r="H3427" s="691"/>
      <c r="I3427" s="864">
        <f>H3427+G3427</f>
        <v>5430000</v>
      </c>
      <c r="J3427" s="561">
        <f>C3427-I3427</f>
        <v>5520000</v>
      </c>
      <c r="K3427" s="536">
        <f t="shared" si="1774"/>
        <v>49.589041095890416</v>
      </c>
    </row>
    <row r="3428" spans="1:11" x14ac:dyDescent="0.25">
      <c r="A3428" s="48"/>
      <c r="B3428" s="48"/>
      <c r="C3428" s="49"/>
      <c r="D3428" s="29"/>
      <c r="E3428" s="29"/>
      <c r="F3428" s="89"/>
      <c r="G3428" s="836"/>
      <c r="H3428" s="1088"/>
      <c r="I3428" s="847"/>
      <c r="J3428" s="508"/>
      <c r="K3428" s="538"/>
    </row>
    <row r="3429" spans="1:11" x14ac:dyDescent="0.25">
      <c r="A3429" s="124"/>
      <c r="B3429" s="124"/>
      <c r="C3429" s="125"/>
      <c r="D3429" s="126"/>
      <c r="E3429" s="126"/>
      <c r="F3429" s="126"/>
      <c r="G3429" s="516"/>
      <c r="H3429" s="516"/>
      <c r="I3429" s="516"/>
      <c r="J3429" s="515"/>
      <c r="K3429" s="545"/>
    </row>
    <row r="3430" spans="1:11" x14ac:dyDescent="0.25">
      <c r="A3430" s="7"/>
      <c r="B3430" s="7"/>
      <c r="C3430" s="8"/>
      <c r="D3430" s="130"/>
      <c r="E3430" s="130"/>
      <c r="F3430" s="130"/>
      <c r="G3430" s="520"/>
      <c r="H3430" s="520"/>
      <c r="I3430" s="520"/>
      <c r="J3430" s="519"/>
      <c r="K3430" s="550"/>
    </row>
    <row r="3431" spans="1:11" x14ac:dyDescent="0.25">
      <c r="A3431" s="7"/>
      <c r="B3431" s="7"/>
      <c r="C3431" s="8"/>
      <c r="D3431" s="130"/>
      <c r="E3431" s="130"/>
      <c r="F3431" s="130"/>
      <c r="G3431" s="520"/>
      <c r="H3431" s="520"/>
      <c r="I3431" s="520"/>
      <c r="J3431" s="519"/>
      <c r="K3431" s="550">
        <v>5</v>
      </c>
    </row>
    <row r="3432" spans="1:11" x14ac:dyDescent="0.25">
      <c r="A3432" s="120" t="s">
        <v>533</v>
      </c>
      <c r="B3432" s="121">
        <v>2</v>
      </c>
      <c r="C3432" s="122" t="s">
        <v>534</v>
      </c>
      <c r="D3432" s="122" t="s">
        <v>535</v>
      </c>
      <c r="E3432" s="122" t="s">
        <v>536</v>
      </c>
      <c r="F3432" s="123" t="s">
        <v>537</v>
      </c>
      <c r="G3432" s="832">
        <v>7</v>
      </c>
      <c r="H3432" s="715">
        <v>8</v>
      </c>
      <c r="I3432" s="843">
        <v>9</v>
      </c>
      <c r="J3432" s="502">
        <v>10</v>
      </c>
      <c r="K3432" s="503">
        <v>11</v>
      </c>
    </row>
    <row r="3433" spans="1:11" ht="15.75" thickBot="1" x14ac:dyDescent="0.3">
      <c r="A3433" s="70" t="s">
        <v>35</v>
      </c>
      <c r="B3433" s="70" t="s">
        <v>36</v>
      </c>
      <c r="C3433" s="71">
        <f>C3434</f>
        <v>10000000</v>
      </c>
      <c r="D3433" s="71">
        <f t="shared" ref="D3433:J3435" si="1790">D3434</f>
        <v>0</v>
      </c>
      <c r="E3433" s="71">
        <f t="shared" si="1790"/>
        <v>0</v>
      </c>
      <c r="F3433" s="111">
        <f t="shared" si="1790"/>
        <v>0</v>
      </c>
      <c r="G3433" s="902">
        <f t="shared" si="1790"/>
        <v>7821825</v>
      </c>
      <c r="H3433" s="1100">
        <f t="shared" si="1790"/>
        <v>0</v>
      </c>
      <c r="I3433" s="903">
        <f t="shared" si="1790"/>
        <v>7821825</v>
      </c>
      <c r="J3433" s="558">
        <f t="shared" si="1790"/>
        <v>2178175</v>
      </c>
      <c r="K3433" s="904">
        <f t="shared" ref="K3433:K3473" si="1791">I3433/C3433*100</f>
        <v>78.218249999999998</v>
      </c>
    </row>
    <row r="3434" spans="1:11" ht="15.75" thickBot="1" x14ac:dyDescent="0.3">
      <c r="A3434" s="3" t="s">
        <v>284</v>
      </c>
      <c r="B3434" s="3" t="s">
        <v>151</v>
      </c>
      <c r="C3434" s="65">
        <f>C3435</f>
        <v>10000000</v>
      </c>
      <c r="D3434" s="65">
        <f t="shared" si="1790"/>
        <v>0</v>
      </c>
      <c r="E3434" s="65">
        <f t="shared" si="1790"/>
        <v>0</v>
      </c>
      <c r="F3434" s="100">
        <f t="shared" si="1790"/>
        <v>0</v>
      </c>
      <c r="G3434" s="858">
        <f t="shared" si="1790"/>
        <v>7821825</v>
      </c>
      <c r="H3434" s="511">
        <f t="shared" si="1790"/>
        <v>0</v>
      </c>
      <c r="I3434" s="859">
        <f t="shared" si="1790"/>
        <v>7821825</v>
      </c>
      <c r="J3434" s="512">
        <f t="shared" si="1790"/>
        <v>2178175</v>
      </c>
      <c r="K3434" s="544">
        <f t="shared" si="1791"/>
        <v>78.218249999999998</v>
      </c>
    </row>
    <row r="3435" spans="1:11" x14ac:dyDescent="0.25">
      <c r="A3435" s="63" t="s">
        <v>285</v>
      </c>
      <c r="B3435" s="63" t="s">
        <v>281</v>
      </c>
      <c r="C3435" s="64">
        <f>C3436</f>
        <v>10000000</v>
      </c>
      <c r="D3435" s="64">
        <f t="shared" si="1790"/>
        <v>0</v>
      </c>
      <c r="E3435" s="64">
        <f t="shared" si="1790"/>
        <v>0</v>
      </c>
      <c r="F3435" s="101">
        <f t="shared" si="1790"/>
        <v>0</v>
      </c>
      <c r="G3435" s="860">
        <f t="shared" si="1790"/>
        <v>7821825</v>
      </c>
      <c r="H3435" s="369">
        <f t="shared" si="1790"/>
        <v>0</v>
      </c>
      <c r="I3435" s="861">
        <f t="shared" si="1790"/>
        <v>7821825</v>
      </c>
      <c r="J3435" s="513">
        <f t="shared" si="1790"/>
        <v>2178175</v>
      </c>
      <c r="K3435" s="535">
        <f t="shared" si="1791"/>
        <v>78.218249999999998</v>
      </c>
    </row>
    <row r="3436" spans="1:11" x14ac:dyDescent="0.25">
      <c r="A3436" s="4" t="s">
        <v>286</v>
      </c>
      <c r="B3436" s="4" t="s">
        <v>282</v>
      </c>
      <c r="C3436" s="21">
        <v>10000000</v>
      </c>
      <c r="D3436" s="57"/>
      <c r="E3436" s="57"/>
      <c r="F3436" s="106"/>
      <c r="G3436" s="850">
        <v>7821825</v>
      </c>
      <c r="H3436" s="691"/>
      <c r="I3436" s="851">
        <f>H3436+G3436</f>
        <v>7821825</v>
      </c>
      <c r="J3436" s="561">
        <f>C3436-I3436</f>
        <v>2178175</v>
      </c>
      <c r="K3436" s="536">
        <f t="shared" si="1791"/>
        <v>78.218249999999998</v>
      </c>
    </row>
    <row r="3437" spans="1:11" ht="15.75" thickBot="1" x14ac:dyDescent="0.3">
      <c r="A3437" s="70" t="s">
        <v>37</v>
      </c>
      <c r="B3437" s="70" t="s">
        <v>38</v>
      </c>
      <c r="C3437" s="71">
        <f>C3438</f>
        <v>28800000</v>
      </c>
      <c r="D3437" s="71">
        <f t="shared" ref="D3437:J3439" si="1792">D3438</f>
        <v>0</v>
      </c>
      <c r="E3437" s="71">
        <f t="shared" si="1792"/>
        <v>0</v>
      </c>
      <c r="F3437" s="111">
        <f t="shared" si="1792"/>
        <v>0</v>
      </c>
      <c r="G3437" s="902">
        <f t="shared" si="1792"/>
        <v>18375000</v>
      </c>
      <c r="H3437" s="1100">
        <f t="shared" si="1792"/>
        <v>0</v>
      </c>
      <c r="I3437" s="903">
        <f t="shared" si="1792"/>
        <v>18375000</v>
      </c>
      <c r="J3437" s="558">
        <f t="shared" si="1792"/>
        <v>10425000</v>
      </c>
      <c r="K3437" s="904">
        <f t="shared" si="1791"/>
        <v>63.802083333333336</v>
      </c>
    </row>
    <row r="3438" spans="1:11" ht="15.75" thickBot="1" x14ac:dyDescent="0.3">
      <c r="A3438" s="3" t="s">
        <v>287</v>
      </c>
      <c r="B3438" s="3" t="s">
        <v>151</v>
      </c>
      <c r="C3438" s="65">
        <f>C3439</f>
        <v>28800000</v>
      </c>
      <c r="D3438" s="65">
        <f t="shared" si="1792"/>
        <v>0</v>
      </c>
      <c r="E3438" s="65">
        <f t="shared" si="1792"/>
        <v>0</v>
      </c>
      <c r="F3438" s="100">
        <f t="shared" si="1792"/>
        <v>0</v>
      </c>
      <c r="G3438" s="858">
        <f t="shared" si="1792"/>
        <v>18375000</v>
      </c>
      <c r="H3438" s="511">
        <f t="shared" si="1792"/>
        <v>0</v>
      </c>
      <c r="I3438" s="859">
        <f t="shared" si="1792"/>
        <v>18375000</v>
      </c>
      <c r="J3438" s="512">
        <f t="shared" si="1792"/>
        <v>10425000</v>
      </c>
      <c r="K3438" s="544">
        <f t="shared" si="1791"/>
        <v>63.802083333333336</v>
      </c>
    </row>
    <row r="3439" spans="1:11" x14ac:dyDescent="0.25">
      <c r="A3439" s="63" t="s">
        <v>288</v>
      </c>
      <c r="B3439" s="63" t="s">
        <v>281</v>
      </c>
      <c r="C3439" s="64">
        <f>C3440</f>
        <v>28800000</v>
      </c>
      <c r="D3439" s="64">
        <f t="shared" si="1792"/>
        <v>0</v>
      </c>
      <c r="E3439" s="64">
        <f t="shared" si="1792"/>
        <v>0</v>
      </c>
      <c r="F3439" s="101">
        <f t="shared" si="1792"/>
        <v>0</v>
      </c>
      <c r="G3439" s="860">
        <f t="shared" si="1792"/>
        <v>18375000</v>
      </c>
      <c r="H3439" s="369">
        <f t="shared" si="1792"/>
        <v>0</v>
      </c>
      <c r="I3439" s="861">
        <f t="shared" si="1792"/>
        <v>18375000</v>
      </c>
      <c r="J3439" s="513">
        <f t="shared" si="1792"/>
        <v>10425000</v>
      </c>
      <c r="K3439" s="535">
        <f t="shared" si="1791"/>
        <v>63.802083333333336</v>
      </c>
    </row>
    <row r="3440" spans="1:11" x14ac:dyDescent="0.25">
      <c r="A3440" s="4" t="s">
        <v>289</v>
      </c>
      <c r="B3440" s="4" t="s">
        <v>283</v>
      </c>
      <c r="C3440" s="21">
        <v>28800000</v>
      </c>
      <c r="D3440" s="57"/>
      <c r="E3440" s="57"/>
      <c r="F3440" s="106"/>
      <c r="G3440" s="850">
        <v>18375000</v>
      </c>
      <c r="H3440" s="691"/>
      <c r="I3440" s="864">
        <f>H3440+G3440</f>
        <v>18375000</v>
      </c>
      <c r="J3440" s="561">
        <f>C3440-I3440</f>
        <v>10425000</v>
      </c>
      <c r="K3440" s="536">
        <f t="shared" si="1791"/>
        <v>63.802083333333336</v>
      </c>
    </row>
    <row r="3441" spans="1:11" ht="15.75" thickBot="1" x14ac:dyDescent="0.3">
      <c r="A3441" s="70" t="s">
        <v>39</v>
      </c>
      <c r="B3441" s="70" t="s">
        <v>40</v>
      </c>
      <c r="C3441" s="71">
        <f>C3442</f>
        <v>3000000</v>
      </c>
      <c r="D3441" s="71">
        <f t="shared" ref="D3441:J3443" si="1793">D3442</f>
        <v>0</v>
      </c>
      <c r="E3441" s="71">
        <f t="shared" si="1793"/>
        <v>0</v>
      </c>
      <c r="F3441" s="111">
        <f t="shared" si="1793"/>
        <v>0</v>
      </c>
      <c r="G3441" s="902">
        <f t="shared" si="1793"/>
        <v>0</v>
      </c>
      <c r="H3441" s="1100">
        <f t="shared" si="1793"/>
        <v>0</v>
      </c>
      <c r="I3441" s="903">
        <f t="shared" si="1793"/>
        <v>0</v>
      </c>
      <c r="J3441" s="558">
        <f t="shared" si="1793"/>
        <v>3000000</v>
      </c>
      <c r="K3441" s="904">
        <f t="shared" si="1791"/>
        <v>0</v>
      </c>
    </row>
    <row r="3442" spans="1:11" ht="15.75" thickBot="1" x14ac:dyDescent="0.3">
      <c r="A3442" s="3" t="s">
        <v>291</v>
      </c>
      <c r="B3442" s="3" t="s">
        <v>92</v>
      </c>
      <c r="C3442" s="65">
        <f>C3443</f>
        <v>3000000</v>
      </c>
      <c r="D3442" s="65">
        <f t="shared" si="1793"/>
        <v>0</v>
      </c>
      <c r="E3442" s="65">
        <f t="shared" si="1793"/>
        <v>0</v>
      </c>
      <c r="F3442" s="100">
        <f t="shared" si="1793"/>
        <v>0</v>
      </c>
      <c r="G3442" s="858">
        <f t="shared" si="1793"/>
        <v>0</v>
      </c>
      <c r="H3442" s="511">
        <f t="shared" si="1793"/>
        <v>0</v>
      </c>
      <c r="I3442" s="859">
        <f t="shared" si="1793"/>
        <v>0</v>
      </c>
      <c r="J3442" s="512">
        <f t="shared" si="1793"/>
        <v>3000000</v>
      </c>
      <c r="K3442" s="544">
        <f t="shared" si="1791"/>
        <v>0</v>
      </c>
    </row>
    <row r="3443" spans="1:11" x14ac:dyDescent="0.25">
      <c r="A3443" s="63" t="s">
        <v>292</v>
      </c>
      <c r="B3443" s="63" t="s">
        <v>213</v>
      </c>
      <c r="C3443" s="64">
        <f>C3444</f>
        <v>3000000</v>
      </c>
      <c r="D3443" s="64">
        <f t="shared" si="1793"/>
        <v>0</v>
      </c>
      <c r="E3443" s="64">
        <f t="shared" si="1793"/>
        <v>0</v>
      </c>
      <c r="F3443" s="101">
        <f t="shared" si="1793"/>
        <v>0</v>
      </c>
      <c r="G3443" s="860">
        <f t="shared" si="1793"/>
        <v>0</v>
      </c>
      <c r="H3443" s="369">
        <f t="shared" si="1793"/>
        <v>0</v>
      </c>
      <c r="I3443" s="861">
        <f t="shared" si="1793"/>
        <v>0</v>
      </c>
      <c r="J3443" s="513">
        <f t="shared" si="1793"/>
        <v>3000000</v>
      </c>
      <c r="K3443" s="535">
        <f t="shared" si="1791"/>
        <v>0</v>
      </c>
    </row>
    <row r="3444" spans="1:11" x14ac:dyDescent="0.25">
      <c r="A3444" s="4" t="s">
        <v>293</v>
      </c>
      <c r="B3444" s="4" t="s">
        <v>290</v>
      </c>
      <c r="C3444" s="21">
        <v>3000000</v>
      </c>
      <c r="D3444" s="16"/>
      <c r="E3444" s="16"/>
      <c r="F3444" s="102"/>
      <c r="G3444" s="835"/>
      <c r="H3444" s="716"/>
      <c r="I3444" s="846">
        <f>H3444+G3444</f>
        <v>0</v>
      </c>
      <c r="J3444" s="561">
        <f>C3444-I3444</f>
        <v>3000000</v>
      </c>
      <c r="K3444" s="536">
        <f t="shared" si="1791"/>
        <v>0</v>
      </c>
    </row>
    <row r="3445" spans="1:11" x14ac:dyDescent="0.25">
      <c r="A3445" s="54" t="s">
        <v>119</v>
      </c>
      <c r="B3445" s="54" t="s">
        <v>105</v>
      </c>
      <c r="C3445" s="55">
        <f t="shared" ref="C3445:J3445" si="1794">C3446+C3462+C3468+C3477+C3484+C3491+C3498+C3502</f>
        <v>99500000</v>
      </c>
      <c r="D3445" s="55">
        <f t="shared" si="1794"/>
        <v>0</v>
      </c>
      <c r="E3445" s="55">
        <f t="shared" si="1794"/>
        <v>0</v>
      </c>
      <c r="F3445" s="104">
        <f t="shared" si="1794"/>
        <v>0</v>
      </c>
      <c r="G3445" s="547">
        <f t="shared" si="1794"/>
        <v>48493607</v>
      </c>
      <c r="H3445" s="499">
        <f t="shared" si="1794"/>
        <v>0</v>
      </c>
      <c r="I3445" s="581">
        <f t="shared" si="1794"/>
        <v>48493607</v>
      </c>
      <c r="J3445" s="549">
        <f t="shared" si="1794"/>
        <v>51006393</v>
      </c>
      <c r="K3445" s="916">
        <f t="shared" si="1791"/>
        <v>48.737293467336684</v>
      </c>
    </row>
    <row r="3446" spans="1:11" ht="15.75" thickBot="1" x14ac:dyDescent="0.3">
      <c r="A3446" s="70" t="s">
        <v>41</v>
      </c>
      <c r="B3446" s="70" t="s">
        <v>106</v>
      </c>
      <c r="C3446" s="71">
        <f>C3447</f>
        <v>25000000</v>
      </c>
      <c r="D3446" s="71">
        <f t="shared" ref="D3446:J3446" si="1795">D3447</f>
        <v>0</v>
      </c>
      <c r="E3446" s="71">
        <f t="shared" si="1795"/>
        <v>0</v>
      </c>
      <c r="F3446" s="111">
        <f t="shared" si="1795"/>
        <v>0</v>
      </c>
      <c r="G3446" s="902">
        <f t="shared" si="1795"/>
        <v>21438000</v>
      </c>
      <c r="H3446" s="1100">
        <f t="shared" si="1795"/>
        <v>0</v>
      </c>
      <c r="I3446" s="903">
        <f t="shared" si="1795"/>
        <v>21438000</v>
      </c>
      <c r="J3446" s="558">
        <f t="shared" si="1795"/>
        <v>3562000</v>
      </c>
      <c r="K3446" s="904">
        <f t="shared" si="1791"/>
        <v>85.751999999999995</v>
      </c>
    </row>
    <row r="3447" spans="1:11" ht="15.75" thickBot="1" x14ac:dyDescent="0.3">
      <c r="A3447" s="3" t="s">
        <v>325</v>
      </c>
      <c r="B3447" s="3" t="s">
        <v>294</v>
      </c>
      <c r="C3447" s="65">
        <f>C3448+C3450+C3453+C3456+C3460</f>
        <v>25000000</v>
      </c>
      <c r="D3447" s="65">
        <f t="shared" ref="D3447:J3447" si="1796">D3448+D3450+D3453+D3456+D3460</f>
        <v>0</v>
      </c>
      <c r="E3447" s="65">
        <f t="shared" si="1796"/>
        <v>0</v>
      </c>
      <c r="F3447" s="100">
        <f t="shared" si="1796"/>
        <v>0</v>
      </c>
      <c r="G3447" s="858">
        <f t="shared" si="1796"/>
        <v>21438000</v>
      </c>
      <c r="H3447" s="511">
        <f t="shared" si="1796"/>
        <v>0</v>
      </c>
      <c r="I3447" s="859">
        <f t="shared" si="1796"/>
        <v>21438000</v>
      </c>
      <c r="J3447" s="512">
        <f t="shared" si="1796"/>
        <v>3562000</v>
      </c>
      <c r="K3447" s="544">
        <f t="shared" si="1791"/>
        <v>85.751999999999995</v>
      </c>
    </row>
    <row r="3448" spans="1:11" x14ac:dyDescent="0.25">
      <c r="A3448" s="63" t="s">
        <v>326</v>
      </c>
      <c r="B3448" s="63" t="s">
        <v>295</v>
      </c>
      <c r="C3448" s="64">
        <f>C3449</f>
        <v>4500000</v>
      </c>
      <c r="D3448" s="64">
        <f t="shared" ref="D3448:J3448" si="1797">D3449</f>
        <v>0</v>
      </c>
      <c r="E3448" s="64">
        <f t="shared" si="1797"/>
        <v>0</v>
      </c>
      <c r="F3448" s="101">
        <f t="shared" si="1797"/>
        <v>0</v>
      </c>
      <c r="G3448" s="860">
        <f t="shared" si="1797"/>
        <v>4500000</v>
      </c>
      <c r="H3448" s="369">
        <f t="shared" si="1797"/>
        <v>0</v>
      </c>
      <c r="I3448" s="861">
        <f t="shared" si="1797"/>
        <v>4500000</v>
      </c>
      <c r="J3448" s="513">
        <f t="shared" si="1797"/>
        <v>0</v>
      </c>
      <c r="K3448" s="535">
        <f t="shared" si="1791"/>
        <v>100</v>
      </c>
    </row>
    <row r="3449" spans="1:11" x14ac:dyDescent="0.25">
      <c r="A3449" s="4" t="s">
        <v>331</v>
      </c>
      <c r="B3449" s="4" t="s">
        <v>296</v>
      </c>
      <c r="C3449" s="21">
        <v>4500000</v>
      </c>
      <c r="D3449" s="57"/>
      <c r="E3449" s="57"/>
      <c r="F3449" s="106"/>
      <c r="G3449" s="835">
        <v>4500000</v>
      </c>
      <c r="H3449" s="691"/>
      <c r="I3449" s="851">
        <f>H3449+G3449</f>
        <v>4500000</v>
      </c>
      <c r="J3449" s="619">
        <f>C3449-I3449</f>
        <v>0</v>
      </c>
      <c r="K3449" s="536">
        <f t="shared" si="1791"/>
        <v>100</v>
      </c>
    </row>
    <row r="3450" spans="1:11" x14ac:dyDescent="0.25">
      <c r="A3450" s="4" t="s">
        <v>327</v>
      </c>
      <c r="B3450" s="4" t="s">
        <v>297</v>
      </c>
      <c r="C3450" s="21">
        <f>C3451+C3452</f>
        <v>6500000</v>
      </c>
      <c r="D3450" s="21">
        <f t="shared" ref="D3450:J3450" si="1798">D3451+D3452</f>
        <v>0</v>
      </c>
      <c r="E3450" s="21">
        <f t="shared" si="1798"/>
        <v>0</v>
      </c>
      <c r="F3450" s="103">
        <f t="shared" si="1798"/>
        <v>0</v>
      </c>
      <c r="G3450" s="862">
        <f t="shared" si="1798"/>
        <v>3000000</v>
      </c>
      <c r="H3450" s="499">
        <f t="shared" si="1798"/>
        <v>0</v>
      </c>
      <c r="I3450" s="863">
        <f t="shared" si="1798"/>
        <v>3000000</v>
      </c>
      <c r="J3450" s="514">
        <f t="shared" si="1798"/>
        <v>3500000</v>
      </c>
      <c r="K3450" s="536">
        <f t="shared" si="1791"/>
        <v>46.153846153846153</v>
      </c>
    </row>
    <row r="3451" spans="1:11" x14ac:dyDescent="0.25">
      <c r="A3451" s="4" t="s">
        <v>333</v>
      </c>
      <c r="B3451" s="4" t="s">
        <v>298</v>
      </c>
      <c r="C3451" s="21">
        <v>3500000</v>
      </c>
      <c r="D3451" s="57"/>
      <c r="E3451" s="57"/>
      <c r="F3451" s="106"/>
      <c r="G3451" s="835"/>
      <c r="H3451" s="716"/>
      <c r="I3451" s="846">
        <f>H3451+G3451</f>
        <v>0</v>
      </c>
      <c r="J3451" s="951">
        <f>C3451-I3451</f>
        <v>3500000</v>
      </c>
      <c r="K3451" s="536">
        <f t="shared" si="1791"/>
        <v>0</v>
      </c>
    </row>
    <row r="3452" spans="1:11" x14ac:dyDescent="0.25">
      <c r="A3452" s="4" t="s">
        <v>332</v>
      </c>
      <c r="B3452" s="4" t="s">
        <v>299</v>
      </c>
      <c r="C3452" s="21">
        <v>3000000</v>
      </c>
      <c r="D3452" s="57"/>
      <c r="E3452" s="57"/>
      <c r="F3452" s="106"/>
      <c r="G3452" s="850">
        <v>3000000</v>
      </c>
      <c r="H3452" s="691"/>
      <c r="I3452" s="851">
        <f>H3452+G3452</f>
        <v>3000000</v>
      </c>
      <c r="J3452" s="619">
        <f>C3452-I3452</f>
        <v>0</v>
      </c>
      <c r="K3452" s="536">
        <f t="shared" si="1791"/>
        <v>100</v>
      </c>
    </row>
    <row r="3453" spans="1:11" x14ac:dyDescent="0.25">
      <c r="A3453" s="4" t="s">
        <v>328</v>
      </c>
      <c r="B3453" s="4" t="s">
        <v>300</v>
      </c>
      <c r="C3453" s="21">
        <f>C3454+C3455</f>
        <v>7950000</v>
      </c>
      <c r="D3453" s="21">
        <f t="shared" ref="D3453:J3453" si="1799">D3454+D3455</f>
        <v>0</v>
      </c>
      <c r="E3453" s="21">
        <f t="shared" si="1799"/>
        <v>0</v>
      </c>
      <c r="F3453" s="103">
        <f t="shared" si="1799"/>
        <v>0</v>
      </c>
      <c r="G3453" s="862">
        <f t="shared" si="1799"/>
        <v>7950000</v>
      </c>
      <c r="H3453" s="499">
        <f t="shared" si="1799"/>
        <v>0</v>
      </c>
      <c r="I3453" s="863">
        <f t="shared" si="1799"/>
        <v>7950000</v>
      </c>
      <c r="J3453" s="514">
        <f t="shared" si="1799"/>
        <v>0</v>
      </c>
      <c r="K3453" s="536">
        <f t="shared" si="1791"/>
        <v>100</v>
      </c>
    </row>
    <row r="3454" spans="1:11" x14ac:dyDescent="0.25">
      <c r="A3454" s="4" t="s">
        <v>334</v>
      </c>
      <c r="B3454" s="4" t="s">
        <v>301</v>
      </c>
      <c r="C3454" s="21">
        <v>3950000</v>
      </c>
      <c r="D3454" s="57"/>
      <c r="E3454" s="57"/>
      <c r="F3454" s="106"/>
      <c r="G3454" s="850">
        <v>3950000</v>
      </c>
      <c r="H3454" s="691"/>
      <c r="I3454" s="851">
        <f>H3454+G3454</f>
        <v>3950000</v>
      </c>
      <c r="J3454" s="619">
        <f>C3454-I3454</f>
        <v>0</v>
      </c>
      <c r="K3454" s="536">
        <f t="shared" si="1791"/>
        <v>100</v>
      </c>
    </row>
    <row r="3455" spans="1:11" x14ac:dyDescent="0.25">
      <c r="A3455" s="4" t="s">
        <v>335</v>
      </c>
      <c r="B3455" s="4" t="s">
        <v>302</v>
      </c>
      <c r="C3455" s="21">
        <v>4000000</v>
      </c>
      <c r="D3455" s="57"/>
      <c r="E3455" s="57"/>
      <c r="F3455" s="106"/>
      <c r="G3455" s="850">
        <v>4000000</v>
      </c>
      <c r="H3455" s="691"/>
      <c r="I3455" s="851">
        <f>H3455+G3455</f>
        <v>4000000</v>
      </c>
      <c r="J3455" s="619">
        <f>C3455-I3455</f>
        <v>0</v>
      </c>
      <c r="K3455" s="536">
        <f t="shared" si="1791"/>
        <v>100</v>
      </c>
    </row>
    <row r="3456" spans="1:11" x14ac:dyDescent="0.25">
      <c r="A3456" s="4" t="s">
        <v>329</v>
      </c>
      <c r="B3456" s="4" t="s">
        <v>303</v>
      </c>
      <c r="C3456" s="21">
        <f>C3457+C3458+C3459</f>
        <v>4550000</v>
      </c>
      <c r="D3456" s="21">
        <f t="shared" ref="D3456:J3456" si="1800">D3457+D3458+D3459</f>
        <v>0</v>
      </c>
      <c r="E3456" s="21">
        <f t="shared" si="1800"/>
        <v>0</v>
      </c>
      <c r="F3456" s="103">
        <f t="shared" si="1800"/>
        <v>0</v>
      </c>
      <c r="G3456" s="862">
        <f t="shared" si="1800"/>
        <v>4488000</v>
      </c>
      <c r="H3456" s="499">
        <f t="shared" si="1800"/>
        <v>0</v>
      </c>
      <c r="I3456" s="863">
        <f t="shared" si="1800"/>
        <v>4488000</v>
      </c>
      <c r="J3456" s="514">
        <f t="shared" si="1800"/>
        <v>62000</v>
      </c>
      <c r="K3456" s="536">
        <f t="shared" si="1791"/>
        <v>98.637362637362642</v>
      </c>
    </row>
    <row r="3457" spans="1:11" x14ac:dyDescent="0.25">
      <c r="A3457" s="4" t="s">
        <v>336</v>
      </c>
      <c r="B3457" s="4" t="s">
        <v>304</v>
      </c>
      <c r="C3457" s="21">
        <v>600000</v>
      </c>
      <c r="D3457" s="57"/>
      <c r="E3457" s="57"/>
      <c r="F3457" s="106"/>
      <c r="G3457" s="850">
        <v>538000</v>
      </c>
      <c r="H3457" s="691"/>
      <c r="I3457" s="864">
        <f>H3457+G3457</f>
        <v>538000</v>
      </c>
      <c r="J3457" s="619">
        <f>C3457-I3457</f>
        <v>62000</v>
      </c>
      <c r="K3457" s="536">
        <f t="shared" si="1791"/>
        <v>89.666666666666657</v>
      </c>
    </row>
    <row r="3458" spans="1:11" x14ac:dyDescent="0.25">
      <c r="A3458" s="4" t="s">
        <v>337</v>
      </c>
      <c r="B3458" s="4" t="s">
        <v>833</v>
      </c>
      <c r="C3458" s="21">
        <v>450000</v>
      </c>
      <c r="D3458" s="57"/>
      <c r="E3458" s="57"/>
      <c r="F3458" s="106"/>
      <c r="G3458" s="850">
        <v>450000</v>
      </c>
      <c r="H3458" s="691"/>
      <c r="I3458" s="864">
        <f t="shared" ref="I3458:I3459" si="1801">H3458+G3458</f>
        <v>450000</v>
      </c>
      <c r="J3458" s="619">
        <f>C3458-I3458</f>
        <v>0</v>
      </c>
      <c r="K3458" s="536">
        <f t="shared" si="1791"/>
        <v>100</v>
      </c>
    </row>
    <row r="3459" spans="1:11" x14ac:dyDescent="0.25">
      <c r="A3459" s="4" t="s">
        <v>338</v>
      </c>
      <c r="B3459" s="4" t="s">
        <v>306</v>
      </c>
      <c r="C3459" s="21">
        <v>3500000</v>
      </c>
      <c r="D3459" s="57"/>
      <c r="E3459" s="57"/>
      <c r="F3459" s="106"/>
      <c r="G3459" s="850">
        <v>3500000</v>
      </c>
      <c r="H3459" s="691"/>
      <c r="I3459" s="864">
        <f t="shared" si="1801"/>
        <v>3500000</v>
      </c>
      <c r="J3459" s="619">
        <f>C3459-I3459</f>
        <v>0</v>
      </c>
      <c r="K3459" s="536">
        <f t="shared" si="1791"/>
        <v>100</v>
      </c>
    </row>
    <row r="3460" spans="1:11" x14ac:dyDescent="0.25">
      <c r="A3460" s="4" t="s">
        <v>330</v>
      </c>
      <c r="B3460" s="4" t="s">
        <v>307</v>
      </c>
      <c r="C3460" s="21">
        <f>C3461</f>
        <v>1500000</v>
      </c>
      <c r="D3460" s="21">
        <f t="shared" ref="D3460:J3460" si="1802">D3461</f>
        <v>0</v>
      </c>
      <c r="E3460" s="21">
        <f t="shared" si="1802"/>
        <v>0</v>
      </c>
      <c r="F3460" s="103">
        <f t="shared" si="1802"/>
        <v>0</v>
      </c>
      <c r="G3460" s="862">
        <f t="shared" si="1802"/>
        <v>1500000</v>
      </c>
      <c r="H3460" s="499">
        <f t="shared" si="1802"/>
        <v>0</v>
      </c>
      <c r="I3460" s="863">
        <f t="shared" si="1802"/>
        <v>1500000</v>
      </c>
      <c r="J3460" s="514">
        <f t="shared" si="1802"/>
        <v>0</v>
      </c>
      <c r="K3460" s="536">
        <f t="shared" si="1791"/>
        <v>100</v>
      </c>
    </row>
    <row r="3461" spans="1:11" x14ac:dyDescent="0.25">
      <c r="A3461" s="4" t="s">
        <v>339</v>
      </c>
      <c r="B3461" s="4" t="s">
        <v>308</v>
      </c>
      <c r="C3461" s="21">
        <v>1500000</v>
      </c>
      <c r="D3461" s="57"/>
      <c r="E3461" s="57"/>
      <c r="F3461" s="106"/>
      <c r="G3461" s="850">
        <v>1500000</v>
      </c>
      <c r="H3461" s="691"/>
      <c r="I3461" s="864">
        <f>H3461+G3461</f>
        <v>1500000</v>
      </c>
      <c r="J3461" s="521"/>
      <c r="K3461" s="536">
        <f t="shared" si="1791"/>
        <v>100</v>
      </c>
    </row>
    <row r="3462" spans="1:11" ht="15.75" thickBot="1" x14ac:dyDescent="0.3">
      <c r="A3462" s="70" t="s">
        <v>42</v>
      </c>
      <c r="B3462" s="70" t="s">
        <v>43</v>
      </c>
      <c r="C3462" s="71">
        <f>C3463</f>
        <v>20000000</v>
      </c>
      <c r="D3462" s="71">
        <f t="shared" ref="D3462:J3462" si="1803">D3463</f>
        <v>0</v>
      </c>
      <c r="E3462" s="71">
        <f t="shared" si="1803"/>
        <v>0</v>
      </c>
      <c r="F3462" s="111">
        <f t="shared" si="1803"/>
        <v>0</v>
      </c>
      <c r="G3462" s="902">
        <f t="shared" si="1803"/>
        <v>5000000</v>
      </c>
      <c r="H3462" s="1100">
        <f t="shared" si="1803"/>
        <v>0</v>
      </c>
      <c r="I3462" s="903">
        <f t="shared" si="1803"/>
        <v>5000000</v>
      </c>
      <c r="J3462" s="558">
        <f t="shared" si="1803"/>
        <v>15000000</v>
      </c>
      <c r="K3462" s="904">
        <f t="shared" si="1791"/>
        <v>25</v>
      </c>
    </row>
    <row r="3463" spans="1:11" ht="15.75" thickBot="1" x14ac:dyDescent="0.3">
      <c r="A3463" s="3" t="s">
        <v>315</v>
      </c>
      <c r="B3463" s="3" t="s">
        <v>294</v>
      </c>
      <c r="C3463" s="65">
        <f>C3464+C3466</f>
        <v>20000000</v>
      </c>
      <c r="D3463" s="65">
        <f t="shared" ref="D3463:J3463" si="1804">D3464+D3466</f>
        <v>0</v>
      </c>
      <c r="E3463" s="65">
        <f t="shared" si="1804"/>
        <v>0</v>
      </c>
      <c r="F3463" s="100">
        <f t="shared" si="1804"/>
        <v>0</v>
      </c>
      <c r="G3463" s="858">
        <f t="shared" si="1804"/>
        <v>5000000</v>
      </c>
      <c r="H3463" s="511">
        <f t="shared" si="1804"/>
        <v>0</v>
      </c>
      <c r="I3463" s="859">
        <f t="shared" si="1804"/>
        <v>5000000</v>
      </c>
      <c r="J3463" s="512">
        <f t="shared" si="1804"/>
        <v>15000000</v>
      </c>
      <c r="K3463" s="544">
        <f t="shared" si="1791"/>
        <v>25</v>
      </c>
    </row>
    <row r="3464" spans="1:11" x14ac:dyDescent="0.25">
      <c r="A3464" s="63" t="s">
        <v>321</v>
      </c>
      <c r="B3464" s="63" t="s">
        <v>297</v>
      </c>
      <c r="C3464" s="64">
        <f>C3465</f>
        <v>5000000</v>
      </c>
      <c r="D3464" s="64">
        <f t="shared" ref="D3464:J3464" si="1805">D3465</f>
        <v>0</v>
      </c>
      <c r="E3464" s="64">
        <f t="shared" si="1805"/>
        <v>0</v>
      </c>
      <c r="F3464" s="101">
        <f t="shared" si="1805"/>
        <v>0</v>
      </c>
      <c r="G3464" s="860">
        <f t="shared" si="1805"/>
        <v>5000000</v>
      </c>
      <c r="H3464" s="369">
        <f t="shared" si="1805"/>
        <v>0</v>
      </c>
      <c r="I3464" s="861">
        <f t="shared" si="1805"/>
        <v>5000000</v>
      </c>
      <c r="J3464" s="513">
        <f t="shared" si="1805"/>
        <v>0</v>
      </c>
      <c r="K3464" s="535">
        <f t="shared" si="1791"/>
        <v>100</v>
      </c>
    </row>
    <row r="3465" spans="1:11" x14ac:dyDescent="0.25">
      <c r="A3465" s="4" t="s">
        <v>322</v>
      </c>
      <c r="B3465" s="5" t="s">
        <v>313</v>
      </c>
      <c r="C3465" s="21">
        <v>5000000</v>
      </c>
      <c r="D3465" s="58"/>
      <c r="E3465" s="58"/>
      <c r="F3465" s="107"/>
      <c r="G3465" s="868">
        <v>5000000</v>
      </c>
      <c r="H3465" s="695"/>
      <c r="I3465" s="869">
        <f>H3465+G3465</f>
        <v>5000000</v>
      </c>
      <c r="J3465" s="620">
        <f>C3465-I3465</f>
        <v>0</v>
      </c>
      <c r="K3465" s="536">
        <f t="shared" si="1791"/>
        <v>100</v>
      </c>
    </row>
    <row r="3466" spans="1:11" x14ac:dyDescent="0.25">
      <c r="A3466" s="4" t="s">
        <v>323</v>
      </c>
      <c r="B3466" s="4" t="s">
        <v>300</v>
      </c>
      <c r="C3466" s="21">
        <f>C3467</f>
        <v>15000000</v>
      </c>
      <c r="D3466" s="21">
        <f t="shared" ref="D3466:J3466" si="1806">D3467</f>
        <v>0</v>
      </c>
      <c r="E3466" s="21">
        <f t="shared" si="1806"/>
        <v>0</v>
      </c>
      <c r="F3466" s="103">
        <f t="shared" si="1806"/>
        <v>0</v>
      </c>
      <c r="G3466" s="870">
        <f t="shared" si="1806"/>
        <v>0</v>
      </c>
      <c r="H3466" s="21">
        <f t="shared" si="1806"/>
        <v>0</v>
      </c>
      <c r="I3466" s="871">
        <f t="shared" si="1806"/>
        <v>0</v>
      </c>
      <c r="J3466" s="919">
        <f t="shared" si="1806"/>
        <v>15000000</v>
      </c>
      <c r="K3466" s="930">
        <f t="shared" si="1791"/>
        <v>0</v>
      </c>
    </row>
    <row r="3467" spans="1:11" x14ac:dyDescent="0.25">
      <c r="A3467" s="4" t="s">
        <v>324</v>
      </c>
      <c r="B3467" s="4" t="s">
        <v>314</v>
      </c>
      <c r="C3467" s="21">
        <v>15000000</v>
      </c>
      <c r="D3467" s="58"/>
      <c r="E3467" s="58"/>
      <c r="F3467" s="107"/>
      <c r="G3467" s="872"/>
      <c r="H3467" s="701"/>
      <c r="I3467" s="873">
        <f>H3467+G3467</f>
        <v>0</v>
      </c>
      <c r="J3467" s="965">
        <f>C3467-I3467</f>
        <v>15000000</v>
      </c>
      <c r="K3467" s="536">
        <f t="shared" si="1791"/>
        <v>0</v>
      </c>
    </row>
    <row r="3468" spans="1:11" ht="15.75" thickBot="1" x14ac:dyDescent="0.3">
      <c r="A3468" s="70" t="s">
        <v>44</v>
      </c>
      <c r="B3468" s="70" t="s">
        <v>45</v>
      </c>
      <c r="C3468" s="71">
        <f>C3469</f>
        <v>20500000</v>
      </c>
      <c r="D3468" s="71">
        <f t="shared" ref="D3468:J3469" si="1807">D3469</f>
        <v>0</v>
      </c>
      <c r="E3468" s="71">
        <f t="shared" si="1807"/>
        <v>0</v>
      </c>
      <c r="F3468" s="111">
        <f t="shared" si="1807"/>
        <v>0</v>
      </c>
      <c r="G3468" s="902">
        <f t="shared" si="1807"/>
        <v>11735000</v>
      </c>
      <c r="H3468" s="1100">
        <f t="shared" si="1807"/>
        <v>0</v>
      </c>
      <c r="I3468" s="903">
        <f t="shared" si="1807"/>
        <v>11735000</v>
      </c>
      <c r="J3468" s="558">
        <f t="shared" si="1807"/>
        <v>8765000</v>
      </c>
      <c r="K3468" s="904">
        <f t="shared" si="1791"/>
        <v>57.243902439024389</v>
      </c>
    </row>
    <row r="3469" spans="1:11" ht="15.75" thickBot="1" x14ac:dyDescent="0.3">
      <c r="A3469" s="3" t="s">
        <v>316</v>
      </c>
      <c r="B3469" s="3" t="s">
        <v>294</v>
      </c>
      <c r="C3469" s="65">
        <f>C3470</f>
        <v>20500000</v>
      </c>
      <c r="D3469" s="65">
        <f t="shared" si="1807"/>
        <v>0</v>
      </c>
      <c r="E3469" s="65">
        <f t="shared" si="1807"/>
        <v>0</v>
      </c>
      <c r="F3469" s="100">
        <f t="shared" si="1807"/>
        <v>0</v>
      </c>
      <c r="G3469" s="858">
        <f t="shared" si="1807"/>
        <v>11735000</v>
      </c>
      <c r="H3469" s="511">
        <f t="shared" si="1807"/>
        <v>0</v>
      </c>
      <c r="I3469" s="859">
        <f t="shared" si="1807"/>
        <v>11735000</v>
      </c>
      <c r="J3469" s="512">
        <f t="shared" si="1807"/>
        <v>8765000</v>
      </c>
      <c r="K3469" s="544">
        <f t="shared" si="1791"/>
        <v>57.243902439024389</v>
      </c>
    </row>
    <row r="3470" spans="1:11" x14ac:dyDescent="0.25">
      <c r="A3470" s="63" t="s">
        <v>317</v>
      </c>
      <c r="B3470" s="63" t="s">
        <v>309</v>
      </c>
      <c r="C3470" s="64">
        <f>C3471+C3472+C3473</f>
        <v>20500000</v>
      </c>
      <c r="D3470" s="64">
        <f t="shared" ref="D3470:J3470" si="1808">D3471+D3472+D3473</f>
        <v>0</v>
      </c>
      <c r="E3470" s="64">
        <f t="shared" si="1808"/>
        <v>0</v>
      </c>
      <c r="F3470" s="101">
        <f t="shared" si="1808"/>
        <v>0</v>
      </c>
      <c r="G3470" s="860">
        <f t="shared" si="1808"/>
        <v>11735000</v>
      </c>
      <c r="H3470" s="369">
        <f t="shared" si="1808"/>
        <v>0</v>
      </c>
      <c r="I3470" s="861">
        <f t="shared" si="1808"/>
        <v>11735000</v>
      </c>
      <c r="J3470" s="513">
        <f t="shared" si="1808"/>
        <v>8765000</v>
      </c>
      <c r="K3470" s="535">
        <f t="shared" si="1791"/>
        <v>57.243902439024389</v>
      </c>
    </row>
    <row r="3471" spans="1:11" x14ac:dyDescent="0.25">
      <c r="A3471" s="4" t="s">
        <v>318</v>
      </c>
      <c r="B3471" s="4" t="s">
        <v>310</v>
      </c>
      <c r="C3471" s="21">
        <v>8000000</v>
      </c>
      <c r="D3471" s="58"/>
      <c r="E3471" s="58"/>
      <c r="F3471" s="107"/>
      <c r="G3471" s="872"/>
      <c r="H3471" s="701"/>
      <c r="I3471" s="873">
        <f>H3471+G3471</f>
        <v>0</v>
      </c>
      <c r="J3471" s="965">
        <f>C3471-I3471</f>
        <v>8000000</v>
      </c>
      <c r="K3471" s="536">
        <f t="shared" si="1791"/>
        <v>0</v>
      </c>
    </row>
    <row r="3472" spans="1:11" x14ac:dyDescent="0.25">
      <c r="A3472" s="4" t="s">
        <v>319</v>
      </c>
      <c r="B3472" s="4" t="s">
        <v>311</v>
      </c>
      <c r="C3472" s="21">
        <v>7500000</v>
      </c>
      <c r="D3472" s="58"/>
      <c r="E3472" s="58"/>
      <c r="F3472" s="107"/>
      <c r="G3472" s="868">
        <v>7500000</v>
      </c>
      <c r="H3472" s="695"/>
      <c r="I3472" s="869">
        <f t="shared" ref="I3472:I3473" si="1809">H3472+G3472</f>
        <v>7500000</v>
      </c>
      <c r="J3472" s="620">
        <f t="shared" ref="J3472:J3473" si="1810">C3472-I3472</f>
        <v>0</v>
      </c>
      <c r="K3472" s="536">
        <f t="shared" si="1791"/>
        <v>100</v>
      </c>
    </row>
    <row r="3473" spans="1:11" x14ac:dyDescent="0.25">
      <c r="A3473" s="4" t="s">
        <v>320</v>
      </c>
      <c r="B3473" s="4" t="s">
        <v>312</v>
      </c>
      <c r="C3473" s="21">
        <v>5000000</v>
      </c>
      <c r="D3473" s="25"/>
      <c r="E3473" s="25"/>
      <c r="F3473" s="108"/>
      <c r="G3473" s="868">
        <v>4235000</v>
      </c>
      <c r="H3473" s="695"/>
      <c r="I3473" s="869">
        <f t="shared" si="1809"/>
        <v>4235000</v>
      </c>
      <c r="J3473" s="620">
        <f t="shared" si="1810"/>
        <v>765000</v>
      </c>
      <c r="K3473" s="536">
        <f t="shared" si="1791"/>
        <v>84.7</v>
      </c>
    </row>
    <row r="3474" spans="1:11" x14ac:dyDescent="0.25">
      <c r="A3474" s="124"/>
      <c r="B3474" s="124"/>
      <c r="C3474" s="125"/>
      <c r="D3474" s="133"/>
      <c r="E3474" s="133"/>
      <c r="F3474" s="133"/>
      <c r="G3474" s="554"/>
      <c r="H3474" s="554"/>
      <c r="I3474" s="554"/>
      <c r="J3474" s="553"/>
      <c r="K3474" s="545"/>
    </row>
    <row r="3475" spans="1:11" x14ac:dyDescent="0.25">
      <c r="A3475" s="7"/>
      <c r="B3475" s="7"/>
      <c r="C3475" s="8"/>
      <c r="D3475" s="134"/>
      <c r="E3475" s="134"/>
      <c r="F3475" s="134"/>
      <c r="G3475" s="556"/>
      <c r="H3475" s="556"/>
      <c r="I3475" s="556"/>
      <c r="J3475" s="555"/>
      <c r="K3475" s="550">
        <v>6</v>
      </c>
    </row>
    <row r="3476" spans="1:11" x14ac:dyDescent="0.25">
      <c r="A3476" s="120" t="s">
        <v>533</v>
      </c>
      <c r="B3476" s="121">
        <v>2</v>
      </c>
      <c r="C3476" s="122" t="s">
        <v>534</v>
      </c>
      <c r="D3476" s="122" t="s">
        <v>535</v>
      </c>
      <c r="E3476" s="122" t="s">
        <v>536</v>
      </c>
      <c r="F3476" s="123" t="s">
        <v>537</v>
      </c>
      <c r="G3476" s="832">
        <v>7</v>
      </c>
      <c r="H3476" s="715">
        <v>8</v>
      </c>
      <c r="I3476" s="843">
        <v>9</v>
      </c>
      <c r="J3476" s="502">
        <v>10</v>
      </c>
      <c r="K3476" s="503">
        <v>11</v>
      </c>
    </row>
    <row r="3477" spans="1:11" ht="15.75" thickBot="1" x14ac:dyDescent="0.3">
      <c r="A3477" s="70" t="s">
        <v>46</v>
      </c>
      <c r="B3477" s="70" t="s">
        <v>47</v>
      </c>
      <c r="C3477" s="71">
        <f>C3478+C3481</f>
        <v>5000000</v>
      </c>
      <c r="D3477" s="71">
        <f t="shared" ref="D3477:J3477" si="1811">D3478+D3481</f>
        <v>0</v>
      </c>
      <c r="E3477" s="71">
        <f t="shared" si="1811"/>
        <v>0</v>
      </c>
      <c r="F3477" s="111">
        <f t="shared" si="1811"/>
        <v>0</v>
      </c>
      <c r="G3477" s="902">
        <f t="shared" si="1811"/>
        <v>1024500</v>
      </c>
      <c r="H3477" s="1100">
        <f t="shared" si="1811"/>
        <v>0</v>
      </c>
      <c r="I3477" s="903">
        <f t="shared" si="1811"/>
        <v>1024500</v>
      </c>
      <c r="J3477" s="558">
        <f t="shared" si="1811"/>
        <v>3975500</v>
      </c>
      <c r="K3477" s="904">
        <f t="shared" ref="K3477:K3512" si="1812">I3477/C3477*100</f>
        <v>20.49</v>
      </c>
    </row>
    <row r="3478" spans="1:11" ht="15.75" thickBot="1" x14ac:dyDescent="0.3">
      <c r="A3478" s="3" t="s">
        <v>342</v>
      </c>
      <c r="B3478" s="3" t="s">
        <v>92</v>
      </c>
      <c r="C3478" s="65">
        <f>C3479</f>
        <v>2000000</v>
      </c>
      <c r="D3478" s="65">
        <f t="shared" ref="D3478:J3479" si="1813">D3479</f>
        <v>0</v>
      </c>
      <c r="E3478" s="65">
        <f t="shared" si="1813"/>
        <v>0</v>
      </c>
      <c r="F3478" s="100">
        <f t="shared" si="1813"/>
        <v>0</v>
      </c>
      <c r="G3478" s="858">
        <f t="shared" si="1813"/>
        <v>180000</v>
      </c>
      <c r="H3478" s="511">
        <f t="shared" si="1813"/>
        <v>0</v>
      </c>
      <c r="I3478" s="859">
        <f t="shared" si="1813"/>
        <v>180000</v>
      </c>
      <c r="J3478" s="512">
        <f t="shared" si="1813"/>
        <v>1820000</v>
      </c>
      <c r="K3478" s="544">
        <f t="shared" si="1812"/>
        <v>9</v>
      </c>
    </row>
    <row r="3479" spans="1:11" x14ac:dyDescent="0.25">
      <c r="A3479" s="63" t="s">
        <v>343</v>
      </c>
      <c r="B3479" s="63" t="s">
        <v>213</v>
      </c>
      <c r="C3479" s="64">
        <f>C3480</f>
        <v>2000000</v>
      </c>
      <c r="D3479" s="64">
        <f t="shared" si="1813"/>
        <v>0</v>
      </c>
      <c r="E3479" s="64">
        <f t="shared" si="1813"/>
        <v>0</v>
      </c>
      <c r="F3479" s="101">
        <f t="shared" si="1813"/>
        <v>0</v>
      </c>
      <c r="G3479" s="860">
        <f t="shared" si="1813"/>
        <v>180000</v>
      </c>
      <c r="H3479" s="369">
        <f t="shared" si="1813"/>
        <v>0</v>
      </c>
      <c r="I3479" s="861">
        <f t="shared" si="1813"/>
        <v>180000</v>
      </c>
      <c r="J3479" s="513">
        <f t="shared" si="1813"/>
        <v>1820000</v>
      </c>
      <c r="K3479" s="535">
        <f t="shared" si="1812"/>
        <v>9</v>
      </c>
    </row>
    <row r="3480" spans="1:11" ht="15.75" thickBot="1" x14ac:dyDescent="0.3">
      <c r="A3480" s="48" t="s">
        <v>344</v>
      </c>
      <c r="B3480" s="48" t="s">
        <v>290</v>
      </c>
      <c r="C3480" s="49">
        <v>2000000</v>
      </c>
      <c r="D3480" s="149"/>
      <c r="E3480" s="149"/>
      <c r="F3480" s="150"/>
      <c r="G3480" s="874">
        <v>180000</v>
      </c>
      <c r="H3480" s="1102"/>
      <c r="I3480" s="875">
        <f>H3480+G3480</f>
        <v>180000</v>
      </c>
      <c r="J3480" s="621">
        <f>C3480-I3480</f>
        <v>1820000</v>
      </c>
      <c r="K3480" s="538">
        <f t="shared" si="1812"/>
        <v>9</v>
      </c>
    </row>
    <row r="3481" spans="1:11" ht="15.75" thickBot="1" x14ac:dyDescent="0.3">
      <c r="A3481" s="3" t="s">
        <v>345</v>
      </c>
      <c r="B3481" s="3" t="s">
        <v>151</v>
      </c>
      <c r="C3481" s="65">
        <f>C3482</f>
        <v>3000000</v>
      </c>
      <c r="D3481" s="65">
        <f t="shared" ref="D3481:J3482" si="1814">D3482</f>
        <v>0</v>
      </c>
      <c r="E3481" s="65">
        <f t="shared" si="1814"/>
        <v>0</v>
      </c>
      <c r="F3481" s="100">
        <f t="shared" si="1814"/>
        <v>0</v>
      </c>
      <c r="G3481" s="858">
        <f t="shared" si="1814"/>
        <v>844500</v>
      </c>
      <c r="H3481" s="511">
        <f t="shared" si="1814"/>
        <v>0</v>
      </c>
      <c r="I3481" s="859">
        <f t="shared" si="1814"/>
        <v>844500</v>
      </c>
      <c r="J3481" s="512">
        <f t="shared" si="1814"/>
        <v>2155500</v>
      </c>
      <c r="K3481" s="544">
        <f t="shared" si="1812"/>
        <v>28.15</v>
      </c>
    </row>
    <row r="3482" spans="1:11" x14ac:dyDescent="0.25">
      <c r="A3482" s="63" t="s">
        <v>346</v>
      </c>
      <c r="B3482" s="63" t="s">
        <v>340</v>
      </c>
      <c r="C3482" s="64">
        <f>C3483</f>
        <v>3000000</v>
      </c>
      <c r="D3482" s="64">
        <f t="shared" si="1814"/>
        <v>0</v>
      </c>
      <c r="E3482" s="64">
        <f t="shared" si="1814"/>
        <v>0</v>
      </c>
      <c r="F3482" s="101">
        <f t="shared" si="1814"/>
        <v>0</v>
      </c>
      <c r="G3482" s="860">
        <f t="shared" si="1814"/>
        <v>844500</v>
      </c>
      <c r="H3482" s="369">
        <f t="shared" si="1814"/>
        <v>0</v>
      </c>
      <c r="I3482" s="861">
        <f t="shared" si="1814"/>
        <v>844500</v>
      </c>
      <c r="J3482" s="513">
        <f t="shared" si="1814"/>
        <v>2155500</v>
      </c>
      <c r="K3482" s="535">
        <f t="shared" si="1812"/>
        <v>28.15</v>
      </c>
    </row>
    <row r="3483" spans="1:11" x14ac:dyDescent="0.25">
      <c r="A3483" s="4" t="s">
        <v>347</v>
      </c>
      <c r="B3483" s="4" t="s">
        <v>341</v>
      </c>
      <c r="C3483" s="21">
        <v>3000000</v>
      </c>
      <c r="D3483" s="58"/>
      <c r="E3483" s="58"/>
      <c r="F3483" s="107"/>
      <c r="G3483" s="868">
        <v>844500</v>
      </c>
      <c r="H3483" s="695"/>
      <c r="I3483" s="873">
        <f>H3483+G3483</f>
        <v>844500</v>
      </c>
      <c r="J3483" s="622">
        <f>C3483-I3483</f>
        <v>2155500</v>
      </c>
      <c r="K3483" s="536">
        <f t="shared" si="1812"/>
        <v>28.15</v>
      </c>
    </row>
    <row r="3484" spans="1:11" ht="15.75" thickBot="1" x14ac:dyDescent="0.3">
      <c r="A3484" s="70" t="s">
        <v>48</v>
      </c>
      <c r="B3484" s="70" t="s">
        <v>49</v>
      </c>
      <c r="C3484" s="71">
        <f>C3485+C3488</f>
        <v>2000000</v>
      </c>
      <c r="D3484" s="71">
        <f t="shared" ref="D3484:J3484" si="1815">D3485+D3488</f>
        <v>0</v>
      </c>
      <c r="E3484" s="71">
        <f t="shared" si="1815"/>
        <v>0</v>
      </c>
      <c r="F3484" s="111">
        <f t="shared" si="1815"/>
        <v>0</v>
      </c>
      <c r="G3484" s="902">
        <f t="shared" si="1815"/>
        <v>0</v>
      </c>
      <c r="H3484" s="1100">
        <f t="shared" si="1815"/>
        <v>0</v>
      </c>
      <c r="I3484" s="903">
        <f t="shared" si="1815"/>
        <v>0</v>
      </c>
      <c r="J3484" s="558">
        <f t="shared" si="1815"/>
        <v>2000000</v>
      </c>
      <c r="K3484" s="904">
        <f t="shared" si="1812"/>
        <v>0</v>
      </c>
    </row>
    <row r="3485" spans="1:11" ht="15.75" thickBot="1" x14ac:dyDescent="0.3">
      <c r="A3485" s="3" t="s">
        <v>359</v>
      </c>
      <c r="B3485" s="3" t="s">
        <v>92</v>
      </c>
      <c r="C3485" s="65">
        <f>C3486</f>
        <v>1000000</v>
      </c>
      <c r="D3485" s="65">
        <f t="shared" ref="D3485:J3486" si="1816">D3486</f>
        <v>0</v>
      </c>
      <c r="E3485" s="65">
        <f t="shared" si="1816"/>
        <v>0</v>
      </c>
      <c r="F3485" s="100">
        <f t="shared" si="1816"/>
        <v>0</v>
      </c>
      <c r="G3485" s="858">
        <f t="shared" si="1816"/>
        <v>0</v>
      </c>
      <c r="H3485" s="511">
        <f t="shared" si="1816"/>
        <v>0</v>
      </c>
      <c r="I3485" s="859">
        <f t="shared" si="1816"/>
        <v>0</v>
      </c>
      <c r="J3485" s="512">
        <f t="shared" si="1816"/>
        <v>1000000</v>
      </c>
      <c r="K3485" s="544">
        <f t="shared" si="1812"/>
        <v>0</v>
      </c>
    </row>
    <row r="3486" spans="1:11" x14ac:dyDescent="0.25">
      <c r="A3486" s="63" t="s">
        <v>360</v>
      </c>
      <c r="B3486" s="63" t="s">
        <v>213</v>
      </c>
      <c r="C3486" s="64">
        <f>C3487</f>
        <v>1000000</v>
      </c>
      <c r="D3486" s="64">
        <f t="shared" si="1816"/>
        <v>0</v>
      </c>
      <c r="E3486" s="64">
        <f t="shared" si="1816"/>
        <v>0</v>
      </c>
      <c r="F3486" s="101">
        <f t="shared" si="1816"/>
        <v>0</v>
      </c>
      <c r="G3486" s="860">
        <f t="shared" si="1816"/>
        <v>0</v>
      </c>
      <c r="H3486" s="369">
        <f t="shared" si="1816"/>
        <v>0</v>
      </c>
      <c r="I3486" s="861">
        <f t="shared" si="1816"/>
        <v>0</v>
      </c>
      <c r="J3486" s="513">
        <f t="shared" si="1816"/>
        <v>1000000</v>
      </c>
      <c r="K3486" s="535">
        <f t="shared" si="1812"/>
        <v>0</v>
      </c>
    </row>
    <row r="3487" spans="1:11" ht="15.75" thickBot="1" x14ac:dyDescent="0.3">
      <c r="A3487" s="48" t="s">
        <v>361</v>
      </c>
      <c r="B3487" s="48" t="s">
        <v>290</v>
      </c>
      <c r="C3487" s="49">
        <v>1000000</v>
      </c>
      <c r="D3487" s="62"/>
      <c r="E3487" s="62"/>
      <c r="F3487" s="99"/>
      <c r="G3487" s="876"/>
      <c r="H3487" s="1103"/>
      <c r="I3487" s="875">
        <f>H3487+G3487</f>
        <v>0</v>
      </c>
      <c r="J3487" s="621">
        <f>C3487-I3487</f>
        <v>1000000</v>
      </c>
      <c r="K3487" s="538">
        <f t="shared" si="1812"/>
        <v>0</v>
      </c>
    </row>
    <row r="3488" spans="1:11" ht="15.75" thickBot="1" x14ac:dyDescent="0.3">
      <c r="A3488" s="3" t="s">
        <v>362</v>
      </c>
      <c r="B3488" s="3" t="s">
        <v>151</v>
      </c>
      <c r="C3488" s="65">
        <f>C3489</f>
        <v>1000000</v>
      </c>
      <c r="D3488" s="65">
        <f t="shared" ref="D3488:J3489" si="1817">D3489</f>
        <v>0</v>
      </c>
      <c r="E3488" s="65">
        <f t="shared" si="1817"/>
        <v>0</v>
      </c>
      <c r="F3488" s="100">
        <f t="shared" si="1817"/>
        <v>0</v>
      </c>
      <c r="G3488" s="858">
        <f t="shared" si="1817"/>
        <v>0</v>
      </c>
      <c r="H3488" s="511">
        <f t="shared" si="1817"/>
        <v>0</v>
      </c>
      <c r="I3488" s="859">
        <f t="shared" si="1817"/>
        <v>0</v>
      </c>
      <c r="J3488" s="512">
        <f t="shared" si="1817"/>
        <v>1000000</v>
      </c>
      <c r="K3488" s="544">
        <f t="shared" si="1812"/>
        <v>0</v>
      </c>
    </row>
    <row r="3489" spans="1:11" x14ac:dyDescent="0.25">
      <c r="A3489" s="63" t="s">
        <v>363</v>
      </c>
      <c r="B3489" s="63" t="s">
        <v>340</v>
      </c>
      <c r="C3489" s="64">
        <f>C3490</f>
        <v>1000000</v>
      </c>
      <c r="D3489" s="64">
        <f t="shared" si="1817"/>
        <v>0</v>
      </c>
      <c r="E3489" s="64">
        <f t="shared" si="1817"/>
        <v>0</v>
      </c>
      <c r="F3489" s="101">
        <f t="shared" si="1817"/>
        <v>0</v>
      </c>
      <c r="G3489" s="860">
        <f t="shared" si="1817"/>
        <v>0</v>
      </c>
      <c r="H3489" s="369">
        <f t="shared" si="1817"/>
        <v>0</v>
      </c>
      <c r="I3489" s="861">
        <f t="shared" si="1817"/>
        <v>0</v>
      </c>
      <c r="J3489" s="513">
        <f t="shared" si="1817"/>
        <v>1000000</v>
      </c>
      <c r="K3489" s="535">
        <f t="shared" si="1812"/>
        <v>0</v>
      </c>
    </row>
    <row r="3490" spans="1:11" x14ac:dyDescent="0.25">
      <c r="A3490" s="4" t="s">
        <v>364</v>
      </c>
      <c r="B3490" s="4" t="s">
        <v>341</v>
      </c>
      <c r="C3490" s="21">
        <v>1000000</v>
      </c>
      <c r="D3490" s="25"/>
      <c r="E3490" s="25"/>
      <c r="F3490" s="108"/>
      <c r="G3490" s="872"/>
      <c r="H3490" s="701"/>
      <c r="I3490" s="873">
        <f>H3490+G3490</f>
        <v>0</v>
      </c>
      <c r="J3490" s="622">
        <f>C3490-I3490</f>
        <v>1000000</v>
      </c>
      <c r="K3490" s="536">
        <f t="shared" si="1812"/>
        <v>0</v>
      </c>
    </row>
    <row r="3491" spans="1:11" ht="15.75" thickBot="1" x14ac:dyDescent="0.3">
      <c r="A3491" s="70" t="s">
        <v>50</v>
      </c>
      <c r="B3491" s="70" t="s">
        <v>51</v>
      </c>
      <c r="C3491" s="71">
        <f>C3492</f>
        <v>22000000</v>
      </c>
      <c r="D3491" s="71">
        <f t="shared" ref="D3491:J3492" si="1818">D3492</f>
        <v>0</v>
      </c>
      <c r="E3491" s="71">
        <f t="shared" si="1818"/>
        <v>0</v>
      </c>
      <c r="F3491" s="111">
        <f t="shared" si="1818"/>
        <v>0</v>
      </c>
      <c r="G3491" s="902">
        <f t="shared" si="1818"/>
        <v>7916107</v>
      </c>
      <c r="H3491" s="1100">
        <f t="shared" si="1818"/>
        <v>0</v>
      </c>
      <c r="I3491" s="903">
        <f t="shared" si="1818"/>
        <v>7916107</v>
      </c>
      <c r="J3491" s="558">
        <f t="shared" si="1818"/>
        <v>14083893</v>
      </c>
      <c r="K3491" s="904">
        <f t="shared" si="1812"/>
        <v>35.982304545454546</v>
      </c>
    </row>
    <row r="3492" spans="1:11" ht="15.75" thickBot="1" x14ac:dyDescent="0.3">
      <c r="A3492" s="692" t="s">
        <v>353</v>
      </c>
      <c r="B3492" s="692" t="s">
        <v>151</v>
      </c>
      <c r="C3492" s="76">
        <f>C3493</f>
        <v>22000000</v>
      </c>
      <c r="D3492" s="76">
        <f t="shared" si="1818"/>
        <v>0</v>
      </c>
      <c r="E3492" s="76">
        <f t="shared" si="1818"/>
        <v>0</v>
      </c>
      <c r="F3492" s="109">
        <f t="shared" si="1818"/>
        <v>0</v>
      </c>
      <c r="G3492" s="877">
        <f t="shared" si="1818"/>
        <v>7916107</v>
      </c>
      <c r="H3492" s="1104">
        <f t="shared" si="1818"/>
        <v>0</v>
      </c>
      <c r="I3492" s="878">
        <f t="shared" si="1818"/>
        <v>7916107</v>
      </c>
      <c r="J3492" s="522">
        <f t="shared" si="1818"/>
        <v>14083893</v>
      </c>
      <c r="K3492" s="693">
        <f t="shared" si="1812"/>
        <v>35.982304545454546</v>
      </c>
    </row>
    <row r="3493" spans="1:11" x14ac:dyDescent="0.25">
      <c r="A3493" s="698" t="s">
        <v>354</v>
      </c>
      <c r="B3493" s="699" t="s">
        <v>348</v>
      </c>
      <c r="C3493" s="75">
        <f>C3494+C3495+C3496+C3497</f>
        <v>22000000</v>
      </c>
      <c r="D3493" s="75">
        <f t="shared" ref="D3493:J3493" si="1819">D3494+D3495+D3496+D3497</f>
        <v>0</v>
      </c>
      <c r="E3493" s="75">
        <f t="shared" si="1819"/>
        <v>0</v>
      </c>
      <c r="F3493" s="110">
        <f t="shared" si="1819"/>
        <v>0</v>
      </c>
      <c r="G3493" s="879">
        <f t="shared" si="1819"/>
        <v>7916107</v>
      </c>
      <c r="H3493" s="1105">
        <f t="shared" si="1819"/>
        <v>0</v>
      </c>
      <c r="I3493" s="880">
        <f t="shared" si="1819"/>
        <v>7916107</v>
      </c>
      <c r="J3493" s="523">
        <f t="shared" si="1819"/>
        <v>14083893</v>
      </c>
      <c r="K3493" s="700">
        <f t="shared" si="1812"/>
        <v>35.982304545454546</v>
      </c>
    </row>
    <row r="3494" spans="1:11" x14ac:dyDescent="0.25">
      <c r="A3494" s="5" t="s">
        <v>355</v>
      </c>
      <c r="B3494" s="5" t="s">
        <v>349</v>
      </c>
      <c r="C3494" s="6">
        <v>1420000</v>
      </c>
      <c r="D3494" s="58"/>
      <c r="E3494" s="58"/>
      <c r="F3494" s="107"/>
      <c r="G3494" s="868">
        <v>75000</v>
      </c>
      <c r="H3494" s="695"/>
      <c r="I3494" s="869">
        <f>H3494+G3494</f>
        <v>75000</v>
      </c>
      <c r="J3494" s="620">
        <f>C3494-I3494</f>
        <v>1345000</v>
      </c>
      <c r="K3494" s="702">
        <f t="shared" si="1812"/>
        <v>5.28169014084507</v>
      </c>
    </row>
    <row r="3495" spans="1:11" x14ac:dyDescent="0.25">
      <c r="A3495" s="5" t="s">
        <v>356</v>
      </c>
      <c r="B3495" s="5" t="s">
        <v>350</v>
      </c>
      <c r="C3495" s="6">
        <v>2798000</v>
      </c>
      <c r="D3495" s="58"/>
      <c r="E3495" s="58"/>
      <c r="F3495" s="107"/>
      <c r="G3495" s="868">
        <v>350000</v>
      </c>
      <c r="H3495" s="695"/>
      <c r="I3495" s="869">
        <f t="shared" ref="I3495:I3497" si="1820">H3495+G3495</f>
        <v>350000</v>
      </c>
      <c r="J3495" s="620">
        <f t="shared" ref="J3495:J3497" si="1821">C3495-I3495</f>
        <v>2448000</v>
      </c>
      <c r="K3495" s="702">
        <f t="shared" si="1812"/>
        <v>12.508934953538242</v>
      </c>
    </row>
    <row r="3496" spans="1:11" x14ac:dyDescent="0.25">
      <c r="A3496" s="5" t="s">
        <v>357</v>
      </c>
      <c r="B3496" s="5" t="s">
        <v>351</v>
      </c>
      <c r="C3496" s="6">
        <v>16182000</v>
      </c>
      <c r="D3496" s="58"/>
      <c r="E3496" s="58"/>
      <c r="F3496" s="107"/>
      <c r="G3496" s="868">
        <v>6425607</v>
      </c>
      <c r="H3496" s="695"/>
      <c r="I3496" s="869">
        <f t="shared" si="1820"/>
        <v>6425607</v>
      </c>
      <c r="J3496" s="620">
        <f t="shared" si="1821"/>
        <v>9756393</v>
      </c>
      <c r="K3496" s="702">
        <f t="shared" si="1812"/>
        <v>39.708361142009643</v>
      </c>
    </row>
    <row r="3497" spans="1:11" x14ac:dyDescent="0.25">
      <c r="A3497" s="5" t="s">
        <v>358</v>
      </c>
      <c r="B3497" s="5" t="s">
        <v>352</v>
      </c>
      <c r="C3497" s="6">
        <v>1600000</v>
      </c>
      <c r="D3497" s="58"/>
      <c r="E3497" s="58"/>
      <c r="F3497" s="107"/>
      <c r="G3497" s="868">
        <v>1065500</v>
      </c>
      <c r="H3497" s="695"/>
      <c r="I3497" s="869">
        <f t="shared" si="1820"/>
        <v>1065500</v>
      </c>
      <c r="J3497" s="620">
        <f t="shared" si="1821"/>
        <v>534500</v>
      </c>
      <c r="K3497" s="702">
        <f t="shared" si="1812"/>
        <v>66.59375</v>
      </c>
    </row>
    <row r="3498" spans="1:11" ht="15.75" thickBot="1" x14ac:dyDescent="0.3">
      <c r="A3498" s="70" t="s">
        <v>52</v>
      </c>
      <c r="B3498" s="70" t="s">
        <v>53</v>
      </c>
      <c r="C3498" s="71">
        <f>C3499</f>
        <v>2500000</v>
      </c>
      <c r="D3498" s="71">
        <f t="shared" ref="D3498:J3500" si="1822">D3499</f>
        <v>0</v>
      </c>
      <c r="E3498" s="71">
        <f t="shared" si="1822"/>
        <v>0</v>
      </c>
      <c r="F3498" s="111">
        <f t="shared" si="1822"/>
        <v>0</v>
      </c>
      <c r="G3498" s="902">
        <f t="shared" si="1822"/>
        <v>580000</v>
      </c>
      <c r="H3498" s="1100">
        <f t="shared" si="1822"/>
        <v>0</v>
      </c>
      <c r="I3498" s="903">
        <f t="shared" si="1822"/>
        <v>580000</v>
      </c>
      <c r="J3498" s="558">
        <f t="shared" si="1822"/>
        <v>1920000</v>
      </c>
      <c r="K3498" s="904">
        <f t="shared" si="1812"/>
        <v>23.200000000000003</v>
      </c>
    </row>
    <row r="3499" spans="1:11" ht="15.75" thickBot="1" x14ac:dyDescent="0.3">
      <c r="A3499" s="3" t="s">
        <v>366</v>
      </c>
      <c r="B3499" s="3" t="s">
        <v>151</v>
      </c>
      <c r="C3499" s="76">
        <f>C3500</f>
        <v>2500000</v>
      </c>
      <c r="D3499" s="76">
        <f t="shared" si="1822"/>
        <v>0</v>
      </c>
      <c r="E3499" s="76">
        <f t="shared" si="1822"/>
        <v>0</v>
      </c>
      <c r="F3499" s="109">
        <f t="shared" si="1822"/>
        <v>0</v>
      </c>
      <c r="G3499" s="877">
        <f t="shared" si="1822"/>
        <v>580000</v>
      </c>
      <c r="H3499" s="1104">
        <f t="shared" si="1822"/>
        <v>0</v>
      </c>
      <c r="I3499" s="878">
        <f t="shared" si="1822"/>
        <v>580000</v>
      </c>
      <c r="J3499" s="522">
        <f t="shared" si="1822"/>
        <v>1920000</v>
      </c>
      <c r="K3499" s="544">
        <f t="shared" si="1812"/>
        <v>23.200000000000003</v>
      </c>
    </row>
    <row r="3500" spans="1:11" x14ac:dyDescent="0.25">
      <c r="A3500" s="63" t="s">
        <v>367</v>
      </c>
      <c r="B3500" s="74" t="s">
        <v>239</v>
      </c>
      <c r="C3500" s="75">
        <f>C3501</f>
        <v>2500000</v>
      </c>
      <c r="D3500" s="75">
        <f t="shared" si="1822"/>
        <v>0</v>
      </c>
      <c r="E3500" s="75">
        <f t="shared" si="1822"/>
        <v>0</v>
      </c>
      <c r="F3500" s="110">
        <f t="shared" si="1822"/>
        <v>0</v>
      </c>
      <c r="G3500" s="879">
        <f t="shared" si="1822"/>
        <v>580000</v>
      </c>
      <c r="H3500" s="1105">
        <f t="shared" si="1822"/>
        <v>0</v>
      </c>
      <c r="I3500" s="880">
        <f t="shared" si="1822"/>
        <v>580000</v>
      </c>
      <c r="J3500" s="523">
        <f t="shared" si="1822"/>
        <v>1920000</v>
      </c>
      <c r="K3500" s="535">
        <f t="shared" si="1812"/>
        <v>23.200000000000003</v>
      </c>
    </row>
    <row r="3501" spans="1:11" x14ac:dyDescent="0.25">
      <c r="A3501" s="4" t="s">
        <v>368</v>
      </c>
      <c r="B3501" s="4" t="s">
        <v>883</v>
      </c>
      <c r="C3501" s="6">
        <v>2500000</v>
      </c>
      <c r="D3501" s="58"/>
      <c r="E3501" s="58"/>
      <c r="F3501" s="107"/>
      <c r="G3501" s="868">
        <v>580000</v>
      </c>
      <c r="H3501" s="695"/>
      <c r="I3501" s="881">
        <f>H3501+G3501</f>
        <v>580000</v>
      </c>
      <c r="J3501" s="622">
        <f>C3501-I3501</f>
        <v>1920000</v>
      </c>
      <c r="K3501" s="536">
        <f t="shared" si="1812"/>
        <v>23.200000000000003</v>
      </c>
    </row>
    <row r="3502" spans="1:11" ht="15.75" thickBot="1" x14ac:dyDescent="0.3">
      <c r="A3502" s="70" t="s">
        <v>54</v>
      </c>
      <c r="B3502" s="70" t="s">
        <v>55</v>
      </c>
      <c r="C3502" s="71">
        <f>C3503</f>
        <v>2500000</v>
      </c>
      <c r="D3502" s="71">
        <f t="shared" ref="D3502:J3504" si="1823">D3503</f>
        <v>0</v>
      </c>
      <c r="E3502" s="71">
        <f t="shared" si="1823"/>
        <v>0</v>
      </c>
      <c r="F3502" s="111">
        <f t="shared" si="1823"/>
        <v>0</v>
      </c>
      <c r="G3502" s="902">
        <f t="shared" si="1823"/>
        <v>800000</v>
      </c>
      <c r="H3502" s="1100">
        <f t="shared" si="1823"/>
        <v>0</v>
      </c>
      <c r="I3502" s="903">
        <f t="shared" si="1823"/>
        <v>800000</v>
      </c>
      <c r="J3502" s="558">
        <f t="shared" si="1823"/>
        <v>1700000</v>
      </c>
      <c r="K3502" s="904">
        <f t="shared" si="1812"/>
        <v>32</v>
      </c>
    </row>
    <row r="3503" spans="1:11" ht="15.75" thickBot="1" x14ac:dyDescent="0.3">
      <c r="A3503" s="3" t="s">
        <v>369</v>
      </c>
      <c r="B3503" s="3" t="s">
        <v>151</v>
      </c>
      <c r="C3503" s="76">
        <f>C3504</f>
        <v>2500000</v>
      </c>
      <c r="D3503" s="76">
        <f t="shared" si="1823"/>
        <v>0</v>
      </c>
      <c r="E3503" s="76">
        <f t="shared" si="1823"/>
        <v>0</v>
      </c>
      <c r="F3503" s="109">
        <f t="shared" si="1823"/>
        <v>0</v>
      </c>
      <c r="G3503" s="877">
        <f t="shared" si="1823"/>
        <v>800000</v>
      </c>
      <c r="H3503" s="1104">
        <f t="shared" si="1823"/>
        <v>0</v>
      </c>
      <c r="I3503" s="878">
        <f t="shared" si="1823"/>
        <v>800000</v>
      </c>
      <c r="J3503" s="522">
        <f t="shared" si="1823"/>
        <v>1700000</v>
      </c>
      <c r="K3503" s="544">
        <f t="shared" si="1812"/>
        <v>32</v>
      </c>
    </row>
    <row r="3504" spans="1:11" x14ac:dyDescent="0.25">
      <c r="A3504" s="63" t="s">
        <v>370</v>
      </c>
      <c r="B3504" s="74" t="s">
        <v>239</v>
      </c>
      <c r="C3504" s="75">
        <f>C3505</f>
        <v>2500000</v>
      </c>
      <c r="D3504" s="75">
        <f t="shared" si="1823"/>
        <v>0</v>
      </c>
      <c r="E3504" s="75">
        <f t="shared" si="1823"/>
        <v>0</v>
      </c>
      <c r="F3504" s="110">
        <f t="shared" si="1823"/>
        <v>0</v>
      </c>
      <c r="G3504" s="879">
        <f t="shared" si="1823"/>
        <v>800000</v>
      </c>
      <c r="H3504" s="1105">
        <f t="shared" si="1823"/>
        <v>0</v>
      </c>
      <c r="I3504" s="880">
        <f t="shared" si="1823"/>
        <v>800000</v>
      </c>
      <c r="J3504" s="523">
        <f t="shared" si="1823"/>
        <v>1700000</v>
      </c>
      <c r="K3504" s="535">
        <f t="shared" si="1812"/>
        <v>32</v>
      </c>
    </row>
    <row r="3505" spans="1:11" x14ac:dyDescent="0.25">
      <c r="A3505" s="4" t="s">
        <v>371</v>
      </c>
      <c r="B3505" s="4" t="s">
        <v>882</v>
      </c>
      <c r="C3505" s="6">
        <v>2500000</v>
      </c>
      <c r="D3505" s="25"/>
      <c r="E3505" s="25"/>
      <c r="F3505" s="108"/>
      <c r="G3505" s="868">
        <v>800000</v>
      </c>
      <c r="H3505" s="695"/>
      <c r="I3505" s="881">
        <f>H3505+G3505</f>
        <v>800000</v>
      </c>
      <c r="J3505" s="622">
        <f>C3505-I3505</f>
        <v>1700000</v>
      </c>
      <c r="K3505" s="536">
        <f t="shared" si="1812"/>
        <v>32</v>
      </c>
    </row>
    <row r="3506" spans="1:11" x14ac:dyDescent="0.25">
      <c r="A3506" s="54" t="s">
        <v>118</v>
      </c>
      <c r="B3506" s="54" t="s">
        <v>549</v>
      </c>
      <c r="C3506" s="55">
        <f>C3507</f>
        <v>38500000</v>
      </c>
      <c r="D3506" s="55">
        <f t="shared" ref="D3506:J3507" si="1824">D3507</f>
        <v>0</v>
      </c>
      <c r="E3506" s="55">
        <f t="shared" si="1824"/>
        <v>0</v>
      </c>
      <c r="F3506" s="104">
        <f t="shared" si="1824"/>
        <v>0</v>
      </c>
      <c r="G3506" s="547">
        <f t="shared" si="1824"/>
        <v>0</v>
      </c>
      <c r="H3506" s="499">
        <f t="shared" si="1824"/>
        <v>0</v>
      </c>
      <c r="I3506" s="581">
        <f t="shared" si="1824"/>
        <v>0</v>
      </c>
      <c r="J3506" s="549">
        <f t="shared" si="1824"/>
        <v>38500000</v>
      </c>
      <c r="K3506" s="916">
        <f t="shared" si="1812"/>
        <v>0</v>
      </c>
    </row>
    <row r="3507" spans="1:11" ht="15.75" thickBot="1" x14ac:dyDescent="0.3">
      <c r="A3507" s="72" t="s">
        <v>56</v>
      </c>
      <c r="B3507" s="72" t="s">
        <v>57</v>
      </c>
      <c r="C3507" s="73">
        <f>C3508</f>
        <v>38500000</v>
      </c>
      <c r="D3507" s="73">
        <f t="shared" si="1824"/>
        <v>0</v>
      </c>
      <c r="E3507" s="73">
        <f t="shared" si="1824"/>
        <v>0</v>
      </c>
      <c r="F3507" s="112">
        <f t="shared" si="1824"/>
        <v>0</v>
      </c>
      <c r="G3507" s="910">
        <f t="shared" si="1824"/>
        <v>0</v>
      </c>
      <c r="H3507" s="1101">
        <f t="shared" si="1824"/>
        <v>0</v>
      </c>
      <c r="I3507" s="911">
        <f t="shared" si="1824"/>
        <v>0</v>
      </c>
      <c r="J3507" s="524">
        <f t="shared" si="1824"/>
        <v>38500000</v>
      </c>
      <c r="K3507" s="904">
        <f t="shared" si="1812"/>
        <v>0</v>
      </c>
    </row>
    <row r="3508" spans="1:11" ht="15.75" thickBot="1" x14ac:dyDescent="0.3">
      <c r="A3508" s="3" t="s">
        <v>374</v>
      </c>
      <c r="B3508" s="3" t="s">
        <v>92</v>
      </c>
      <c r="C3508" s="65">
        <f>C3509+C3511</f>
        <v>38500000</v>
      </c>
      <c r="D3508" s="65">
        <f t="shared" ref="D3508:J3508" si="1825">D3509+D3511</f>
        <v>0</v>
      </c>
      <c r="E3508" s="65">
        <f t="shared" si="1825"/>
        <v>0</v>
      </c>
      <c r="F3508" s="100">
        <f t="shared" si="1825"/>
        <v>0</v>
      </c>
      <c r="G3508" s="858">
        <f t="shared" si="1825"/>
        <v>0</v>
      </c>
      <c r="H3508" s="511">
        <f t="shared" si="1825"/>
        <v>0</v>
      </c>
      <c r="I3508" s="859">
        <f t="shared" si="1825"/>
        <v>0</v>
      </c>
      <c r="J3508" s="512">
        <f t="shared" si="1825"/>
        <v>38500000</v>
      </c>
      <c r="K3508" s="544">
        <f t="shared" si="1812"/>
        <v>0</v>
      </c>
    </row>
    <row r="3509" spans="1:11" x14ac:dyDescent="0.25">
      <c r="A3509" s="63" t="s">
        <v>375</v>
      </c>
      <c r="B3509" s="63" t="s">
        <v>372</v>
      </c>
      <c r="C3509" s="64">
        <f>C3510</f>
        <v>7830000</v>
      </c>
      <c r="D3509" s="64">
        <f t="shared" ref="D3509:J3509" si="1826">D3510</f>
        <v>0</v>
      </c>
      <c r="E3509" s="64">
        <f t="shared" si="1826"/>
        <v>0</v>
      </c>
      <c r="F3509" s="101">
        <f t="shared" si="1826"/>
        <v>0</v>
      </c>
      <c r="G3509" s="860">
        <f t="shared" si="1826"/>
        <v>0</v>
      </c>
      <c r="H3509" s="369">
        <f t="shared" si="1826"/>
        <v>0</v>
      </c>
      <c r="I3509" s="861">
        <f t="shared" si="1826"/>
        <v>0</v>
      </c>
      <c r="J3509" s="513">
        <f t="shared" si="1826"/>
        <v>7830000</v>
      </c>
      <c r="K3509" s="535">
        <f t="shared" si="1812"/>
        <v>0</v>
      </c>
    </row>
    <row r="3510" spans="1:11" x14ac:dyDescent="0.25">
      <c r="A3510" s="4" t="s">
        <v>376</v>
      </c>
      <c r="B3510" s="4" t="s">
        <v>212</v>
      </c>
      <c r="C3510" s="21">
        <v>7830000</v>
      </c>
      <c r="D3510" s="16"/>
      <c r="E3510" s="16"/>
      <c r="F3510" s="102"/>
      <c r="G3510" s="835"/>
      <c r="H3510" s="716"/>
      <c r="I3510" s="846">
        <f>H3510+G3510</f>
        <v>0</v>
      </c>
      <c r="J3510" s="561">
        <f>C3510-I3510</f>
        <v>7830000</v>
      </c>
      <c r="K3510" s="536">
        <f t="shared" si="1812"/>
        <v>0</v>
      </c>
    </row>
    <row r="3511" spans="1:11" x14ac:dyDescent="0.25">
      <c r="A3511" s="4" t="s">
        <v>377</v>
      </c>
      <c r="B3511" s="4" t="s">
        <v>372</v>
      </c>
      <c r="C3511" s="21">
        <f>C3512</f>
        <v>30670000</v>
      </c>
      <c r="D3511" s="21">
        <f t="shared" ref="D3511:J3511" si="1827">D3512</f>
        <v>0</v>
      </c>
      <c r="E3511" s="21">
        <f t="shared" si="1827"/>
        <v>0</v>
      </c>
      <c r="F3511" s="103">
        <f t="shared" si="1827"/>
        <v>0</v>
      </c>
      <c r="G3511" s="862">
        <f t="shared" si="1827"/>
        <v>0</v>
      </c>
      <c r="H3511" s="499">
        <f t="shared" si="1827"/>
        <v>0</v>
      </c>
      <c r="I3511" s="863">
        <f t="shared" si="1827"/>
        <v>0</v>
      </c>
      <c r="J3511" s="514">
        <f t="shared" si="1827"/>
        <v>30670000</v>
      </c>
      <c r="K3511" s="536">
        <f t="shared" si="1812"/>
        <v>0</v>
      </c>
    </row>
    <row r="3512" spans="1:11" x14ac:dyDescent="0.25">
      <c r="A3512" s="4" t="s">
        <v>378</v>
      </c>
      <c r="B3512" s="4" t="s">
        <v>373</v>
      </c>
      <c r="C3512" s="21">
        <v>30670000</v>
      </c>
      <c r="D3512" s="16"/>
      <c r="E3512" s="16"/>
      <c r="F3512" s="102"/>
      <c r="G3512" s="835"/>
      <c r="H3512" s="716"/>
      <c r="I3512" s="846">
        <f>H3512+G3512</f>
        <v>0</v>
      </c>
      <c r="J3512" s="561">
        <f>C3512-I3512</f>
        <v>30670000</v>
      </c>
      <c r="K3512" s="536">
        <f t="shared" si="1812"/>
        <v>0</v>
      </c>
    </row>
    <row r="3513" spans="1:11" x14ac:dyDescent="0.25">
      <c r="A3513" s="4"/>
      <c r="B3513" s="4"/>
      <c r="C3513" s="21"/>
      <c r="D3513" s="16"/>
      <c r="E3513" s="16"/>
      <c r="F3513" s="102"/>
      <c r="G3513" s="835"/>
      <c r="H3513" s="716"/>
      <c r="I3513" s="846"/>
      <c r="J3513" s="507"/>
      <c r="K3513" s="536"/>
    </row>
    <row r="3514" spans="1:11" x14ac:dyDescent="0.25">
      <c r="A3514" s="4"/>
      <c r="B3514" s="4"/>
      <c r="C3514" s="21"/>
      <c r="D3514" s="16"/>
      <c r="E3514" s="16"/>
      <c r="F3514" s="102"/>
      <c r="G3514" s="835"/>
      <c r="H3514" s="716"/>
      <c r="I3514" s="846"/>
      <c r="J3514" s="507"/>
      <c r="K3514" s="536"/>
    </row>
    <row r="3515" spans="1:11" x14ac:dyDescent="0.25">
      <c r="A3515" s="124"/>
      <c r="B3515" s="124"/>
      <c r="C3515" s="125"/>
      <c r="D3515" s="126"/>
      <c r="E3515" s="126"/>
      <c r="F3515" s="126"/>
      <c r="G3515" s="516"/>
      <c r="H3515" s="516"/>
      <c r="I3515" s="516"/>
      <c r="J3515" s="515"/>
      <c r="K3515" s="545"/>
    </row>
    <row r="3516" spans="1:11" x14ac:dyDescent="0.25">
      <c r="A3516" s="7"/>
      <c r="B3516" s="7"/>
      <c r="C3516" s="8"/>
      <c r="D3516" s="130"/>
      <c r="E3516" s="130"/>
      <c r="F3516" s="130"/>
      <c r="G3516" s="520"/>
      <c r="H3516" s="520"/>
      <c r="I3516" s="520"/>
      <c r="J3516" s="519"/>
      <c r="K3516" s="550"/>
    </row>
    <row r="3517" spans="1:11" x14ac:dyDescent="0.25">
      <c r="A3517" s="7"/>
      <c r="B3517" s="7"/>
      <c r="C3517" s="8"/>
      <c r="D3517" s="130"/>
      <c r="E3517" s="130"/>
      <c r="F3517" s="130"/>
      <c r="G3517" s="520"/>
      <c r="H3517" s="520"/>
      <c r="I3517" s="520"/>
      <c r="J3517" s="519"/>
      <c r="K3517" s="550"/>
    </row>
    <row r="3518" spans="1:11" x14ac:dyDescent="0.25">
      <c r="A3518" s="7"/>
      <c r="B3518" s="7"/>
      <c r="C3518" s="8"/>
      <c r="D3518" s="130"/>
      <c r="E3518" s="130"/>
      <c r="F3518" s="130"/>
      <c r="G3518" s="520"/>
      <c r="H3518" s="520"/>
      <c r="I3518" s="520"/>
      <c r="J3518" s="519"/>
      <c r="K3518" s="550">
        <v>7</v>
      </c>
    </row>
    <row r="3519" spans="1:11" x14ac:dyDescent="0.25">
      <c r="A3519" s="120" t="s">
        <v>533</v>
      </c>
      <c r="B3519" s="121">
        <v>2</v>
      </c>
      <c r="C3519" s="122" t="s">
        <v>534</v>
      </c>
      <c r="D3519" s="122" t="s">
        <v>535</v>
      </c>
      <c r="E3519" s="122" t="s">
        <v>536</v>
      </c>
      <c r="F3519" s="123" t="s">
        <v>537</v>
      </c>
      <c r="G3519" s="832">
        <v>7</v>
      </c>
      <c r="H3519" s="715">
        <v>8</v>
      </c>
      <c r="I3519" s="843">
        <v>9</v>
      </c>
      <c r="J3519" s="502">
        <v>10</v>
      </c>
      <c r="K3519" s="503">
        <v>11</v>
      </c>
    </row>
    <row r="3520" spans="1:11" x14ac:dyDescent="0.25">
      <c r="A3520" s="54" t="s">
        <v>117</v>
      </c>
      <c r="B3520" s="54" t="s">
        <v>107</v>
      </c>
      <c r="C3520" s="55">
        <f t="shared" ref="C3520:J3520" si="1828">C3521+C3529+C3536+C3544</f>
        <v>8995000</v>
      </c>
      <c r="D3520" s="55">
        <f t="shared" si="1828"/>
        <v>0</v>
      </c>
      <c r="E3520" s="55">
        <f t="shared" si="1828"/>
        <v>0</v>
      </c>
      <c r="F3520" s="104">
        <f t="shared" si="1828"/>
        <v>0</v>
      </c>
      <c r="G3520" s="547">
        <f t="shared" si="1828"/>
        <v>1018125</v>
      </c>
      <c r="H3520" s="499">
        <f t="shared" si="1828"/>
        <v>0</v>
      </c>
      <c r="I3520" s="581">
        <f t="shared" si="1828"/>
        <v>1018125</v>
      </c>
      <c r="J3520" s="549">
        <f t="shared" si="1828"/>
        <v>7976875</v>
      </c>
      <c r="K3520" s="916">
        <f t="shared" ref="K3520:K3560" si="1829">I3520/C3520*100</f>
        <v>11.318788215675376</v>
      </c>
    </row>
    <row r="3521" spans="1:11" ht="15.75" thickBot="1" x14ac:dyDescent="0.3">
      <c r="A3521" s="993" t="s">
        <v>58</v>
      </c>
      <c r="B3521" s="993" t="s">
        <v>59</v>
      </c>
      <c r="C3521" s="994">
        <f>C3522</f>
        <v>1530000</v>
      </c>
      <c r="D3521" s="994">
        <f t="shared" ref="D3521:J3521" si="1830">D3522</f>
        <v>0</v>
      </c>
      <c r="E3521" s="994">
        <f t="shared" si="1830"/>
        <v>0</v>
      </c>
      <c r="F3521" s="995">
        <f t="shared" si="1830"/>
        <v>0</v>
      </c>
      <c r="G3521" s="996">
        <f t="shared" si="1830"/>
        <v>90000</v>
      </c>
      <c r="H3521" s="1107">
        <f t="shared" si="1830"/>
        <v>0</v>
      </c>
      <c r="I3521" s="997">
        <f t="shared" si="1830"/>
        <v>90000</v>
      </c>
      <c r="J3521" s="998">
        <f t="shared" si="1830"/>
        <v>1440000</v>
      </c>
      <c r="K3521" s="999">
        <f t="shared" si="1829"/>
        <v>5.8823529411764701</v>
      </c>
    </row>
    <row r="3522" spans="1:11" ht="15.75" thickBot="1" x14ac:dyDescent="0.3">
      <c r="A3522" s="3" t="s">
        <v>379</v>
      </c>
      <c r="B3522" s="3" t="s">
        <v>151</v>
      </c>
      <c r="C3522" s="65">
        <f>C3523+C3525+C3527</f>
        <v>1530000</v>
      </c>
      <c r="D3522" s="65">
        <f t="shared" ref="D3522:J3522" si="1831">D3523+D3525+D3527</f>
        <v>0</v>
      </c>
      <c r="E3522" s="65">
        <f t="shared" si="1831"/>
        <v>0</v>
      </c>
      <c r="F3522" s="100">
        <f t="shared" si="1831"/>
        <v>0</v>
      </c>
      <c r="G3522" s="858">
        <f t="shared" si="1831"/>
        <v>90000</v>
      </c>
      <c r="H3522" s="511">
        <f t="shared" si="1831"/>
        <v>0</v>
      </c>
      <c r="I3522" s="859">
        <f t="shared" si="1831"/>
        <v>90000</v>
      </c>
      <c r="J3522" s="512">
        <f t="shared" si="1831"/>
        <v>1440000</v>
      </c>
      <c r="K3522" s="544">
        <f t="shared" si="1829"/>
        <v>5.8823529411764701</v>
      </c>
    </row>
    <row r="3523" spans="1:11" x14ac:dyDescent="0.25">
      <c r="A3523" s="63" t="s">
        <v>380</v>
      </c>
      <c r="B3523" s="63" t="s">
        <v>154</v>
      </c>
      <c r="C3523" s="64">
        <f>C3524</f>
        <v>60000</v>
      </c>
      <c r="D3523" s="64">
        <f t="shared" ref="D3523:J3523" si="1832">D3524</f>
        <v>0</v>
      </c>
      <c r="E3523" s="64">
        <f t="shared" si="1832"/>
        <v>0</v>
      </c>
      <c r="F3523" s="101">
        <f t="shared" si="1832"/>
        <v>0</v>
      </c>
      <c r="G3523" s="860">
        <f t="shared" si="1832"/>
        <v>60000</v>
      </c>
      <c r="H3523" s="369">
        <f t="shared" si="1832"/>
        <v>0</v>
      </c>
      <c r="I3523" s="861">
        <f t="shared" si="1832"/>
        <v>60000</v>
      </c>
      <c r="J3523" s="513">
        <f t="shared" si="1832"/>
        <v>0</v>
      </c>
      <c r="K3523" s="535">
        <f t="shared" si="1829"/>
        <v>100</v>
      </c>
    </row>
    <row r="3524" spans="1:11" x14ac:dyDescent="0.25">
      <c r="A3524" s="4" t="s">
        <v>381</v>
      </c>
      <c r="B3524" s="4" t="s">
        <v>155</v>
      </c>
      <c r="C3524" s="21">
        <v>60000</v>
      </c>
      <c r="D3524" s="16"/>
      <c r="E3524" s="16"/>
      <c r="F3524" s="102"/>
      <c r="G3524" s="850">
        <v>60000</v>
      </c>
      <c r="H3524" s="691"/>
      <c r="I3524" s="851">
        <f>H3524+G3524</f>
        <v>60000</v>
      </c>
      <c r="J3524" s="561">
        <f>C3524-I3524</f>
        <v>0</v>
      </c>
      <c r="K3524" s="536">
        <f t="shared" si="1829"/>
        <v>100</v>
      </c>
    </row>
    <row r="3525" spans="1:11" x14ac:dyDescent="0.25">
      <c r="A3525" s="4" t="s">
        <v>382</v>
      </c>
      <c r="B3525" s="4" t="s">
        <v>156</v>
      </c>
      <c r="C3525" s="21">
        <f>C3526</f>
        <v>30000</v>
      </c>
      <c r="D3525" s="21">
        <f t="shared" ref="D3525:J3525" si="1833">D3526</f>
        <v>0</v>
      </c>
      <c r="E3525" s="21">
        <f t="shared" si="1833"/>
        <v>0</v>
      </c>
      <c r="F3525" s="103">
        <f t="shared" si="1833"/>
        <v>0</v>
      </c>
      <c r="G3525" s="862">
        <f t="shared" si="1833"/>
        <v>30000</v>
      </c>
      <c r="H3525" s="499">
        <f t="shared" si="1833"/>
        <v>0</v>
      </c>
      <c r="I3525" s="863">
        <f t="shared" si="1833"/>
        <v>30000</v>
      </c>
      <c r="J3525" s="514">
        <f t="shared" si="1833"/>
        <v>0</v>
      </c>
      <c r="K3525" s="536">
        <f t="shared" si="1829"/>
        <v>100</v>
      </c>
    </row>
    <row r="3526" spans="1:11" x14ac:dyDescent="0.25">
      <c r="A3526" s="4" t="s">
        <v>383</v>
      </c>
      <c r="B3526" s="4" t="s">
        <v>157</v>
      </c>
      <c r="C3526" s="21">
        <v>30000</v>
      </c>
      <c r="D3526" s="16"/>
      <c r="E3526" s="16"/>
      <c r="F3526" s="102"/>
      <c r="G3526" s="850">
        <v>30000</v>
      </c>
      <c r="H3526" s="691"/>
      <c r="I3526" s="851">
        <f>H3526+G3526</f>
        <v>30000</v>
      </c>
      <c r="J3526" s="561">
        <f>C3526-I3526</f>
        <v>0</v>
      </c>
      <c r="K3526" s="536">
        <f t="shared" si="1829"/>
        <v>100</v>
      </c>
    </row>
    <row r="3527" spans="1:11" x14ac:dyDescent="0.25">
      <c r="A3527" s="4" t="s">
        <v>384</v>
      </c>
      <c r="B3527" s="4" t="s">
        <v>158</v>
      </c>
      <c r="C3527" s="21">
        <f>C3528</f>
        <v>1440000</v>
      </c>
      <c r="D3527" s="21">
        <f t="shared" ref="D3527:J3527" si="1834">D3528</f>
        <v>0</v>
      </c>
      <c r="E3527" s="21">
        <f t="shared" si="1834"/>
        <v>0</v>
      </c>
      <c r="F3527" s="103">
        <f t="shared" si="1834"/>
        <v>0</v>
      </c>
      <c r="G3527" s="862">
        <f t="shared" si="1834"/>
        <v>0</v>
      </c>
      <c r="H3527" s="499">
        <f t="shared" si="1834"/>
        <v>0</v>
      </c>
      <c r="I3527" s="863">
        <f t="shared" si="1834"/>
        <v>0</v>
      </c>
      <c r="J3527" s="514">
        <f t="shared" si="1834"/>
        <v>1440000</v>
      </c>
      <c r="K3527" s="536">
        <f t="shared" si="1829"/>
        <v>0</v>
      </c>
    </row>
    <row r="3528" spans="1:11" x14ac:dyDescent="0.25">
      <c r="A3528" s="4" t="s">
        <v>385</v>
      </c>
      <c r="B3528" s="4" t="s">
        <v>159</v>
      </c>
      <c r="C3528" s="21">
        <v>1440000</v>
      </c>
      <c r="D3528" s="16"/>
      <c r="E3528" s="16"/>
      <c r="F3528" s="102"/>
      <c r="G3528" s="835"/>
      <c r="H3528" s="716"/>
      <c r="I3528" s="846">
        <f>H3528+G3528</f>
        <v>0</v>
      </c>
      <c r="J3528" s="561">
        <f>C3528-I3528</f>
        <v>1440000</v>
      </c>
      <c r="K3528" s="536">
        <f t="shared" si="1829"/>
        <v>0</v>
      </c>
    </row>
    <row r="3529" spans="1:11" ht="15.75" thickBot="1" x14ac:dyDescent="0.3">
      <c r="A3529" s="70" t="s">
        <v>60</v>
      </c>
      <c r="B3529" s="70" t="s">
        <v>61</v>
      </c>
      <c r="C3529" s="71">
        <f>C3530+C3533</f>
        <v>2130000</v>
      </c>
      <c r="D3529" s="71">
        <f t="shared" ref="D3529:J3529" si="1835">D3530+D3533</f>
        <v>0</v>
      </c>
      <c r="E3529" s="71">
        <f t="shared" si="1835"/>
        <v>0</v>
      </c>
      <c r="F3529" s="111">
        <f t="shared" si="1835"/>
        <v>0</v>
      </c>
      <c r="G3529" s="902">
        <f t="shared" si="1835"/>
        <v>820000</v>
      </c>
      <c r="H3529" s="1100">
        <f t="shared" si="1835"/>
        <v>0</v>
      </c>
      <c r="I3529" s="903">
        <f t="shared" si="1835"/>
        <v>820000</v>
      </c>
      <c r="J3529" s="558">
        <f t="shared" si="1835"/>
        <v>1310000</v>
      </c>
      <c r="K3529" s="904">
        <f t="shared" si="1829"/>
        <v>38.497652582159624</v>
      </c>
    </row>
    <row r="3530" spans="1:11" ht="15.75" thickBot="1" x14ac:dyDescent="0.3">
      <c r="A3530" s="3" t="s">
        <v>386</v>
      </c>
      <c r="B3530" s="3" t="s">
        <v>92</v>
      </c>
      <c r="C3530" s="65">
        <f>C3531</f>
        <v>2050000</v>
      </c>
      <c r="D3530" s="65">
        <f t="shared" ref="D3530:J3531" si="1836">D3531</f>
        <v>0</v>
      </c>
      <c r="E3530" s="65">
        <f t="shared" si="1836"/>
        <v>0</v>
      </c>
      <c r="F3530" s="100">
        <f t="shared" si="1836"/>
        <v>0</v>
      </c>
      <c r="G3530" s="858">
        <f t="shared" si="1836"/>
        <v>820000</v>
      </c>
      <c r="H3530" s="511">
        <f t="shared" si="1836"/>
        <v>0</v>
      </c>
      <c r="I3530" s="859">
        <f t="shared" si="1836"/>
        <v>820000</v>
      </c>
      <c r="J3530" s="512">
        <f t="shared" si="1836"/>
        <v>1230000</v>
      </c>
      <c r="K3530" s="544">
        <f t="shared" si="1829"/>
        <v>40</v>
      </c>
    </row>
    <row r="3531" spans="1:11" x14ac:dyDescent="0.25">
      <c r="A3531" s="63" t="s">
        <v>387</v>
      </c>
      <c r="B3531" s="63" t="s">
        <v>372</v>
      </c>
      <c r="C3531" s="64">
        <f>C3532</f>
        <v>2050000</v>
      </c>
      <c r="D3531" s="64">
        <f t="shared" si="1836"/>
        <v>0</v>
      </c>
      <c r="E3531" s="64">
        <f t="shared" si="1836"/>
        <v>0</v>
      </c>
      <c r="F3531" s="101">
        <f t="shared" si="1836"/>
        <v>0</v>
      </c>
      <c r="G3531" s="860">
        <f t="shared" si="1836"/>
        <v>820000</v>
      </c>
      <c r="H3531" s="369">
        <f t="shared" si="1836"/>
        <v>0</v>
      </c>
      <c r="I3531" s="861">
        <f t="shared" si="1836"/>
        <v>820000</v>
      </c>
      <c r="J3531" s="513">
        <f t="shared" si="1836"/>
        <v>1230000</v>
      </c>
      <c r="K3531" s="535">
        <f t="shared" si="1829"/>
        <v>40</v>
      </c>
    </row>
    <row r="3532" spans="1:11" ht="15.75" thickBot="1" x14ac:dyDescent="0.3">
      <c r="A3532" s="48" t="s">
        <v>388</v>
      </c>
      <c r="B3532" s="48" t="s">
        <v>212</v>
      </c>
      <c r="C3532" s="49">
        <v>2050000</v>
      </c>
      <c r="D3532" s="147"/>
      <c r="E3532" s="147"/>
      <c r="F3532" s="148"/>
      <c r="G3532" s="865">
        <v>820000</v>
      </c>
      <c r="H3532" s="1098"/>
      <c r="I3532" s="866">
        <f>H3532+G3532</f>
        <v>820000</v>
      </c>
      <c r="J3532" s="618">
        <f>C3532-I3532</f>
        <v>1230000</v>
      </c>
      <c r="K3532" s="538">
        <f t="shared" si="1829"/>
        <v>40</v>
      </c>
    </row>
    <row r="3533" spans="1:11" ht="15.75" thickBot="1" x14ac:dyDescent="0.3">
      <c r="A3533" s="3" t="s">
        <v>389</v>
      </c>
      <c r="B3533" s="3" t="s">
        <v>151</v>
      </c>
      <c r="C3533" s="65">
        <f>C3534</f>
        <v>80000</v>
      </c>
      <c r="D3533" s="65">
        <f t="shared" ref="D3533:J3534" si="1837">D3534</f>
        <v>0</v>
      </c>
      <c r="E3533" s="65">
        <f t="shared" si="1837"/>
        <v>0</v>
      </c>
      <c r="F3533" s="100">
        <f t="shared" si="1837"/>
        <v>0</v>
      </c>
      <c r="G3533" s="858">
        <f t="shared" si="1837"/>
        <v>0</v>
      </c>
      <c r="H3533" s="511">
        <f t="shared" si="1837"/>
        <v>0</v>
      </c>
      <c r="I3533" s="859">
        <f t="shared" si="1837"/>
        <v>0</v>
      </c>
      <c r="J3533" s="512">
        <f t="shared" si="1837"/>
        <v>80000</v>
      </c>
      <c r="K3533" s="544">
        <f t="shared" si="1829"/>
        <v>0</v>
      </c>
    </row>
    <row r="3534" spans="1:11" x14ac:dyDescent="0.25">
      <c r="A3534" s="63" t="s">
        <v>390</v>
      </c>
      <c r="B3534" s="63" t="s">
        <v>154</v>
      </c>
      <c r="C3534" s="64">
        <f>C3535</f>
        <v>80000</v>
      </c>
      <c r="D3534" s="64">
        <f t="shared" si="1837"/>
        <v>0</v>
      </c>
      <c r="E3534" s="64">
        <f t="shared" si="1837"/>
        <v>0</v>
      </c>
      <c r="F3534" s="101">
        <f t="shared" si="1837"/>
        <v>0</v>
      </c>
      <c r="G3534" s="860">
        <f t="shared" si="1837"/>
        <v>0</v>
      </c>
      <c r="H3534" s="369">
        <f t="shared" si="1837"/>
        <v>0</v>
      </c>
      <c r="I3534" s="861">
        <f t="shared" si="1837"/>
        <v>0</v>
      </c>
      <c r="J3534" s="513">
        <f t="shared" si="1837"/>
        <v>80000</v>
      </c>
      <c r="K3534" s="535">
        <f t="shared" si="1829"/>
        <v>0</v>
      </c>
    </row>
    <row r="3535" spans="1:11" x14ac:dyDescent="0.25">
      <c r="A3535" s="4" t="s">
        <v>391</v>
      </c>
      <c r="B3535" s="4" t="s">
        <v>246</v>
      </c>
      <c r="C3535" s="21">
        <v>80000</v>
      </c>
      <c r="D3535" s="16"/>
      <c r="E3535" s="16"/>
      <c r="F3535" s="102"/>
      <c r="G3535" s="835"/>
      <c r="H3535" s="716"/>
      <c r="I3535" s="846">
        <f>H3535+G3535</f>
        <v>0</v>
      </c>
      <c r="J3535" s="561">
        <f>C3535-I3535</f>
        <v>80000</v>
      </c>
      <c r="K3535" s="536">
        <f t="shared" si="1829"/>
        <v>0</v>
      </c>
    </row>
    <row r="3536" spans="1:11" ht="15.75" thickBot="1" x14ac:dyDescent="0.3">
      <c r="A3536" s="70" t="s">
        <v>62</v>
      </c>
      <c r="B3536" s="77" t="s">
        <v>63</v>
      </c>
      <c r="C3536" s="71">
        <f>C3537</f>
        <v>3755000</v>
      </c>
      <c r="D3536" s="71">
        <f t="shared" ref="D3536:J3536" si="1838">D3537</f>
        <v>0</v>
      </c>
      <c r="E3536" s="71">
        <f t="shared" si="1838"/>
        <v>0</v>
      </c>
      <c r="F3536" s="111">
        <f t="shared" si="1838"/>
        <v>0</v>
      </c>
      <c r="G3536" s="902">
        <f t="shared" si="1838"/>
        <v>108125</v>
      </c>
      <c r="H3536" s="1100">
        <f t="shared" si="1838"/>
        <v>0</v>
      </c>
      <c r="I3536" s="903">
        <f t="shared" si="1838"/>
        <v>108125</v>
      </c>
      <c r="J3536" s="558">
        <f t="shared" si="1838"/>
        <v>3646875</v>
      </c>
      <c r="K3536" s="904">
        <f t="shared" si="1829"/>
        <v>2.8794940079893476</v>
      </c>
    </row>
    <row r="3537" spans="1:11" ht="15.75" thickBot="1" x14ac:dyDescent="0.3">
      <c r="A3537" s="79" t="s">
        <v>392</v>
      </c>
      <c r="B3537" s="3" t="s">
        <v>151</v>
      </c>
      <c r="C3537" s="65">
        <f>C3538+C3540+C3542</f>
        <v>3755000</v>
      </c>
      <c r="D3537" s="65">
        <f t="shared" ref="D3537:J3537" si="1839">D3538+D3540+D3542</f>
        <v>0</v>
      </c>
      <c r="E3537" s="65">
        <f t="shared" si="1839"/>
        <v>0</v>
      </c>
      <c r="F3537" s="100">
        <f t="shared" si="1839"/>
        <v>0</v>
      </c>
      <c r="G3537" s="858">
        <f t="shared" si="1839"/>
        <v>108125</v>
      </c>
      <c r="H3537" s="511">
        <f t="shared" si="1839"/>
        <v>0</v>
      </c>
      <c r="I3537" s="859">
        <f t="shared" si="1839"/>
        <v>108125</v>
      </c>
      <c r="J3537" s="512">
        <f t="shared" si="1839"/>
        <v>3646875</v>
      </c>
      <c r="K3537" s="544">
        <f t="shared" si="1829"/>
        <v>2.8794940079893476</v>
      </c>
    </row>
    <row r="3538" spans="1:11" x14ac:dyDescent="0.25">
      <c r="A3538" s="78" t="s">
        <v>393</v>
      </c>
      <c r="B3538" s="63" t="s">
        <v>154</v>
      </c>
      <c r="C3538" s="64">
        <f>C3539</f>
        <v>125000</v>
      </c>
      <c r="D3538" s="64">
        <f t="shared" ref="D3538:J3538" si="1840">D3539</f>
        <v>0</v>
      </c>
      <c r="E3538" s="64">
        <f t="shared" si="1840"/>
        <v>0</v>
      </c>
      <c r="F3538" s="101">
        <f t="shared" si="1840"/>
        <v>0</v>
      </c>
      <c r="G3538" s="860">
        <f t="shared" si="1840"/>
        <v>93250</v>
      </c>
      <c r="H3538" s="369">
        <f t="shared" si="1840"/>
        <v>0</v>
      </c>
      <c r="I3538" s="861">
        <f t="shared" si="1840"/>
        <v>93250</v>
      </c>
      <c r="J3538" s="513">
        <f t="shared" si="1840"/>
        <v>31750</v>
      </c>
      <c r="K3538" s="535">
        <f t="shared" si="1829"/>
        <v>74.599999999999994</v>
      </c>
    </row>
    <row r="3539" spans="1:11" x14ac:dyDescent="0.25">
      <c r="A3539" s="27" t="s">
        <v>394</v>
      </c>
      <c r="B3539" s="4" t="s">
        <v>155</v>
      </c>
      <c r="C3539" s="21">
        <v>125000</v>
      </c>
      <c r="D3539" s="16"/>
      <c r="E3539" s="16"/>
      <c r="F3539" s="102"/>
      <c r="G3539" s="850">
        <v>93250</v>
      </c>
      <c r="H3539" s="691"/>
      <c r="I3539" s="864">
        <f>H3539+G3539</f>
        <v>93250</v>
      </c>
      <c r="J3539" s="561">
        <f>C3539-I3539</f>
        <v>31750</v>
      </c>
      <c r="K3539" s="536">
        <f t="shared" si="1829"/>
        <v>74.599999999999994</v>
      </c>
    </row>
    <row r="3540" spans="1:11" x14ac:dyDescent="0.25">
      <c r="A3540" s="27" t="s">
        <v>395</v>
      </c>
      <c r="B3540" s="4" t="s">
        <v>156</v>
      </c>
      <c r="C3540" s="21">
        <f>C3541</f>
        <v>30000</v>
      </c>
      <c r="D3540" s="21">
        <f t="shared" ref="D3540:J3540" si="1841">D3541</f>
        <v>0</v>
      </c>
      <c r="E3540" s="21">
        <f t="shared" si="1841"/>
        <v>0</v>
      </c>
      <c r="F3540" s="103">
        <f t="shared" si="1841"/>
        <v>0</v>
      </c>
      <c r="G3540" s="862">
        <f t="shared" si="1841"/>
        <v>14875</v>
      </c>
      <c r="H3540" s="499">
        <f t="shared" si="1841"/>
        <v>0</v>
      </c>
      <c r="I3540" s="863">
        <f t="shared" si="1841"/>
        <v>14875</v>
      </c>
      <c r="J3540" s="514">
        <f t="shared" si="1841"/>
        <v>15125</v>
      </c>
      <c r="K3540" s="536">
        <f t="shared" si="1829"/>
        <v>49.583333333333336</v>
      </c>
    </row>
    <row r="3541" spans="1:11" x14ac:dyDescent="0.25">
      <c r="A3541" s="27" t="s">
        <v>396</v>
      </c>
      <c r="B3541" s="4" t="s">
        <v>157</v>
      </c>
      <c r="C3541" s="21">
        <v>30000</v>
      </c>
      <c r="D3541" s="16"/>
      <c r="E3541" s="16"/>
      <c r="F3541" s="102"/>
      <c r="G3541" s="850">
        <v>14875</v>
      </c>
      <c r="H3541" s="691"/>
      <c r="I3541" s="864">
        <f>H3541+G3541</f>
        <v>14875</v>
      </c>
      <c r="J3541" s="561">
        <f>C3541-I3541</f>
        <v>15125</v>
      </c>
      <c r="K3541" s="536">
        <f t="shared" si="1829"/>
        <v>49.583333333333336</v>
      </c>
    </row>
    <row r="3542" spans="1:11" x14ac:dyDescent="0.25">
      <c r="A3542" s="27" t="s">
        <v>397</v>
      </c>
      <c r="B3542" s="4" t="s">
        <v>158</v>
      </c>
      <c r="C3542" s="21">
        <f>C3543</f>
        <v>3600000</v>
      </c>
      <c r="D3542" s="21">
        <f t="shared" ref="D3542:J3542" si="1842">D3543</f>
        <v>0</v>
      </c>
      <c r="E3542" s="21">
        <f t="shared" si="1842"/>
        <v>0</v>
      </c>
      <c r="F3542" s="103">
        <f t="shared" si="1842"/>
        <v>0</v>
      </c>
      <c r="G3542" s="862">
        <f t="shared" si="1842"/>
        <v>0</v>
      </c>
      <c r="H3542" s="499">
        <f t="shared" si="1842"/>
        <v>0</v>
      </c>
      <c r="I3542" s="863">
        <f t="shared" si="1842"/>
        <v>0</v>
      </c>
      <c r="J3542" s="514">
        <f t="shared" si="1842"/>
        <v>3600000</v>
      </c>
      <c r="K3542" s="536">
        <f t="shared" si="1829"/>
        <v>0</v>
      </c>
    </row>
    <row r="3543" spans="1:11" x14ac:dyDescent="0.25">
      <c r="A3543" s="27" t="s">
        <v>398</v>
      </c>
      <c r="B3543" s="4" t="s">
        <v>159</v>
      </c>
      <c r="C3543" s="21">
        <v>3600000</v>
      </c>
      <c r="D3543" s="16"/>
      <c r="E3543" s="16"/>
      <c r="F3543" s="102"/>
      <c r="G3543" s="835"/>
      <c r="H3543" s="716"/>
      <c r="I3543" s="846">
        <f>H3543+G3543</f>
        <v>0</v>
      </c>
      <c r="J3543" s="561">
        <f>C3543-I3543</f>
        <v>3600000</v>
      </c>
      <c r="K3543" s="536">
        <f t="shared" si="1829"/>
        <v>0</v>
      </c>
    </row>
    <row r="3544" spans="1:11" ht="15.75" thickBot="1" x14ac:dyDescent="0.3">
      <c r="A3544" s="70" t="s">
        <v>64</v>
      </c>
      <c r="B3544" s="77" t="s">
        <v>65</v>
      </c>
      <c r="C3544" s="71">
        <f>C3545</f>
        <v>1580000</v>
      </c>
      <c r="D3544" s="71">
        <f t="shared" ref="D3544:J3544" si="1843">D3545</f>
        <v>0</v>
      </c>
      <c r="E3544" s="71">
        <f t="shared" si="1843"/>
        <v>0</v>
      </c>
      <c r="F3544" s="111">
        <f t="shared" si="1843"/>
        <v>0</v>
      </c>
      <c r="G3544" s="902">
        <f t="shared" si="1843"/>
        <v>0</v>
      </c>
      <c r="H3544" s="1100">
        <f t="shared" si="1843"/>
        <v>0</v>
      </c>
      <c r="I3544" s="903">
        <f t="shared" si="1843"/>
        <v>0</v>
      </c>
      <c r="J3544" s="558">
        <f t="shared" si="1843"/>
        <v>1580000</v>
      </c>
      <c r="K3544" s="904">
        <f t="shared" si="1829"/>
        <v>0</v>
      </c>
    </row>
    <row r="3545" spans="1:11" ht="15.75" thickBot="1" x14ac:dyDescent="0.3">
      <c r="A3545" s="79" t="s">
        <v>399</v>
      </c>
      <c r="B3545" s="3" t="s">
        <v>151</v>
      </c>
      <c r="C3545" s="65">
        <f>C3546+C3548+C3550</f>
        <v>1580000</v>
      </c>
      <c r="D3545" s="65">
        <f t="shared" ref="D3545:J3545" si="1844">D3546+D3548+D3550</f>
        <v>0</v>
      </c>
      <c r="E3545" s="65">
        <f t="shared" si="1844"/>
        <v>0</v>
      </c>
      <c r="F3545" s="100">
        <f t="shared" si="1844"/>
        <v>0</v>
      </c>
      <c r="G3545" s="858">
        <f t="shared" si="1844"/>
        <v>0</v>
      </c>
      <c r="H3545" s="511">
        <f t="shared" si="1844"/>
        <v>0</v>
      </c>
      <c r="I3545" s="859">
        <f t="shared" si="1844"/>
        <v>0</v>
      </c>
      <c r="J3545" s="512">
        <f t="shared" si="1844"/>
        <v>1580000</v>
      </c>
      <c r="K3545" s="544">
        <f t="shared" si="1829"/>
        <v>0</v>
      </c>
    </row>
    <row r="3546" spans="1:11" x14ac:dyDescent="0.25">
      <c r="A3546" s="78" t="s">
        <v>400</v>
      </c>
      <c r="B3546" s="63" t="s">
        <v>154</v>
      </c>
      <c r="C3546" s="64">
        <f>C3547</f>
        <v>80000</v>
      </c>
      <c r="D3546" s="64">
        <f t="shared" ref="D3546:J3546" si="1845">D3547</f>
        <v>0</v>
      </c>
      <c r="E3546" s="64">
        <f t="shared" si="1845"/>
        <v>0</v>
      </c>
      <c r="F3546" s="101">
        <f t="shared" si="1845"/>
        <v>0</v>
      </c>
      <c r="G3546" s="860">
        <f t="shared" si="1845"/>
        <v>0</v>
      </c>
      <c r="H3546" s="369">
        <f t="shared" si="1845"/>
        <v>0</v>
      </c>
      <c r="I3546" s="861">
        <f t="shared" si="1845"/>
        <v>0</v>
      </c>
      <c r="J3546" s="513">
        <f t="shared" si="1845"/>
        <v>80000</v>
      </c>
      <c r="K3546" s="535">
        <f t="shared" si="1829"/>
        <v>0</v>
      </c>
    </row>
    <row r="3547" spans="1:11" x14ac:dyDescent="0.25">
      <c r="A3547" s="27" t="s">
        <v>401</v>
      </c>
      <c r="B3547" s="4" t="s">
        <v>155</v>
      </c>
      <c r="C3547" s="21">
        <v>80000</v>
      </c>
      <c r="D3547" s="16"/>
      <c r="E3547" s="16"/>
      <c r="F3547" s="102"/>
      <c r="G3547" s="835"/>
      <c r="H3547" s="716"/>
      <c r="I3547" s="846">
        <f>H3547+G3547</f>
        <v>0</v>
      </c>
      <c r="J3547" s="561">
        <f>C3547-I3547</f>
        <v>80000</v>
      </c>
      <c r="K3547" s="536">
        <f t="shared" si="1829"/>
        <v>0</v>
      </c>
    </row>
    <row r="3548" spans="1:11" x14ac:dyDescent="0.25">
      <c r="A3548" s="27" t="s">
        <v>402</v>
      </c>
      <c r="B3548" s="4" t="s">
        <v>156</v>
      </c>
      <c r="C3548" s="21">
        <f>C3549</f>
        <v>60000</v>
      </c>
      <c r="D3548" s="21">
        <f t="shared" ref="D3548:J3548" si="1846">D3549</f>
        <v>0</v>
      </c>
      <c r="E3548" s="21">
        <f t="shared" si="1846"/>
        <v>0</v>
      </c>
      <c r="F3548" s="103">
        <f t="shared" si="1846"/>
        <v>0</v>
      </c>
      <c r="G3548" s="862">
        <f t="shared" si="1846"/>
        <v>0</v>
      </c>
      <c r="H3548" s="499">
        <f t="shared" si="1846"/>
        <v>0</v>
      </c>
      <c r="I3548" s="863">
        <f t="shared" si="1846"/>
        <v>0</v>
      </c>
      <c r="J3548" s="514">
        <f t="shared" si="1846"/>
        <v>60000</v>
      </c>
      <c r="K3548" s="536">
        <f t="shared" si="1829"/>
        <v>0</v>
      </c>
    </row>
    <row r="3549" spans="1:11" x14ac:dyDescent="0.25">
      <c r="A3549" s="27" t="s">
        <v>403</v>
      </c>
      <c r="B3549" s="4" t="s">
        <v>157</v>
      </c>
      <c r="C3549" s="21">
        <v>60000</v>
      </c>
      <c r="D3549" s="16"/>
      <c r="E3549" s="16"/>
      <c r="F3549" s="102"/>
      <c r="G3549" s="835"/>
      <c r="H3549" s="716"/>
      <c r="I3549" s="846">
        <f>H3549+G3549</f>
        <v>0</v>
      </c>
      <c r="J3549" s="561">
        <f>C3549-I3549</f>
        <v>60000</v>
      </c>
      <c r="K3549" s="536">
        <f t="shared" si="1829"/>
        <v>0</v>
      </c>
    </row>
    <row r="3550" spans="1:11" x14ac:dyDescent="0.25">
      <c r="A3550" s="27" t="s">
        <v>404</v>
      </c>
      <c r="B3550" s="4" t="s">
        <v>158</v>
      </c>
      <c r="C3550" s="21">
        <f>C3551</f>
        <v>1440000</v>
      </c>
      <c r="D3550" s="21">
        <f t="shared" ref="D3550:J3550" si="1847">D3551</f>
        <v>0</v>
      </c>
      <c r="E3550" s="21">
        <f t="shared" si="1847"/>
        <v>0</v>
      </c>
      <c r="F3550" s="103">
        <f t="shared" si="1847"/>
        <v>0</v>
      </c>
      <c r="G3550" s="862">
        <f t="shared" si="1847"/>
        <v>0</v>
      </c>
      <c r="H3550" s="499">
        <f t="shared" si="1847"/>
        <v>0</v>
      </c>
      <c r="I3550" s="863">
        <f t="shared" si="1847"/>
        <v>0</v>
      </c>
      <c r="J3550" s="514">
        <f t="shared" si="1847"/>
        <v>1440000</v>
      </c>
      <c r="K3550" s="536">
        <f t="shared" si="1829"/>
        <v>0</v>
      </c>
    </row>
    <row r="3551" spans="1:11" x14ac:dyDescent="0.25">
      <c r="A3551" s="27" t="s">
        <v>405</v>
      </c>
      <c r="B3551" s="4" t="s">
        <v>159</v>
      </c>
      <c r="C3551" s="21">
        <v>1440000</v>
      </c>
      <c r="D3551" s="16"/>
      <c r="E3551" s="16"/>
      <c r="F3551" s="102"/>
      <c r="G3551" s="835"/>
      <c r="H3551" s="716"/>
      <c r="I3551" s="846">
        <f>H3551+G3551</f>
        <v>0</v>
      </c>
      <c r="J3551" s="561">
        <f>C3551-I3551</f>
        <v>1440000</v>
      </c>
      <c r="K3551" s="536">
        <f t="shared" si="1829"/>
        <v>0</v>
      </c>
    </row>
    <row r="3552" spans="1:11" ht="15.75" thickBot="1" x14ac:dyDescent="0.3">
      <c r="A3552" s="54" t="s">
        <v>116</v>
      </c>
      <c r="B3552" s="59" t="s">
        <v>108</v>
      </c>
      <c r="C3552" s="55">
        <f t="shared" ref="C3552:J3552" si="1848">C3553+C3564+C3572+C3580</f>
        <v>5460000</v>
      </c>
      <c r="D3552" s="55">
        <f t="shared" si="1848"/>
        <v>0</v>
      </c>
      <c r="E3552" s="55">
        <f t="shared" si="1848"/>
        <v>0</v>
      </c>
      <c r="F3552" s="104">
        <f t="shared" si="1848"/>
        <v>0</v>
      </c>
      <c r="G3552" s="547">
        <f t="shared" si="1848"/>
        <v>835000</v>
      </c>
      <c r="H3552" s="499">
        <f t="shared" si="1848"/>
        <v>0</v>
      </c>
      <c r="I3552" s="581">
        <f t="shared" si="1848"/>
        <v>835000</v>
      </c>
      <c r="J3552" s="549">
        <f t="shared" si="1848"/>
        <v>4625000</v>
      </c>
      <c r="K3552" s="917">
        <f t="shared" si="1829"/>
        <v>15.293040293040294</v>
      </c>
    </row>
    <row r="3553" spans="1:11" ht="15.75" thickBot="1" x14ac:dyDescent="0.3">
      <c r="A3553" s="70" t="s">
        <v>66</v>
      </c>
      <c r="B3553" s="77" t="s">
        <v>67</v>
      </c>
      <c r="C3553" s="71">
        <f>C3554</f>
        <v>1840000</v>
      </c>
      <c r="D3553" s="71">
        <f t="shared" ref="D3553:J3553" si="1849">D3554</f>
        <v>0</v>
      </c>
      <c r="E3553" s="71">
        <f t="shared" si="1849"/>
        <v>0</v>
      </c>
      <c r="F3553" s="111">
        <f t="shared" si="1849"/>
        <v>0</v>
      </c>
      <c r="G3553" s="902">
        <f t="shared" si="1849"/>
        <v>0</v>
      </c>
      <c r="H3553" s="1100">
        <f t="shared" si="1849"/>
        <v>0</v>
      </c>
      <c r="I3553" s="903">
        <f t="shared" si="1849"/>
        <v>0</v>
      </c>
      <c r="J3553" s="558">
        <f t="shared" si="1849"/>
        <v>1840000</v>
      </c>
      <c r="K3553" s="909">
        <f t="shared" si="1829"/>
        <v>0</v>
      </c>
    </row>
    <row r="3554" spans="1:11" ht="15.75" thickBot="1" x14ac:dyDescent="0.3">
      <c r="A3554" s="79" t="s">
        <v>406</v>
      </c>
      <c r="B3554" s="3" t="s">
        <v>151</v>
      </c>
      <c r="C3554" s="65">
        <f>C3555+C3557+C3559</f>
        <v>1840000</v>
      </c>
      <c r="D3554" s="65">
        <f t="shared" ref="D3554:J3554" si="1850">D3555+D3557+D3559</f>
        <v>0</v>
      </c>
      <c r="E3554" s="65">
        <f t="shared" si="1850"/>
        <v>0</v>
      </c>
      <c r="F3554" s="100">
        <f t="shared" si="1850"/>
        <v>0</v>
      </c>
      <c r="G3554" s="858">
        <f t="shared" si="1850"/>
        <v>0</v>
      </c>
      <c r="H3554" s="511">
        <f t="shared" si="1850"/>
        <v>0</v>
      </c>
      <c r="I3554" s="859">
        <f t="shared" si="1850"/>
        <v>0</v>
      </c>
      <c r="J3554" s="512">
        <f t="shared" si="1850"/>
        <v>1840000</v>
      </c>
      <c r="K3554" s="535">
        <f t="shared" si="1829"/>
        <v>0</v>
      </c>
    </row>
    <row r="3555" spans="1:11" x14ac:dyDescent="0.25">
      <c r="A3555" s="78" t="s">
        <v>407</v>
      </c>
      <c r="B3555" s="63" t="s">
        <v>154</v>
      </c>
      <c r="C3555" s="64">
        <f>C3556</f>
        <v>310000</v>
      </c>
      <c r="D3555" s="64">
        <f t="shared" ref="D3555:J3555" si="1851">D3556</f>
        <v>0</v>
      </c>
      <c r="E3555" s="64">
        <f t="shared" si="1851"/>
        <v>0</v>
      </c>
      <c r="F3555" s="101">
        <f t="shared" si="1851"/>
        <v>0</v>
      </c>
      <c r="G3555" s="860">
        <f t="shared" si="1851"/>
        <v>0</v>
      </c>
      <c r="H3555" s="369">
        <f t="shared" si="1851"/>
        <v>0</v>
      </c>
      <c r="I3555" s="861">
        <f t="shared" si="1851"/>
        <v>0</v>
      </c>
      <c r="J3555" s="513">
        <f t="shared" si="1851"/>
        <v>310000</v>
      </c>
      <c r="K3555" s="536">
        <f t="shared" si="1829"/>
        <v>0</v>
      </c>
    </row>
    <row r="3556" spans="1:11" x14ac:dyDescent="0.25">
      <c r="A3556" s="27" t="s">
        <v>408</v>
      </c>
      <c r="B3556" s="4" t="s">
        <v>155</v>
      </c>
      <c r="C3556" s="21">
        <v>310000</v>
      </c>
      <c r="D3556" s="16"/>
      <c r="E3556" s="16"/>
      <c r="F3556" s="102"/>
      <c r="G3556" s="835"/>
      <c r="H3556" s="716"/>
      <c r="I3556" s="846">
        <f>H3556+G3556</f>
        <v>0</v>
      </c>
      <c r="J3556" s="561">
        <f>C3556-I3556</f>
        <v>310000</v>
      </c>
      <c r="K3556" s="536">
        <f t="shared" si="1829"/>
        <v>0</v>
      </c>
    </row>
    <row r="3557" spans="1:11" x14ac:dyDescent="0.25">
      <c r="A3557" s="27" t="s">
        <v>409</v>
      </c>
      <c r="B3557" s="4" t="s">
        <v>156</v>
      </c>
      <c r="C3557" s="21">
        <f>C3558</f>
        <v>90000</v>
      </c>
      <c r="D3557" s="21">
        <f t="shared" ref="D3557:J3557" si="1852">D3558</f>
        <v>0</v>
      </c>
      <c r="E3557" s="21">
        <f t="shared" si="1852"/>
        <v>0</v>
      </c>
      <c r="F3557" s="103">
        <f t="shared" si="1852"/>
        <v>0</v>
      </c>
      <c r="G3557" s="862">
        <f t="shared" si="1852"/>
        <v>0</v>
      </c>
      <c r="H3557" s="499">
        <f t="shared" si="1852"/>
        <v>0</v>
      </c>
      <c r="I3557" s="863">
        <f t="shared" si="1852"/>
        <v>0</v>
      </c>
      <c r="J3557" s="514">
        <f t="shared" si="1852"/>
        <v>90000</v>
      </c>
      <c r="K3557" s="536">
        <f t="shared" si="1829"/>
        <v>0</v>
      </c>
    </row>
    <row r="3558" spans="1:11" x14ac:dyDescent="0.25">
      <c r="A3558" s="27" t="s">
        <v>410</v>
      </c>
      <c r="B3558" s="4" t="s">
        <v>157</v>
      </c>
      <c r="C3558" s="21">
        <v>90000</v>
      </c>
      <c r="D3558" s="16"/>
      <c r="E3558" s="16"/>
      <c r="F3558" s="102"/>
      <c r="G3558" s="835"/>
      <c r="H3558" s="716"/>
      <c r="I3558" s="846">
        <f>H3558+G3558</f>
        <v>0</v>
      </c>
      <c r="J3558" s="561">
        <f>C3558-I3558</f>
        <v>90000</v>
      </c>
      <c r="K3558" s="536">
        <f t="shared" si="1829"/>
        <v>0</v>
      </c>
    </row>
    <row r="3559" spans="1:11" x14ac:dyDescent="0.25">
      <c r="A3559" s="27" t="s">
        <v>411</v>
      </c>
      <c r="B3559" s="4" t="s">
        <v>158</v>
      </c>
      <c r="C3559" s="21">
        <f>C3560</f>
        <v>1440000</v>
      </c>
      <c r="D3559" s="21">
        <f t="shared" ref="D3559:J3559" si="1853">D3560</f>
        <v>0</v>
      </c>
      <c r="E3559" s="21">
        <f t="shared" si="1853"/>
        <v>0</v>
      </c>
      <c r="F3559" s="103">
        <f t="shared" si="1853"/>
        <v>0</v>
      </c>
      <c r="G3559" s="862">
        <f t="shared" si="1853"/>
        <v>0</v>
      </c>
      <c r="H3559" s="499">
        <f t="shared" si="1853"/>
        <v>0</v>
      </c>
      <c r="I3559" s="863">
        <f t="shared" si="1853"/>
        <v>0</v>
      </c>
      <c r="J3559" s="514">
        <f t="shared" si="1853"/>
        <v>1440000</v>
      </c>
      <c r="K3559" s="536">
        <f t="shared" si="1829"/>
        <v>0</v>
      </c>
    </row>
    <row r="3560" spans="1:11" x14ac:dyDescent="0.25">
      <c r="A3560" s="135" t="s">
        <v>412</v>
      </c>
      <c r="B3560" s="48" t="s">
        <v>159</v>
      </c>
      <c r="C3560" s="49">
        <v>1440000</v>
      </c>
      <c r="D3560" s="29"/>
      <c r="E3560" s="29"/>
      <c r="F3560" s="89"/>
      <c r="G3560" s="836"/>
      <c r="H3560" s="1088"/>
      <c r="I3560" s="847">
        <f>H3560+G3560</f>
        <v>0</v>
      </c>
      <c r="J3560" s="618">
        <f>C3560-I3560</f>
        <v>1440000</v>
      </c>
      <c r="K3560" s="538">
        <f t="shared" si="1829"/>
        <v>0</v>
      </c>
    </row>
    <row r="3561" spans="1:11" x14ac:dyDescent="0.25">
      <c r="A3561" s="139"/>
      <c r="B3561" s="124"/>
      <c r="C3561" s="125"/>
      <c r="D3561" s="126"/>
      <c r="E3561" s="126"/>
      <c r="F3561" s="126"/>
      <c r="G3561" s="516"/>
      <c r="H3561" s="516"/>
      <c r="I3561" s="516"/>
      <c r="J3561" s="515"/>
      <c r="K3561" s="545"/>
    </row>
    <row r="3562" spans="1:11" x14ac:dyDescent="0.25">
      <c r="A3562" s="140"/>
      <c r="B3562" s="7"/>
      <c r="C3562" s="8"/>
      <c r="D3562" s="130"/>
      <c r="E3562" s="130"/>
      <c r="F3562" s="130"/>
      <c r="G3562" s="520"/>
      <c r="H3562" s="520"/>
      <c r="I3562" s="520"/>
      <c r="J3562" s="519"/>
      <c r="K3562" s="550">
        <v>8</v>
      </c>
    </row>
    <row r="3563" spans="1:11" x14ac:dyDescent="0.25">
      <c r="A3563" s="144" t="s">
        <v>533</v>
      </c>
      <c r="B3563" s="141">
        <v>2</v>
      </c>
      <c r="C3563" s="142" t="s">
        <v>534</v>
      </c>
      <c r="D3563" s="142" t="s">
        <v>535</v>
      </c>
      <c r="E3563" s="142" t="s">
        <v>536</v>
      </c>
      <c r="F3563" s="143" t="s">
        <v>537</v>
      </c>
      <c r="G3563" s="882">
        <v>7</v>
      </c>
      <c r="H3563" s="1108">
        <v>8</v>
      </c>
      <c r="I3563" s="883">
        <v>9</v>
      </c>
      <c r="J3563" s="525">
        <v>10</v>
      </c>
      <c r="K3563" s="503">
        <v>11</v>
      </c>
    </row>
    <row r="3564" spans="1:11" ht="15.75" thickBot="1" x14ac:dyDescent="0.3">
      <c r="A3564" s="136" t="s">
        <v>68</v>
      </c>
      <c r="B3564" s="136" t="s">
        <v>69</v>
      </c>
      <c r="C3564" s="137">
        <f>C3565</f>
        <v>1060000</v>
      </c>
      <c r="D3564" s="137">
        <f t="shared" ref="D3564:J3564" si="1854">D3565</f>
        <v>0</v>
      </c>
      <c r="E3564" s="137">
        <f t="shared" si="1854"/>
        <v>0</v>
      </c>
      <c r="F3564" s="138">
        <f t="shared" si="1854"/>
        <v>0</v>
      </c>
      <c r="G3564" s="905">
        <f t="shared" si="1854"/>
        <v>835000</v>
      </c>
      <c r="H3564" s="1109">
        <f t="shared" si="1854"/>
        <v>0</v>
      </c>
      <c r="I3564" s="906">
        <f t="shared" si="1854"/>
        <v>835000</v>
      </c>
      <c r="J3564" s="559">
        <f t="shared" si="1854"/>
        <v>225000</v>
      </c>
      <c r="K3564" s="907">
        <f t="shared" ref="K3564:K3605" si="1855">I3564/C3564*100</f>
        <v>78.773584905660371</v>
      </c>
    </row>
    <row r="3565" spans="1:11" ht="15.75" thickBot="1" x14ac:dyDescent="0.3">
      <c r="A3565" s="79" t="s">
        <v>413</v>
      </c>
      <c r="B3565" s="3" t="s">
        <v>151</v>
      </c>
      <c r="C3565" s="65">
        <f>C3566+C3568+C3570</f>
        <v>1060000</v>
      </c>
      <c r="D3565" s="65">
        <f t="shared" ref="D3565:J3565" si="1856">D3566+D3568+D3570</f>
        <v>0</v>
      </c>
      <c r="E3565" s="65">
        <f t="shared" si="1856"/>
        <v>0</v>
      </c>
      <c r="F3565" s="100">
        <f t="shared" si="1856"/>
        <v>0</v>
      </c>
      <c r="G3565" s="858">
        <f t="shared" si="1856"/>
        <v>835000</v>
      </c>
      <c r="H3565" s="511">
        <f t="shared" si="1856"/>
        <v>0</v>
      </c>
      <c r="I3565" s="859">
        <f t="shared" si="1856"/>
        <v>835000</v>
      </c>
      <c r="J3565" s="512">
        <f t="shared" si="1856"/>
        <v>225000</v>
      </c>
      <c r="K3565" s="535">
        <f t="shared" si="1855"/>
        <v>78.773584905660371</v>
      </c>
    </row>
    <row r="3566" spans="1:11" x14ac:dyDescent="0.25">
      <c r="A3566" s="78" t="s">
        <v>414</v>
      </c>
      <c r="B3566" s="63" t="s">
        <v>154</v>
      </c>
      <c r="C3566" s="64">
        <f>C3567</f>
        <v>70000</v>
      </c>
      <c r="D3566" s="64">
        <f t="shared" ref="D3566:J3566" si="1857">D3567</f>
        <v>0</v>
      </c>
      <c r="E3566" s="64">
        <f t="shared" si="1857"/>
        <v>0</v>
      </c>
      <c r="F3566" s="101">
        <f t="shared" si="1857"/>
        <v>0</v>
      </c>
      <c r="G3566" s="860">
        <f t="shared" si="1857"/>
        <v>70000</v>
      </c>
      <c r="H3566" s="369">
        <f t="shared" si="1857"/>
        <v>0</v>
      </c>
      <c r="I3566" s="861">
        <f t="shared" si="1857"/>
        <v>70000</v>
      </c>
      <c r="J3566" s="513">
        <f t="shared" si="1857"/>
        <v>0</v>
      </c>
      <c r="K3566" s="536">
        <f t="shared" si="1855"/>
        <v>100</v>
      </c>
    </row>
    <row r="3567" spans="1:11" x14ac:dyDescent="0.25">
      <c r="A3567" s="27" t="s">
        <v>415</v>
      </c>
      <c r="B3567" s="4" t="s">
        <v>155</v>
      </c>
      <c r="C3567" s="21">
        <v>70000</v>
      </c>
      <c r="D3567" s="16"/>
      <c r="E3567" s="16"/>
      <c r="F3567" s="102"/>
      <c r="G3567" s="850">
        <v>70000</v>
      </c>
      <c r="H3567" s="691"/>
      <c r="I3567" s="864">
        <f>H3567+G3567</f>
        <v>70000</v>
      </c>
      <c r="J3567" s="561">
        <f>C3567-I3567</f>
        <v>0</v>
      </c>
      <c r="K3567" s="536">
        <f t="shared" si="1855"/>
        <v>100</v>
      </c>
    </row>
    <row r="3568" spans="1:11" x14ac:dyDescent="0.25">
      <c r="A3568" s="27" t="s">
        <v>416</v>
      </c>
      <c r="B3568" s="4" t="s">
        <v>156</v>
      </c>
      <c r="C3568" s="21">
        <f>C3569</f>
        <v>30000</v>
      </c>
      <c r="D3568" s="21">
        <f t="shared" ref="D3568:J3568" si="1858">D3569</f>
        <v>0</v>
      </c>
      <c r="E3568" s="21">
        <f t="shared" si="1858"/>
        <v>0</v>
      </c>
      <c r="F3568" s="103">
        <f t="shared" si="1858"/>
        <v>0</v>
      </c>
      <c r="G3568" s="862">
        <f t="shared" si="1858"/>
        <v>15000</v>
      </c>
      <c r="H3568" s="499">
        <f t="shared" si="1858"/>
        <v>0</v>
      </c>
      <c r="I3568" s="863">
        <f t="shared" si="1858"/>
        <v>15000</v>
      </c>
      <c r="J3568" s="514">
        <f t="shared" si="1858"/>
        <v>15000</v>
      </c>
      <c r="K3568" s="536">
        <f t="shared" si="1855"/>
        <v>50</v>
      </c>
    </row>
    <row r="3569" spans="1:11" x14ac:dyDescent="0.25">
      <c r="A3569" s="27" t="s">
        <v>417</v>
      </c>
      <c r="B3569" s="4" t="s">
        <v>157</v>
      </c>
      <c r="C3569" s="21">
        <v>30000</v>
      </c>
      <c r="D3569" s="16"/>
      <c r="E3569" s="16"/>
      <c r="F3569" s="102"/>
      <c r="G3569" s="850">
        <v>15000</v>
      </c>
      <c r="H3569" s="691"/>
      <c r="I3569" s="851">
        <f>H3569+G3569</f>
        <v>15000</v>
      </c>
      <c r="J3569" s="561">
        <f>C3569-I3569</f>
        <v>15000</v>
      </c>
      <c r="K3569" s="536">
        <f t="shared" si="1855"/>
        <v>50</v>
      </c>
    </row>
    <row r="3570" spans="1:11" x14ac:dyDescent="0.25">
      <c r="A3570" s="27" t="s">
        <v>418</v>
      </c>
      <c r="B3570" s="4" t="s">
        <v>158</v>
      </c>
      <c r="C3570" s="21">
        <f>C3571</f>
        <v>960000</v>
      </c>
      <c r="D3570" s="21">
        <f t="shared" ref="D3570:J3570" si="1859">D3571</f>
        <v>0</v>
      </c>
      <c r="E3570" s="21">
        <f t="shared" si="1859"/>
        <v>0</v>
      </c>
      <c r="F3570" s="103">
        <f t="shared" si="1859"/>
        <v>0</v>
      </c>
      <c r="G3570" s="862">
        <f t="shared" si="1859"/>
        <v>750000</v>
      </c>
      <c r="H3570" s="499">
        <f t="shared" si="1859"/>
        <v>0</v>
      </c>
      <c r="I3570" s="863">
        <f t="shared" si="1859"/>
        <v>750000</v>
      </c>
      <c r="J3570" s="514">
        <f t="shared" si="1859"/>
        <v>210000</v>
      </c>
      <c r="K3570" s="536">
        <f t="shared" si="1855"/>
        <v>78.125</v>
      </c>
    </row>
    <row r="3571" spans="1:11" x14ac:dyDescent="0.25">
      <c r="A3571" s="27" t="s">
        <v>419</v>
      </c>
      <c r="B3571" s="4" t="s">
        <v>159</v>
      </c>
      <c r="C3571" s="21">
        <v>960000</v>
      </c>
      <c r="D3571" s="16"/>
      <c r="E3571" s="16"/>
      <c r="F3571" s="102"/>
      <c r="G3571" s="850">
        <v>750000</v>
      </c>
      <c r="H3571" s="691"/>
      <c r="I3571" s="864">
        <f>H3571+G3571</f>
        <v>750000</v>
      </c>
      <c r="J3571" s="561">
        <f>C3571-I3571</f>
        <v>210000</v>
      </c>
      <c r="K3571" s="536">
        <f t="shared" si="1855"/>
        <v>78.125</v>
      </c>
    </row>
    <row r="3572" spans="1:11" ht="15.75" thickBot="1" x14ac:dyDescent="0.3">
      <c r="A3572" s="70" t="s">
        <v>70</v>
      </c>
      <c r="B3572" s="70" t="s">
        <v>71</v>
      </c>
      <c r="C3572" s="71">
        <f>C3573</f>
        <v>2040000</v>
      </c>
      <c r="D3572" s="71">
        <f t="shared" ref="D3572:J3572" si="1860">D3573</f>
        <v>0</v>
      </c>
      <c r="E3572" s="71">
        <f t="shared" si="1860"/>
        <v>0</v>
      </c>
      <c r="F3572" s="111">
        <f t="shared" si="1860"/>
        <v>0</v>
      </c>
      <c r="G3572" s="902">
        <f t="shared" si="1860"/>
        <v>0</v>
      </c>
      <c r="H3572" s="1100">
        <f t="shared" si="1860"/>
        <v>0</v>
      </c>
      <c r="I3572" s="903">
        <f t="shared" si="1860"/>
        <v>0</v>
      </c>
      <c r="J3572" s="558">
        <f t="shared" si="1860"/>
        <v>2040000</v>
      </c>
      <c r="K3572" s="904">
        <f t="shared" si="1855"/>
        <v>0</v>
      </c>
    </row>
    <row r="3573" spans="1:11" ht="15.75" thickBot="1" x14ac:dyDescent="0.3">
      <c r="A3573" s="79" t="s">
        <v>420</v>
      </c>
      <c r="B3573" s="3" t="s">
        <v>151</v>
      </c>
      <c r="C3573" s="65">
        <f>C3574+C3576+C3578</f>
        <v>2040000</v>
      </c>
      <c r="D3573" s="65">
        <f t="shared" ref="D3573:J3573" si="1861">D3574+D3576+D3578</f>
        <v>0</v>
      </c>
      <c r="E3573" s="65">
        <f t="shared" si="1861"/>
        <v>0</v>
      </c>
      <c r="F3573" s="100">
        <f t="shared" si="1861"/>
        <v>0</v>
      </c>
      <c r="G3573" s="858">
        <f t="shared" si="1861"/>
        <v>0</v>
      </c>
      <c r="H3573" s="511">
        <f t="shared" si="1861"/>
        <v>0</v>
      </c>
      <c r="I3573" s="859">
        <f t="shared" si="1861"/>
        <v>0</v>
      </c>
      <c r="J3573" s="512">
        <f t="shared" si="1861"/>
        <v>2040000</v>
      </c>
      <c r="K3573" s="544">
        <f t="shared" si="1855"/>
        <v>0</v>
      </c>
    </row>
    <row r="3574" spans="1:11" x14ac:dyDescent="0.25">
      <c r="A3574" s="78" t="s">
        <v>421</v>
      </c>
      <c r="B3574" s="63" t="s">
        <v>154</v>
      </c>
      <c r="C3574" s="64">
        <f>C3575</f>
        <v>75000</v>
      </c>
      <c r="D3574" s="64">
        <f t="shared" ref="D3574:J3574" si="1862">D3575</f>
        <v>0</v>
      </c>
      <c r="E3574" s="64">
        <f t="shared" si="1862"/>
        <v>0</v>
      </c>
      <c r="F3574" s="101">
        <f t="shared" si="1862"/>
        <v>0</v>
      </c>
      <c r="G3574" s="860">
        <f t="shared" si="1862"/>
        <v>0</v>
      </c>
      <c r="H3574" s="369">
        <f t="shared" si="1862"/>
        <v>0</v>
      </c>
      <c r="I3574" s="861">
        <f t="shared" si="1862"/>
        <v>0</v>
      </c>
      <c r="J3574" s="513">
        <f t="shared" si="1862"/>
        <v>75000</v>
      </c>
      <c r="K3574" s="535">
        <f t="shared" si="1855"/>
        <v>0</v>
      </c>
    </row>
    <row r="3575" spans="1:11" x14ac:dyDescent="0.25">
      <c r="A3575" s="27" t="s">
        <v>422</v>
      </c>
      <c r="B3575" s="4" t="s">
        <v>155</v>
      </c>
      <c r="C3575" s="21">
        <v>75000</v>
      </c>
      <c r="D3575" s="16"/>
      <c r="E3575" s="16"/>
      <c r="F3575" s="102"/>
      <c r="G3575" s="835"/>
      <c r="H3575" s="716"/>
      <c r="I3575" s="846">
        <f>H3575+G3575</f>
        <v>0</v>
      </c>
      <c r="J3575" s="561">
        <f>C3575-I3575</f>
        <v>75000</v>
      </c>
      <c r="K3575" s="536">
        <f t="shared" si="1855"/>
        <v>0</v>
      </c>
    </row>
    <row r="3576" spans="1:11" x14ac:dyDescent="0.25">
      <c r="A3576" s="27" t="s">
        <v>423</v>
      </c>
      <c r="B3576" s="4" t="s">
        <v>156</v>
      </c>
      <c r="C3576" s="21">
        <f>C3577</f>
        <v>45000</v>
      </c>
      <c r="D3576" s="908">
        <f t="shared" ref="D3576:J3576" si="1863">D3577</f>
        <v>0</v>
      </c>
      <c r="E3576" s="21">
        <f t="shared" si="1863"/>
        <v>0</v>
      </c>
      <c r="F3576" s="103">
        <f t="shared" si="1863"/>
        <v>0</v>
      </c>
      <c r="G3576" s="862">
        <f t="shared" si="1863"/>
        <v>0</v>
      </c>
      <c r="H3576" s="499">
        <f t="shared" si="1863"/>
        <v>0</v>
      </c>
      <c r="I3576" s="863">
        <f t="shared" si="1863"/>
        <v>0</v>
      </c>
      <c r="J3576" s="514">
        <f t="shared" si="1863"/>
        <v>45000</v>
      </c>
      <c r="K3576" s="536">
        <f t="shared" si="1855"/>
        <v>0</v>
      </c>
    </row>
    <row r="3577" spans="1:11" x14ac:dyDescent="0.25">
      <c r="A3577" s="27" t="s">
        <v>424</v>
      </c>
      <c r="B3577" s="4" t="s">
        <v>157</v>
      </c>
      <c r="C3577" s="21">
        <v>45000</v>
      </c>
      <c r="D3577" s="16"/>
      <c r="E3577" s="16"/>
      <c r="F3577" s="102"/>
      <c r="G3577" s="835"/>
      <c r="H3577" s="716"/>
      <c r="I3577" s="846">
        <f>H3577+G3577</f>
        <v>0</v>
      </c>
      <c r="J3577" s="561">
        <f>C3577-I3577</f>
        <v>45000</v>
      </c>
      <c r="K3577" s="536">
        <f t="shared" si="1855"/>
        <v>0</v>
      </c>
    </row>
    <row r="3578" spans="1:11" x14ac:dyDescent="0.25">
      <c r="A3578" s="27" t="s">
        <v>425</v>
      </c>
      <c r="B3578" s="4" t="s">
        <v>158</v>
      </c>
      <c r="C3578" s="21">
        <f>C3579</f>
        <v>1920000</v>
      </c>
      <c r="D3578" s="21">
        <f t="shared" ref="D3578:J3578" si="1864">D3579</f>
        <v>0</v>
      </c>
      <c r="E3578" s="21">
        <f t="shared" si="1864"/>
        <v>0</v>
      </c>
      <c r="F3578" s="103">
        <f t="shared" si="1864"/>
        <v>0</v>
      </c>
      <c r="G3578" s="862">
        <f t="shared" si="1864"/>
        <v>0</v>
      </c>
      <c r="H3578" s="499">
        <f t="shared" si="1864"/>
        <v>0</v>
      </c>
      <c r="I3578" s="863">
        <f t="shared" si="1864"/>
        <v>0</v>
      </c>
      <c r="J3578" s="514">
        <f t="shared" si="1864"/>
        <v>1920000</v>
      </c>
      <c r="K3578" s="536">
        <f t="shared" si="1855"/>
        <v>0</v>
      </c>
    </row>
    <row r="3579" spans="1:11" x14ac:dyDescent="0.25">
      <c r="A3579" s="27" t="s">
        <v>426</v>
      </c>
      <c r="B3579" s="4" t="s">
        <v>159</v>
      </c>
      <c r="C3579" s="21">
        <v>1920000</v>
      </c>
      <c r="D3579" s="16"/>
      <c r="E3579" s="16"/>
      <c r="F3579" s="102"/>
      <c r="G3579" s="835"/>
      <c r="H3579" s="716"/>
      <c r="I3579" s="846">
        <f>H3579+G3579</f>
        <v>0</v>
      </c>
      <c r="J3579" s="561">
        <f>C3579-I3579</f>
        <v>1920000</v>
      </c>
      <c r="K3579" s="536">
        <f t="shared" si="1855"/>
        <v>0</v>
      </c>
    </row>
    <row r="3580" spans="1:11" ht="15.75" thickBot="1" x14ac:dyDescent="0.3">
      <c r="A3580" s="70" t="s">
        <v>72</v>
      </c>
      <c r="B3580" s="70" t="s">
        <v>73</v>
      </c>
      <c r="C3580" s="71">
        <f>C3581</f>
        <v>520000</v>
      </c>
      <c r="D3580" s="71">
        <f t="shared" ref="D3580:J3580" si="1865">D3581</f>
        <v>0</v>
      </c>
      <c r="E3580" s="71">
        <f t="shared" si="1865"/>
        <v>0</v>
      </c>
      <c r="F3580" s="111">
        <f t="shared" si="1865"/>
        <v>0</v>
      </c>
      <c r="G3580" s="902">
        <f t="shared" si="1865"/>
        <v>0</v>
      </c>
      <c r="H3580" s="1100">
        <f t="shared" si="1865"/>
        <v>0</v>
      </c>
      <c r="I3580" s="903">
        <f t="shared" si="1865"/>
        <v>0</v>
      </c>
      <c r="J3580" s="558">
        <f t="shared" si="1865"/>
        <v>520000</v>
      </c>
      <c r="K3580" s="904">
        <f t="shared" si="1855"/>
        <v>0</v>
      </c>
    </row>
    <row r="3581" spans="1:11" ht="15.75" thickBot="1" x14ac:dyDescent="0.3">
      <c r="A3581" s="79" t="s">
        <v>427</v>
      </c>
      <c r="B3581" s="3" t="s">
        <v>151</v>
      </c>
      <c r="C3581" s="65">
        <f>C3582+C3584+C3586</f>
        <v>520000</v>
      </c>
      <c r="D3581" s="65">
        <f t="shared" ref="D3581:J3581" si="1866">D3582+D3584+D3586</f>
        <v>0</v>
      </c>
      <c r="E3581" s="65">
        <f t="shared" si="1866"/>
        <v>0</v>
      </c>
      <c r="F3581" s="100">
        <f t="shared" si="1866"/>
        <v>0</v>
      </c>
      <c r="G3581" s="858">
        <f t="shared" si="1866"/>
        <v>0</v>
      </c>
      <c r="H3581" s="511">
        <f t="shared" si="1866"/>
        <v>0</v>
      </c>
      <c r="I3581" s="859">
        <f t="shared" si="1866"/>
        <v>0</v>
      </c>
      <c r="J3581" s="512">
        <f t="shared" si="1866"/>
        <v>520000</v>
      </c>
      <c r="K3581" s="544">
        <f t="shared" si="1855"/>
        <v>0</v>
      </c>
    </row>
    <row r="3582" spans="1:11" x14ac:dyDescent="0.25">
      <c r="A3582" s="78" t="s">
        <v>428</v>
      </c>
      <c r="B3582" s="63" t="s">
        <v>154</v>
      </c>
      <c r="C3582" s="64">
        <f>C3583</f>
        <v>65000</v>
      </c>
      <c r="D3582" s="64">
        <f t="shared" ref="D3582:J3582" si="1867">D3583</f>
        <v>0</v>
      </c>
      <c r="E3582" s="64">
        <f t="shared" si="1867"/>
        <v>0</v>
      </c>
      <c r="F3582" s="101">
        <f t="shared" si="1867"/>
        <v>0</v>
      </c>
      <c r="G3582" s="860">
        <f t="shared" si="1867"/>
        <v>0</v>
      </c>
      <c r="H3582" s="369">
        <f t="shared" si="1867"/>
        <v>0</v>
      </c>
      <c r="I3582" s="861">
        <f t="shared" si="1867"/>
        <v>0</v>
      </c>
      <c r="J3582" s="513">
        <f t="shared" si="1867"/>
        <v>65000</v>
      </c>
      <c r="K3582" s="535">
        <f t="shared" si="1855"/>
        <v>0</v>
      </c>
    </row>
    <row r="3583" spans="1:11" x14ac:dyDescent="0.25">
      <c r="A3583" s="27" t="s">
        <v>429</v>
      </c>
      <c r="B3583" s="4" t="s">
        <v>155</v>
      </c>
      <c r="C3583" s="21">
        <v>65000</v>
      </c>
      <c r="D3583" s="57"/>
      <c r="E3583" s="57"/>
      <c r="F3583" s="106"/>
      <c r="G3583" s="835"/>
      <c r="H3583" s="716"/>
      <c r="I3583" s="846">
        <f>H3583+G3583</f>
        <v>0</v>
      </c>
      <c r="J3583" s="561">
        <f>C3583-I3583</f>
        <v>65000</v>
      </c>
      <c r="K3583" s="536">
        <f t="shared" si="1855"/>
        <v>0</v>
      </c>
    </row>
    <row r="3584" spans="1:11" x14ac:dyDescent="0.25">
      <c r="A3584" s="27" t="s">
        <v>430</v>
      </c>
      <c r="B3584" s="4" t="s">
        <v>156</v>
      </c>
      <c r="C3584" s="21">
        <f>C3585</f>
        <v>15000</v>
      </c>
      <c r="D3584" s="21">
        <f t="shared" ref="D3584:J3584" si="1868">D3585</f>
        <v>0</v>
      </c>
      <c r="E3584" s="21">
        <f t="shared" si="1868"/>
        <v>0</v>
      </c>
      <c r="F3584" s="103">
        <f t="shared" si="1868"/>
        <v>0</v>
      </c>
      <c r="G3584" s="862">
        <f t="shared" si="1868"/>
        <v>0</v>
      </c>
      <c r="H3584" s="499">
        <f t="shared" si="1868"/>
        <v>0</v>
      </c>
      <c r="I3584" s="863">
        <f t="shared" si="1868"/>
        <v>0</v>
      </c>
      <c r="J3584" s="514">
        <f t="shared" si="1868"/>
        <v>15000</v>
      </c>
      <c r="K3584" s="536">
        <f t="shared" si="1855"/>
        <v>0</v>
      </c>
    </row>
    <row r="3585" spans="1:11" x14ac:dyDescent="0.25">
      <c r="A3585" s="27" t="s">
        <v>431</v>
      </c>
      <c r="B3585" s="4" t="s">
        <v>157</v>
      </c>
      <c r="C3585" s="21">
        <v>15000</v>
      </c>
      <c r="D3585" s="16"/>
      <c r="E3585" s="16"/>
      <c r="F3585" s="102"/>
      <c r="G3585" s="835"/>
      <c r="H3585" s="716"/>
      <c r="I3585" s="846">
        <f>H3585+G3585</f>
        <v>0</v>
      </c>
      <c r="J3585" s="561">
        <f>C3585-I3585</f>
        <v>15000</v>
      </c>
      <c r="K3585" s="536">
        <f t="shared" si="1855"/>
        <v>0</v>
      </c>
    </row>
    <row r="3586" spans="1:11" x14ac:dyDescent="0.25">
      <c r="A3586" s="27" t="s">
        <v>432</v>
      </c>
      <c r="B3586" s="4" t="s">
        <v>158</v>
      </c>
      <c r="C3586" s="21">
        <f>C3587</f>
        <v>440000</v>
      </c>
      <c r="D3586" s="21">
        <f t="shared" ref="D3586:J3586" si="1869">D3587</f>
        <v>0</v>
      </c>
      <c r="E3586" s="21">
        <f t="shared" si="1869"/>
        <v>0</v>
      </c>
      <c r="F3586" s="103">
        <f t="shared" si="1869"/>
        <v>0</v>
      </c>
      <c r="G3586" s="862">
        <f t="shared" si="1869"/>
        <v>0</v>
      </c>
      <c r="H3586" s="499">
        <f t="shared" si="1869"/>
        <v>0</v>
      </c>
      <c r="I3586" s="863">
        <f t="shared" si="1869"/>
        <v>0</v>
      </c>
      <c r="J3586" s="514">
        <f t="shared" si="1869"/>
        <v>440000</v>
      </c>
      <c r="K3586" s="536">
        <f t="shared" si="1855"/>
        <v>0</v>
      </c>
    </row>
    <row r="3587" spans="1:11" x14ac:dyDescent="0.25">
      <c r="A3587" s="27" t="s">
        <v>433</v>
      </c>
      <c r="B3587" s="4" t="s">
        <v>159</v>
      </c>
      <c r="C3587" s="21">
        <v>440000</v>
      </c>
      <c r="D3587" s="16"/>
      <c r="E3587" s="16"/>
      <c r="F3587" s="102"/>
      <c r="G3587" s="835"/>
      <c r="H3587" s="716"/>
      <c r="I3587" s="846">
        <f>H3587+G3587</f>
        <v>0</v>
      </c>
      <c r="J3587" s="561">
        <f>C3587-I3587</f>
        <v>440000</v>
      </c>
      <c r="K3587" s="536">
        <f t="shared" si="1855"/>
        <v>0</v>
      </c>
    </row>
    <row r="3588" spans="1:11" x14ac:dyDescent="0.25">
      <c r="A3588" s="54" t="s">
        <v>115</v>
      </c>
      <c r="B3588" s="54" t="s">
        <v>109</v>
      </c>
      <c r="C3588" s="55">
        <f>C3589</f>
        <v>1340000</v>
      </c>
      <c r="D3588" s="55">
        <f t="shared" ref="D3588:J3589" si="1870">D3589</f>
        <v>0</v>
      </c>
      <c r="E3588" s="55">
        <f t="shared" si="1870"/>
        <v>0</v>
      </c>
      <c r="F3588" s="104">
        <f t="shared" si="1870"/>
        <v>0</v>
      </c>
      <c r="G3588" s="547">
        <f t="shared" si="1870"/>
        <v>387500</v>
      </c>
      <c r="H3588" s="499">
        <f t="shared" si="1870"/>
        <v>0</v>
      </c>
      <c r="I3588" s="548">
        <f t="shared" si="1870"/>
        <v>387500</v>
      </c>
      <c r="J3588" s="581">
        <f t="shared" si="1870"/>
        <v>952500</v>
      </c>
      <c r="K3588" s="926">
        <f t="shared" si="1855"/>
        <v>28.917910447761191</v>
      </c>
    </row>
    <row r="3589" spans="1:11" ht="15.75" thickBot="1" x14ac:dyDescent="0.3">
      <c r="A3589" s="70" t="s">
        <v>434</v>
      </c>
      <c r="B3589" s="70" t="s">
        <v>74</v>
      </c>
      <c r="C3589" s="71">
        <f>C3590</f>
        <v>1340000</v>
      </c>
      <c r="D3589" s="71">
        <f t="shared" si="1870"/>
        <v>0</v>
      </c>
      <c r="E3589" s="71">
        <f t="shared" si="1870"/>
        <v>0</v>
      </c>
      <c r="F3589" s="111">
        <f t="shared" si="1870"/>
        <v>0</v>
      </c>
      <c r="G3589" s="902">
        <f t="shared" si="1870"/>
        <v>387500</v>
      </c>
      <c r="H3589" s="1100">
        <f t="shared" si="1870"/>
        <v>0</v>
      </c>
      <c r="I3589" s="557">
        <f t="shared" si="1870"/>
        <v>387500</v>
      </c>
      <c r="J3589" s="903">
        <f t="shared" si="1870"/>
        <v>952500</v>
      </c>
      <c r="K3589" s="927">
        <f t="shared" si="1855"/>
        <v>28.917910447761191</v>
      </c>
    </row>
    <row r="3590" spans="1:11" ht="15.75" thickBot="1" x14ac:dyDescent="0.3">
      <c r="A3590" s="79" t="s">
        <v>435</v>
      </c>
      <c r="B3590" s="3" t="s">
        <v>151</v>
      </c>
      <c r="C3590" s="65">
        <f>C3591+C3593+C3595</f>
        <v>1340000</v>
      </c>
      <c r="D3590" s="65">
        <f t="shared" ref="D3590:J3590" si="1871">D3591+D3593+D3595</f>
        <v>0</v>
      </c>
      <c r="E3590" s="65">
        <f t="shared" si="1871"/>
        <v>0</v>
      </c>
      <c r="F3590" s="100">
        <f t="shared" si="1871"/>
        <v>0</v>
      </c>
      <c r="G3590" s="858">
        <f t="shared" si="1871"/>
        <v>387500</v>
      </c>
      <c r="H3590" s="511">
        <f t="shared" si="1871"/>
        <v>0</v>
      </c>
      <c r="I3590" s="511">
        <f t="shared" si="1871"/>
        <v>387500</v>
      </c>
      <c r="J3590" s="859">
        <f t="shared" si="1871"/>
        <v>952500</v>
      </c>
      <c r="K3590" s="928">
        <f t="shared" si="1855"/>
        <v>28.917910447761191</v>
      </c>
    </row>
    <row r="3591" spans="1:11" x14ac:dyDescent="0.25">
      <c r="A3591" s="78" t="s">
        <v>436</v>
      </c>
      <c r="B3591" s="63" t="s">
        <v>154</v>
      </c>
      <c r="C3591" s="64">
        <f>C3592</f>
        <v>50000</v>
      </c>
      <c r="D3591" s="64">
        <f t="shared" ref="D3591:J3591" si="1872">D3592</f>
        <v>0</v>
      </c>
      <c r="E3591" s="64">
        <f t="shared" si="1872"/>
        <v>0</v>
      </c>
      <c r="F3591" s="101">
        <f t="shared" si="1872"/>
        <v>0</v>
      </c>
      <c r="G3591" s="884">
        <f t="shared" si="1872"/>
        <v>0</v>
      </c>
      <c r="H3591" s="1110">
        <f t="shared" si="1872"/>
        <v>0</v>
      </c>
      <c r="I3591" s="885">
        <f t="shared" si="1872"/>
        <v>0</v>
      </c>
      <c r="J3591" s="128">
        <f t="shared" si="1872"/>
        <v>50000</v>
      </c>
      <c r="K3591" s="929">
        <f t="shared" si="1855"/>
        <v>0</v>
      </c>
    </row>
    <row r="3592" spans="1:11" x14ac:dyDescent="0.25">
      <c r="A3592" s="27" t="s">
        <v>437</v>
      </c>
      <c r="B3592" s="4" t="s">
        <v>155</v>
      </c>
      <c r="C3592" s="21">
        <v>50000</v>
      </c>
      <c r="D3592" s="16"/>
      <c r="E3592" s="16"/>
      <c r="F3592" s="102"/>
      <c r="G3592" s="835"/>
      <c r="H3592" s="716"/>
      <c r="I3592" s="886">
        <f>H3592+G3592</f>
        <v>0</v>
      </c>
      <c r="J3592" s="918">
        <f>C3592-I3592</f>
        <v>50000</v>
      </c>
      <c r="K3592" s="930">
        <f t="shared" si="1855"/>
        <v>0</v>
      </c>
    </row>
    <row r="3593" spans="1:11" x14ac:dyDescent="0.25">
      <c r="A3593" s="27" t="s">
        <v>438</v>
      </c>
      <c r="B3593" s="4" t="s">
        <v>156</v>
      </c>
      <c r="C3593" s="21">
        <f>C3594</f>
        <v>15000</v>
      </c>
      <c r="D3593" s="21">
        <f t="shared" ref="D3593:J3593" si="1873">D3594</f>
        <v>0</v>
      </c>
      <c r="E3593" s="21">
        <f t="shared" si="1873"/>
        <v>0</v>
      </c>
      <c r="F3593" s="103">
        <f t="shared" si="1873"/>
        <v>0</v>
      </c>
      <c r="G3593" s="870">
        <f t="shared" si="1873"/>
        <v>0</v>
      </c>
      <c r="H3593" s="21">
        <f t="shared" si="1873"/>
        <v>0</v>
      </c>
      <c r="I3593" s="871">
        <f t="shared" si="1873"/>
        <v>0</v>
      </c>
      <c r="J3593" s="919">
        <f t="shared" si="1873"/>
        <v>15000</v>
      </c>
      <c r="K3593" s="930">
        <f t="shared" si="1855"/>
        <v>0</v>
      </c>
    </row>
    <row r="3594" spans="1:11" x14ac:dyDescent="0.25">
      <c r="A3594" s="27" t="s">
        <v>439</v>
      </c>
      <c r="B3594" s="4" t="s">
        <v>157</v>
      </c>
      <c r="C3594" s="21">
        <v>15000</v>
      </c>
      <c r="D3594" s="16"/>
      <c r="E3594" s="16"/>
      <c r="F3594" s="102"/>
      <c r="G3594" s="835"/>
      <c r="H3594" s="716"/>
      <c r="I3594" s="886">
        <f>H3594+G3594</f>
        <v>0</v>
      </c>
      <c r="J3594" s="918">
        <f>C3594-I3594</f>
        <v>15000</v>
      </c>
      <c r="K3594" s="930">
        <f t="shared" si="1855"/>
        <v>0</v>
      </c>
    </row>
    <row r="3595" spans="1:11" x14ac:dyDescent="0.25">
      <c r="A3595" s="27" t="s">
        <v>440</v>
      </c>
      <c r="B3595" s="4" t="s">
        <v>158</v>
      </c>
      <c r="C3595" s="21">
        <f>C3596</f>
        <v>1275000</v>
      </c>
      <c r="D3595" s="21">
        <f t="shared" ref="D3595:J3595" si="1874">D3596</f>
        <v>0</v>
      </c>
      <c r="E3595" s="21">
        <f t="shared" si="1874"/>
        <v>0</v>
      </c>
      <c r="F3595" s="103">
        <f t="shared" si="1874"/>
        <v>0</v>
      </c>
      <c r="G3595" s="870">
        <f t="shared" si="1874"/>
        <v>387500</v>
      </c>
      <c r="H3595" s="21">
        <f t="shared" si="1874"/>
        <v>0</v>
      </c>
      <c r="I3595" s="871">
        <f t="shared" si="1874"/>
        <v>387500</v>
      </c>
      <c r="J3595" s="919">
        <f t="shared" si="1874"/>
        <v>887500</v>
      </c>
      <c r="K3595" s="930">
        <f t="shared" si="1855"/>
        <v>30.392156862745097</v>
      </c>
    </row>
    <row r="3596" spans="1:11" x14ac:dyDescent="0.25">
      <c r="A3596" s="27" t="s">
        <v>441</v>
      </c>
      <c r="B3596" s="4" t="s">
        <v>159</v>
      </c>
      <c r="C3596" s="21">
        <v>1275000</v>
      </c>
      <c r="D3596" s="16"/>
      <c r="E3596" s="16"/>
      <c r="F3596" s="102"/>
      <c r="G3596" s="850">
        <v>387500</v>
      </c>
      <c r="H3596" s="691"/>
      <c r="I3596" s="887">
        <f>H3596+G3596</f>
        <v>387500</v>
      </c>
      <c r="J3596" s="918">
        <f>C3596-I3596</f>
        <v>887500</v>
      </c>
      <c r="K3596" s="930">
        <f t="shared" si="1855"/>
        <v>30.392156862745097</v>
      </c>
    </row>
    <row r="3597" spans="1:11" x14ac:dyDescent="0.25">
      <c r="A3597" s="54" t="s">
        <v>114</v>
      </c>
      <c r="B3597" s="54" t="s">
        <v>110</v>
      </c>
      <c r="C3597" s="55">
        <f t="shared" ref="C3597:J3597" si="1875">C3598+C3609+C3620+C3628</f>
        <v>8874500</v>
      </c>
      <c r="D3597" s="55">
        <f t="shared" si="1875"/>
        <v>0</v>
      </c>
      <c r="E3597" s="55">
        <f t="shared" si="1875"/>
        <v>0</v>
      </c>
      <c r="F3597" s="104">
        <f t="shared" si="1875"/>
        <v>0</v>
      </c>
      <c r="G3597" s="547">
        <f t="shared" si="1875"/>
        <v>3331250</v>
      </c>
      <c r="H3597" s="499">
        <f t="shared" si="1875"/>
        <v>0</v>
      </c>
      <c r="I3597" s="581">
        <f t="shared" si="1875"/>
        <v>3331250</v>
      </c>
      <c r="J3597" s="920">
        <f t="shared" si="1875"/>
        <v>5543250</v>
      </c>
      <c r="K3597" s="926">
        <f t="shared" si="1855"/>
        <v>37.537326046537835</v>
      </c>
    </row>
    <row r="3598" spans="1:11" ht="15.75" thickBot="1" x14ac:dyDescent="0.3">
      <c r="A3598" s="70" t="s">
        <v>75</v>
      </c>
      <c r="B3598" s="70" t="s">
        <v>76</v>
      </c>
      <c r="C3598" s="71">
        <f>C3599</f>
        <v>1439500</v>
      </c>
      <c r="D3598" s="71">
        <f t="shared" ref="D3598:J3598" si="1876">D3599</f>
        <v>0</v>
      </c>
      <c r="E3598" s="71">
        <f t="shared" si="1876"/>
        <v>0</v>
      </c>
      <c r="F3598" s="111">
        <f t="shared" si="1876"/>
        <v>0</v>
      </c>
      <c r="G3598" s="902">
        <f t="shared" si="1876"/>
        <v>0</v>
      </c>
      <c r="H3598" s="1100">
        <f t="shared" si="1876"/>
        <v>0</v>
      </c>
      <c r="I3598" s="903">
        <f t="shared" si="1876"/>
        <v>0</v>
      </c>
      <c r="J3598" s="921">
        <f t="shared" si="1876"/>
        <v>1439500</v>
      </c>
      <c r="K3598" s="927">
        <f t="shared" si="1855"/>
        <v>0</v>
      </c>
    </row>
    <row r="3599" spans="1:11" ht="15.75" thickBot="1" x14ac:dyDescent="0.3">
      <c r="A3599" s="79" t="s">
        <v>442</v>
      </c>
      <c r="B3599" s="3" t="s">
        <v>151</v>
      </c>
      <c r="C3599" s="65">
        <f>C3600+C3602+C3604</f>
        <v>1439500</v>
      </c>
      <c r="D3599" s="65">
        <f t="shared" ref="D3599:J3599" si="1877">D3600+D3602+D3604</f>
        <v>0</v>
      </c>
      <c r="E3599" s="65">
        <f t="shared" si="1877"/>
        <v>0</v>
      </c>
      <c r="F3599" s="100">
        <f t="shared" si="1877"/>
        <v>0</v>
      </c>
      <c r="G3599" s="858">
        <f t="shared" si="1877"/>
        <v>0</v>
      </c>
      <c r="H3599" s="511">
        <f t="shared" si="1877"/>
        <v>0</v>
      </c>
      <c r="I3599" s="859">
        <f t="shared" si="1877"/>
        <v>0</v>
      </c>
      <c r="J3599" s="922">
        <f t="shared" si="1877"/>
        <v>1439500</v>
      </c>
      <c r="K3599" s="928">
        <f t="shared" si="1855"/>
        <v>0</v>
      </c>
    </row>
    <row r="3600" spans="1:11" x14ac:dyDescent="0.25">
      <c r="A3600" s="78" t="s">
        <v>443</v>
      </c>
      <c r="B3600" s="63" t="s">
        <v>154</v>
      </c>
      <c r="C3600" s="64">
        <f>C3601</f>
        <v>89500</v>
      </c>
      <c r="D3600" s="64">
        <f t="shared" ref="D3600:J3600" si="1878">D3601</f>
        <v>0</v>
      </c>
      <c r="E3600" s="64">
        <f t="shared" si="1878"/>
        <v>0</v>
      </c>
      <c r="F3600" s="101">
        <f t="shared" si="1878"/>
        <v>0</v>
      </c>
      <c r="G3600" s="860">
        <f t="shared" si="1878"/>
        <v>0</v>
      </c>
      <c r="H3600" s="369">
        <f t="shared" si="1878"/>
        <v>0</v>
      </c>
      <c r="I3600" s="861">
        <f t="shared" si="1878"/>
        <v>0</v>
      </c>
      <c r="J3600" s="923">
        <f t="shared" si="1878"/>
        <v>89500</v>
      </c>
      <c r="K3600" s="929">
        <f t="shared" si="1855"/>
        <v>0</v>
      </c>
    </row>
    <row r="3601" spans="1:11" x14ac:dyDescent="0.25">
      <c r="A3601" s="27" t="s">
        <v>444</v>
      </c>
      <c r="B3601" s="4" t="s">
        <v>155</v>
      </c>
      <c r="C3601" s="21">
        <v>89500</v>
      </c>
      <c r="D3601" s="16"/>
      <c r="E3601" s="16"/>
      <c r="F3601" s="102"/>
      <c r="G3601" s="835"/>
      <c r="H3601" s="716"/>
      <c r="I3601" s="846">
        <f>H3601+G3601</f>
        <v>0</v>
      </c>
      <c r="J3601" s="924">
        <f>C3601-I3601</f>
        <v>89500</v>
      </c>
      <c r="K3601" s="930">
        <f t="shared" si="1855"/>
        <v>0</v>
      </c>
    </row>
    <row r="3602" spans="1:11" x14ac:dyDescent="0.25">
      <c r="A3602" s="27" t="s">
        <v>445</v>
      </c>
      <c r="B3602" s="4" t="s">
        <v>156</v>
      </c>
      <c r="C3602" s="21">
        <f>C3603</f>
        <v>30000</v>
      </c>
      <c r="D3602" s="21">
        <f t="shared" ref="D3602:J3602" si="1879">D3603</f>
        <v>0</v>
      </c>
      <c r="E3602" s="21">
        <f t="shared" si="1879"/>
        <v>0</v>
      </c>
      <c r="F3602" s="103">
        <f t="shared" si="1879"/>
        <v>0</v>
      </c>
      <c r="G3602" s="862">
        <f t="shared" si="1879"/>
        <v>0</v>
      </c>
      <c r="H3602" s="499">
        <f t="shared" si="1879"/>
        <v>0</v>
      </c>
      <c r="I3602" s="863">
        <f t="shared" si="1879"/>
        <v>0</v>
      </c>
      <c r="J3602" s="925">
        <f t="shared" si="1879"/>
        <v>30000</v>
      </c>
      <c r="K3602" s="930">
        <f t="shared" si="1855"/>
        <v>0</v>
      </c>
    </row>
    <row r="3603" spans="1:11" x14ac:dyDescent="0.25">
      <c r="A3603" s="27" t="s">
        <v>446</v>
      </c>
      <c r="B3603" s="4" t="s">
        <v>157</v>
      </c>
      <c r="C3603" s="21">
        <v>30000</v>
      </c>
      <c r="D3603" s="16"/>
      <c r="E3603" s="16"/>
      <c r="F3603" s="102"/>
      <c r="G3603" s="835"/>
      <c r="H3603" s="716"/>
      <c r="I3603" s="846">
        <f>H3603+G3603</f>
        <v>0</v>
      </c>
      <c r="J3603" s="924">
        <f>C3603-I3603</f>
        <v>30000</v>
      </c>
      <c r="K3603" s="930">
        <f t="shared" si="1855"/>
        <v>0</v>
      </c>
    </row>
    <row r="3604" spans="1:11" x14ac:dyDescent="0.25">
      <c r="A3604" s="27" t="s">
        <v>447</v>
      </c>
      <c r="B3604" s="4" t="s">
        <v>158</v>
      </c>
      <c r="C3604" s="21">
        <f>C3605</f>
        <v>1320000</v>
      </c>
      <c r="D3604" s="21">
        <f t="shared" ref="D3604:J3604" si="1880">D3605</f>
        <v>0</v>
      </c>
      <c r="E3604" s="21">
        <f t="shared" si="1880"/>
        <v>0</v>
      </c>
      <c r="F3604" s="103">
        <f t="shared" si="1880"/>
        <v>0</v>
      </c>
      <c r="G3604" s="862">
        <f t="shared" si="1880"/>
        <v>0</v>
      </c>
      <c r="H3604" s="499">
        <f t="shared" si="1880"/>
        <v>0</v>
      </c>
      <c r="I3604" s="863">
        <f t="shared" si="1880"/>
        <v>0</v>
      </c>
      <c r="J3604" s="925">
        <f t="shared" si="1880"/>
        <v>1320000</v>
      </c>
      <c r="K3604" s="930">
        <f t="shared" si="1855"/>
        <v>0</v>
      </c>
    </row>
    <row r="3605" spans="1:11" x14ac:dyDescent="0.25">
      <c r="A3605" s="27" t="s">
        <v>448</v>
      </c>
      <c r="B3605" s="4" t="s">
        <v>159</v>
      </c>
      <c r="C3605" s="21">
        <v>1320000</v>
      </c>
      <c r="D3605" s="16"/>
      <c r="E3605" s="16"/>
      <c r="F3605" s="102"/>
      <c r="G3605" s="835"/>
      <c r="H3605" s="716"/>
      <c r="I3605" s="846">
        <f>H3605+G3605</f>
        <v>0</v>
      </c>
      <c r="J3605" s="924">
        <f>C3605-I3605</f>
        <v>1320000</v>
      </c>
      <c r="K3605" s="930">
        <f t="shared" si="1855"/>
        <v>0</v>
      </c>
    </row>
    <row r="3606" spans="1:11" x14ac:dyDescent="0.25">
      <c r="A3606" s="139"/>
      <c r="B3606" s="124"/>
      <c r="C3606" s="125"/>
      <c r="D3606" s="126"/>
      <c r="E3606" s="126"/>
      <c r="F3606" s="126"/>
      <c r="G3606" s="516"/>
      <c r="H3606" s="516"/>
      <c r="I3606" s="516"/>
      <c r="J3606" s="515"/>
      <c r="K3606" s="545"/>
    </row>
    <row r="3607" spans="1:11" x14ac:dyDescent="0.25">
      <c r="A3607" s="140"/>
      <c r="B3607" s="7"/>
      <c r="C3607" s="8"/>
      <c r="D3607" s="130"/>
      <c r="E3607" s="130"/>
      <c r="F3607" s="130"/>
      <c r="G3607" s="520"/>
      <c r="H3607" s="520"/>
      <c r="I3607" s="520"/>
      <c r="J3607" s="519"/>
      <c r="K3607" s="550">
        <v>9</v>
      </c>
    </row>
    <row r="3608" spans="1:11" x14ac:dyDescent="0.25">
      <c r="A3608" s="144" t="s">
        <v>533</v>
      </c>
      <c r="B3608" s="141">
        <v>2</v>
      </c>
      <c r="C3608" s="142" t="s">
        <v>534</v>
      </c>
      <c r="D3608" s="142" t="s">
        <v>535</v>
      </c>
      <c r="E3608" s="142" t="s">
        <v>536</v>
      </c>
      <c r="F3608" s="143" t="s">
        <v>537</v>
      </c>
      <c r="G3608" s="882">
        <v>7</v>
      </c>
      <c r="H3608" s="1108">
        <v>8</v>
      </c>
      <c r="I3608" s="883">
        <v>9</v>
      </c>
      <c r="J3608" s="525">
        <v>10</v>
      </c>
      <c r="K3608" s="503">
        <v>11</v>
      </c>
    </row>
    <row r="3609" spans="1:11" ht="15.75" thickBot="1" x14ac:dyDescent="0.3">
      <c r="A3609" s="70" t="s">
        <v>77</v>
      </c>
      <c r="B3609" s="70" t="s">
        <v>78</v>
      </c>
      <c r="C3609" s="71">
        <f>C3610+C3613</f>
        <v>3095000</v>
      </c>
      <c r="D3609" s="71">
        <f t="shared" ref="D3609:J3609" si="1881">D3610+D3613</f>
        <v>0</v>
      </c>
      <c r="E3609" s="71">
        <f t="shared" si="1881"/>
        <v>0</v>
      </c>
      <c r="F3609" s="111">
        <f t="shared" si="1881"/>
        <v>0</v>
      </c>
      <c r="G3609" s="902">
        <f t="shared" si="1881"/>
        <v>802000</v>
      </c>
      <c r="H3609" s="1100">
        <f t="shared" si="1881"/>
        <v>0</v>
      </c>
      <c r="I3609" s="903">
        <f t="shared" si="1881"/>
        <v>802000</v>
      </c>
      <c r="J3609" s="558">
        <f t="shared" si="1881"/>
        <v>2293000</v>
      </c>
      <c r="K3609" s="904">
        <f t="shared" ref="K3609:K3647" si="1882">I3609/C3609*100</f>
        <v>25.912762520193862</v>
      </c>
    </row>
    <row r="3610" spans="1:11" ht="15.75" thickBot="1" x14ac:dyDescent="0.3">
      <c r="A3610" s="3" t="s">
        <v>456</v>
      </c>
      <c r="B3610" s="3" t="s">
        <v>92</v>
      </c>
      <c r="C3610" s="65">
        <f>C3611</f>
        <v>1825000</v>
      </c>
      <c r="D3610" s="65">
        <f t="shared" ref="D3610:J3611" si="1883">D3611</f>
        <v>0</v>
      </c>
      <c r="E3610" s="65">
        <f t="shared" si="1883"/>
        <v>0</v>
      </c>
      <c r="F3610" s="100">
        <f t="shared" si="1883"/>
        <v>0</v>
      </c>
      <c r="G3610" s="858">
        <f t="shared" si="1883"/>
        <v>730000</v>
      </c>
      <c r="H3610" s="511">
        <f t="shared" si="1883"/>
        <v>0</v>
      </c>
      <c r="I3610" s="859">
        <f t="shared" si="1883"/>
        <v>730000</v>
      </c>
      <c r="J3610" s="512">
        <f t="shared" si="1883"/>
        <v>1095000</v>
      </c>
      <c r="K3610" s="544">
        <f t="shared" si="1882"/>
        <v>40</v>
      </c>
    </row>
    <row r="3611" spans="1:11" x14ac:dyDescent="0.25">
      <c r="A3611" s="63" t="s">
        <v>457</v>
      </c>
      <c r="B3611" s="63" t="s">
        <v>152</v>
      </c>
      <c r="C3611" s="64">
        <f>C3612</f>
        <v>1825000</v>
      </c>
      <c r="D3611" s="64">
        <f t="shared" si="1883"/>
        <v>0</v>
      </c>
      <c r="E3611" s="64">
        <f t="shared" si="1883"/>
        <v>0</v>
      </c>
      <c r="F3611" s="101">
        <f t="shared" si="1883"/>
        <v>0</v>
      </c>
      <c r="G3611" s="860">
        <f t="shared" si="1883"/>
        <v>730000</v>
      </c>
      <c r="H3611" s="369">
        <f t="shared" si="1883"/>
        <v>0</v>
      </c>
      <c r="I3611" s="861">
        <f t="shared" si="1883"/>
        <v>730000</v>
      </c>
      <c r="J3611" s="513">
        <f t="shared" si="1883"/>
        <v>1095000</v>
      </c>
      <c r="K3611" s="535">
        <f t="shared" si="1882"/>
        <v>40</v>
      </c>
    </row>
    <row r="3612" spans="1:11" ht="15.75" thickBot="1" x14ac:dyDescent="0.3">
      <c r="A3612" s="48" t="s">
        <v>458</v>
      </c>
      <c r="B3612" s="48" t="s">
        <v>153</v>
      </c>
      <c r="C3612" s="49">
        <v>1825000</v>
      </c>
      <c r="D3612" s="147"/>
      <c r="E3612" s="147"/>
      <c r="F3612" s="148"/>
      <c r="G3612" s="865">
        <v>730000</v>
      </c>
      <c r="H3612" s="1098"/>
      <c r="I3612" s="866">
        <f>H3612+G3612</f>
        <v>730000</v>
      </c>
      <c r="J3612" s="618">
        <f>C3612-I3612</f>
        <v>1095000</v>
      </c>
      <c r="K3612" s="538">
        <f t="shared" si="1882"/>
        <v>40</v>
      </c>
    </row>
    <row r="3613" spans="1:11" ht="15.75" thickBot="1" x14ac:dyDescent="0.3">
      <c r="A3613" s="79" t="s">
        <v>449</v>
      </c>
      <c r="B3613" s="3" t="s">
        <v>151</v>
      </c>
      <c r="C3613" s="65">
        <f>C3614+C3616+C3618</f>
        <v>1270000</v>
      </c>
      <c r="D3613" s="65">
        <f t="shared" ref="D3613:J3613" si="1884">D3614+D3616+D3618</f>
        <v>0</v>
      </c>
      <c r="E3613" s="65">
        <f t="shared" si="1884"/>
        <v>0</v>
      </c>
      <c r="F3613" s="100">
        <f t="shared" si="1884"/>
        <v>0</v>
      </c>
      <c r="G3613" s="858">
        <f t="shared" si="1884"/>
        <v>72000</v>
      </c>
      <c r="H3613" s="511">
        <f t="shared" si="1884"/>
        <v>0</v>
      </c>
      <c r="I3613" s="859">
        <f t="shared" si="1884"/>
        <v>72000</v>
      </c>
      <c r="J3613" s="512">
        <f t="shared" si="1884"/>
        <v>1198000</v>
      </c>
      <c r="K3613" s="544">
        <f t="shared" si="1882"/>
        <v>5.6692913385826769</v>
      </c>
    </row>
    <row r="3614" spans="1:11" x14ac:dyDescent="0.25">
      <c r="A3614" s="78" t="s">
        <v>450</v>
      </c>
      <c r="B3614" s="63" t="s">
        <v>154</v>
      </c>
      <c r="C3614" s="64">
        <f>C3615</f>
        <v>195000</v>
      </c>
      <c r="D3614" s="64">
        <f t="shared" ref="D3614:J3614" si="1885">D3615</f>
        <v>0</v>
      </c>
      <c r="E3614" s="64">
        <f t="shared" si="1885"/>
        <v>0</v>
      </c>
      <c r="F3614" s="101">
        <f t="shared" si="1885"/>
        <v>0</v>
      </c>
      <c r="G3614" s="860">
        <f t="shared" si="1885"/>
        <v>0</v>
      </c>
      <c r="H3614" s="369">
        <f t="shared" si="1885"/>
        <v>0</v>
      </c>
      <c r="I3614" s="861">
        <f t="shared" si="1885"/>
        <v>0</v>
      </c>
      <c r="J3614" s="513">
        <f t="shared" si="1885"/>
        <v>195000</v>
      </c>
      <c r="K3614" s="535">
        <f t="shared" si="1882"/>
        <v>0</v>
      </c>
    </row>
    <row r="3615" spans="1:11" x14ac:dyDescent="0.25">
      <c r="A3615" s="27" t="s">
        <v>451</v>
      </c>
      <c r="B3615" s="4" t="s">
        <v>155</v>
      </c>
      <c r="C3615" s="21">
        <v>195000</v>
      </c>
      <c r="D3615" s="16"/>
      <c r="E3615" s="16"/>
      <c r="F3615" s="102"/>
      <c r="G3615" s="835"/>
      <c r="H3615" s="716"/>
      <c r="I3615" s="846">
        <f>H3615+G3615</f>
        <v>0</v>
      </c>
      <c r="J3615" s="561">
        <f>C3615-I3615</f>
        <v>195000</v>
      </c>
      <c r="K3615" s="536">
        <f t="shared" si="1882"/>
        <v>0</v>
      </c>
    </row>
    <row r="3616" spans="1:11" x14ac:dyDescent="0.25">
      <c r="A3616" s="27" t="s">
        <v>452</v>
      </c>
      <c r="B3616" s="4" t="s">
        <v>156</v>
      </c>
      <c r="C3616" s="21">
        <f>C3617</f>
        <v>75000</v>
      </c>
      <c r="D3616" s="21">
        <f t="shared" ref="D3616:J3616" si="1886">D3617</f>
        <v>0</v>
      </c>
      <c r="E3616" s="21">
        <f t="shared" si="1886"/>
        <v>0</v>
      </c>
      <c r="F3616" s="103">
        <f t="shared" si="1886"/>
        <v>0</v>
      </c>
      <c r="G3616" s="862">
        <f t="shared" si="1886"/>
        <v>72000</v>
      </c>
      <c r="H3616" s="499">
        <f t="shared" si="1886"/>
        <v>0</v>
      </c>
      <c r="I3616" s="863">
        <f t="shared" si="1886"/>
        <v>72000</v>
      </c>
      <c r="J3616" s="514">
        <f t="shared" si="1886"/>
        <v>3000</v>
      </c>
      <c r="K3616" s="536">
        <f t="shared" si="1882"/>
        <v>96</v>
      </c>
    </row>
    <row r="3617" spans="1:11" x14ac:dyDescent="0.25">
      <c r="A3617" s="27" t="s">
        <v>453</v>
      </c>
      <c r="B3617" s="4" t="s">
        <v>157</v>
      </c>
      <c r="C3617" s="21">
        <v>75000</v>
      </c>
      <c r="D3617" s="16"/>
      <c r="E3617" s="16"/>
      <c r="F3617" s="102"/>
      <c r="G3617" s="850">
        <v>72000</v>
      </c>
      <c r="H3617" s="691"/>
      <c r="I3617" s="851">
        <f>H3617+G3617</f>
        <v>72000</v>
      </c>
      <c r="J3617" s="561">
        <f>C3617-I3617</f>
        <v>3000</v>
      </c>
      <c r="K3617" s="536">
        <f t="shared" si="1882"/>
        <v>96</v>
      </c>
    </row>
    <row r="3618" spans="1:11" x14ac:dyDescent="0.25">
      <c r="A3618" s="27" t="s">
        <v>454</v>
      </c>
      <c r="B3618" s="4" t="s">
        <v>158</v>
      </c>
      <c r="C3618" s="21">
        <f>C3619</f>
        <v>1000000</v>
      </c>
      <c r="D3618" s="21">
        <f t="shared" ref="D3618:J3618" si="1887">D3619</f>
        <v>0</v>
      </c>
      <c r="E3618" s="21">
        <f t="shared" si="1887"/>
        <v>0</v>
      </c>
      <c r="F3618" s="103">
        <f t="shared" si="1887"/>
        <v>0</v>
      </c>
      <c r="G3618" s="862">
        <f t="shared" si="1887"/>
        <v>0</v>
      </c>
      <c r="H3618" s="499">
        <f t="shared" si="1887"/>
        <v>0</v>
      </c>
      <c r="I3618" s="863">
        <f t="shared" si="1887"/>
        <v>0</v>
      </c>
      <c r="J3618" s="514">
        <f t="shared" si="1887"/>
        <v>1000000</v>
      </c>
      <c r="K3618" s="536">
        <f t="shared" si="1882"/>
        <v>0</v>
      </c>
    </row>
    <row r="3619" spans="1:11" x14ac:dyDescent="0.25">
      <c r="A3619" s="27" t="s">
        <v>455</v>
      </c>
      <c r="B3619" s="4" t="s">
        <v>175</v>
      </c>
      <c r="C3619" s="21">
        <v>1000000</v>
      </c>
      <c r="D3619" s="16"/>
      <c r="E3619" s="16"/>
      <c r="F3619" s="102"/>
      <c r="G3619" s="835"/>
      <c r="H3619" s="716"/>
      <c r="I3619" s="846">
        <f>H3619+G3619</f>
        <v>0</v>
      </c>
      <c r="J3619" s="561">
        <f>C3619-I3619</f>
        <v>1000000</v>
      </c>
      <c r="K3619" s="536">
        <f t="shared" si="1882"/>
        <v>0</v>
      </c>
    </row>
    <row r="3620" spans="1:11" ht="15.75" thickBot="1" x14ac:dyDescent="0.3">
      <c r="A3620" s="70" t="s">
        <v>79</v>
      </c>
      <c r="B3620" s="70" t="s">
        <v>80</v>
      </c>
      <c r="C3620" s="71">
        <f>C3621</f>
        <v>640000</v>
      </c>
      <c r="D3620" s="71">
        <f t="shared" ref="D3620:J3620" si="1888">D3621</f>
        <v>0</v>
      </c>
      <c r="E3620" s="71">
        <f t="shared" si="1888"/>
        <v>0</v>
      </c>
      <c r="F3620" s="111">
        <f t="shared" si="1888"/>
        <v>0</v>
      </c>
      <c r="G3620" s="902">
        <f t="shared" si="1888"/>
        <v>149250</v>
      </c>
      <c r="H3620" s="1100">
        <f t="shared" si="1888"/>
        <v>0</v>
      </c>
      <c r="I3620" s="903">
        <f t="shared" si="1888"/>
        <v>149250</v>
      </c>
      <c r="J3620" s="558">
        <f t="shared" si="1888"/>
        <v>490750</v>
      </c>
      <c r="K3620" s="904">
        <f t="shared" si="1882"/>
        <v>23.3203125</v>
      </c>
    </row>
    <row r="3621" spans="1:11" ht="15.75" thickBot="1" x14ac:dyDescent="0.3">
      <c r="A3621" s="79" t="s">
        <v>459</v>
      </c>
      <c r="B3621" s="3" t="s">
        <v>151</v>
      </c>
      <c r="C3621" s="65">
        <f>C3622+C3624+C3626</f>
        <v>640000</v>
      </c>
      <c r="D3621" s="65">
        <f t="shared" ref="D3621:J3621" si="1889">D3622+D3624+D3626</f>
        <v>0</v>
      </c>
      <c r="E3621" s="65">
        <f t="shared" si="1889"/>
        <v>0</v>
      </c>
      <c r="F3621" s="100">
        <f t="shared" si="1889"/>
        <v>0</v>
      </c>
      <c r="G3621" s="858">
        <f t="shared" si="1889"/>
        <v>149250</v>
      </c>
      <c r="H3621" s="511">
        <f t="shared" si="1889"/>
        <v>0</v>
      </c>
      <c r="I3621" s="859">
        <f t="shared" si="1889"/>
        <v>149250</v>
      </c>
      <c r="J3621" s="512">
        <f t="shared" si="1889"/>
        <v>490750</v>
      </c>
      <c r="K3621" s="544">
        <f t="shared" si="1882"/>
        <v>23.3203125</v>
      </c>
    </row>
    <row r="3622" spans="1:11" x14ac:dyDescent="0.25">
      <c r="A3622" s="78" t="s">
        <v>460</v>
      </c>
      <c r="B3622" s="63" t="s">
        <v>154</v>
      </c>
      <c r="C3622" s="64">
        <f>C3623</f>
        <v>205000</v>
      </c>
      <c r="D3622" s="64">
        <f t="shared" ref="D3622:J3622" si="1890">D3623</f>
        <v>0</v>
      </c>
      <c r="E3622" s="64">
        <f t="shared" si="1890"/>
        <v>0</v>
      </c>
      <c r="F3622" s="101">
        <f t="shared" si="1890"/>
        <v>0</v>
      </c>
      <c r="G3622" s="860">
        <f t="shared" si="1890"/>
        <v>99000</v>
      </c>
      <c r="H3622" s="369">
        <f t="shared" si="1890"/>
        <v>0</v>
      </c>
      <c r="I3622" s="861">
        <f t="shared" si="1890"/>
        <v>99000</v>
      </c>
      <c r="J3622" s="513">
        <f t="shared" si="1890"/>
        <v>106000</v>
      </c>
      <c r="K3622" s="535">
        <f t="shared" si="1882"/>
        <v>48.292682926829265</v>
      </c>
    </row>
    <row r="3623" spans="1:11" x14ac:dyDescent="0.25">
      <c r="A3623" s="27" t="s">
        <v>461</v>
      </c>
      <c r="B3623" s="4" t="s">
        <v>155</v>
      </c>
      <c r="C3623" s="21">
        <v>205000</v>
      </c>
      <c r="D3623" s="16"/>
      <c r="E3623" s="16"/>
      <c r="F3623" s="106"/>
      <c r="G3623" s="850">
        <v>99000</v>
      </c>
      <c r="H3623" s="691"/>
      <c r="I3623" s="851">
        <f>H3623+G3623</f>
        <v>99000</v>
      </c>
      <c r="J3623" s="987">
        <f>C3623-I3623</f>
        <v>106000</v>
      </c>
      <c r="K3623" s="536">
        <f t="shared" si="1882"/>
        <v>48.292682926829265</v>
      </c>
    </row>
    <row r="3624" spans="1:11" x14ac:dyDescent="0.25">
      <c r="A3624" s="27" t="s">
        <v>462</v>
      </c>
      <c r="B3624" s="4" t="s">
        <v>156</v>
      </c>
      <c r="C3624" s="21">
        <f>C3625</f>
        <v>60000</v>
      </c>
      <c r="D3624" s="21">
        <f t="shared" ref="D3624:J3624" si="1891">D3625</f>
        <v>0</v>
      </c>
      <c r="E3624" s="21">
        <f t="shared" si="1891"/>
        <v>0</v>
      </c>
      <c r="F3624" s="103">
        <f t="shared" si="1891"/>
        <v>0</v>
      </c>
      <c r="G3624" s="862">
        <f t="shared" si="1891"/>
        <v>50250</v>
      </c>
      <c r="H3624" s="499">
        <f t="shared" si="1891"/>
        <v>0</v>
      </c>
      <c r="I3624" s="863">
        <f t="shared" si="1891"/>
        <v>50250</v>
      </c>
      <c r="J3624" s="514">
        <f t="shared" si="1891"/>
        <v>9750</v>
      </c>
      <c r="K3624" s="536">
        <f t="shared" si="1882"/>
        <v>83.75</v>
      </c>
    </row>
    <row r="3625" spans="1:11" x14ac:dyDescent="0.25">
      <c r="A3625" s="27" t="s">
        <v>463</v>
      </c>
      <c r="B3625" s="4" t="s">
        <v>157</v>
      </c>
      <c r="C3625" s="21">
        <v>60000</v>
      </c>
      <c r="D3625" s="16"/>
      <c r="E3625" s="16"/>
      <c r="F3625" s="102"/>
      <c r="G3625" s="835">
        <v>50250</v>
      </c>
      <c r="H3625" s="691"/>
      <c r="I3625" s="851">
        <f>H3625+G3625</f>
        <v>50250</v>
      </c>
      <c r="J3625" s="561">
        <f>C3625-I3625</f>
        <v>9750</v>
      </c>
      <c r="K3625" s="536">
        <f t="shared" si="1882"/>
        <v>83.75</v>
      </c>
    </row>
    <row r="3626" spans="1:11" x14ac:dyDescent="0.25">
      <c r="A3626" s="27" t="s">
        <v>464</v>
      </c>
      <c r="B3626" s="4" t="s">
        <v>158</v>
      </c>
      <c r="C3626" s="21">
        <f>C3627</f>
        <v>375000</v>
      </c>
      <c r="D3626" s="21">
        <f t="shared" ref="D3626:J3626" si="1892">D3627</f>
        <v>0</v>
      </c>
      <c r="E3626" s="21">
        <f t="shared" si="1892"/>
        <v>0</v>
      </c>
      <c r="F3626" s="103">
        <f t="shared" si="1892"/>
        <v>0</v>
      </c>
      <c r="G3626" s="862">
        <f t="shared" si="1892"/>
        <v>0</v>
      </c>
      <c r="H3626" s="499">
        <f t="shared" si="1892"/>
        <v>0</v>
      </c>
      <c r="I3626" s="863">
        <f t="shared" si="1892"/>
        <v>0</v>
      </c>
      <c r="J3626" s="514">
        <f t="shared" si="1892"/>
        <v>375000</v>
      </c>
      <c r="K3626" s="536">
        <f t="shared" si="1882"/>
        <v>0</v>
      </c>
    </row>
    <row r="3627" spans="1:11" x14ac:dyDescent="0.25">
      <c r="A3627" s="27" t="s">
        <v>465</v>
      </c>
      <c r="B3627" s="4" t="s">
        <v>175</v>
      </c>
      <c r="C3627" s="21">
        <v>375000</v>
      </c>
      <c r="D3627" s="16"/>
      <c r="E3627" s="16"/>
      <c r="F3627" s="102"/>
      <c r="G3627" s="835"/>
      <c r="H3627" s="716"/>
      <c r="I3627" s="846">
        <f>H3627+G3627</f>
        <v>0</v>
      </c>
      <c r="J3627" s="561">
        <f>C3627-I3627</f>
        <v>375000</v>
      </c>
      <c r="K3627" s="536">
        <f t="shared" si="1882"/>
        <v>0</v>
      </c>
    </row>
    <row r="3628" spans="1:11" ht="15.75" thickBot="1" x14ac:dyDescent="0.3">
      <c r="A3628" s="70" t="s">
        <v>81</v>
      </c>
      <c r="B3628" s="70" t="s">
        <v>82</v>
      </c>
      <c r="C3628" s="71">
        <f>C3629+C3632</f>
        <v>3700000</v>
      </c>
      <c r="D3628" s="71">
        <f t="shared" ref="D3628:J3628" si="1893">D3629+D3632</f>
        <v>0</v>
      </c>
      <c r="E3628" s="71">
        <f t="shared" si="1893"/>
        <v>0</v>
      </c>
      <c r="F3628" s="111">
        <f t="shared" si="1893"/>
        <v>0</v>
      </c>
      <c r="G3628" s="902">
        <f t="shared" si="1893"/>
        <v>2380000</v>
      </c>
      <c r="H3628" s="1100">
        <f t="shared" si="1893"/>
        <v>0</v>
      </c>
      <c r="I3628" s="903">
        <f t="shared" si="1893"/>
        <v>2380000</v>
      </c>
      <c r="J3628" s="558">
        <f t="shared" si="1893"/>
        <v>1320000</v>
      </c>
      <c r="K3628" s="904">
        <f t="shared" si="1882"/>
        <v>64.324324324324323</v>
      </c>
    </row>
    <row r="3629" spans="1:11" ht="15.75" thickBot="1" x14ac:dyDescent="0.3">
      <c r="A3629" s="3" t="s">
        <v>473</v>
      </c>
      <c r="B3629" s="3" t="s">
        <v>92</v>
      </c>
      <c r="C3629" s="65">
        <f>C3630</f>
        <v>780000</v>
      </c>
      <c r="D3629" s="65">
        <f t="shared" ref="D3629:J3630" si="1894">D3630</f>
        <v>0</v>
      </c>
      <c r="E3629" s="65">
        <f t="shared" si="1894"/>
        <v>0</v>
      </c>
      <c r="F3629" s="100">
        <f t="shared" si="1894"/>
        <v>0</v>
      </c>
      <c r="G3629" s="858">
        <f t="shared" si="1894"/>
        <v>780000</v>
      </c>
      <c r="H3629" s="511">
        <f t="shared" si="1894"/>
        <v>0</v>
      </c>
      <c r="I3629" s="859">
        <f t="shared" si="1894"/>
        <v>780000</v>
      </c>
      <c r="J3629" s="512">
        <f t="shared" si="1894"/>
        <v>0</v>
      </c>
      <c r="K3629" s="544">
        <f t="shared" si="1882"/>
        <v>100</v>
      </c>
    </row>
    <row r="3630" spans="1:11" x14ac:dyDescent="0.25">
      <c r="A3630" s="63" t="s">
        <v>474</v>
      </c>
      <c r="B3630" s="63" t="s">
        <v>152</v>
      </c>
      <c r="C3630" s="64">
        <f>C3631</f>
        <v>780000</v>
      </c>
      <c r="D3630" s="64">
        <f t="shared" si="1894"/>
        <v>0</v>
      </c>
      <c r="E3630" s="64">
        <f t="shared" si="1894"/>
        <v>0</v>
      </c>
      <c r="F3630" s="101">
        <f t="shared" si="1894"/>
        <v>0</v>
      </c>
      <c r="G3630" s="860">
        <f t="shared" si="1894"/>
        <v>780000</v>
      </c>
      <c r="H3630" s="369">
        <f t="shared" si="1894"/>
        <v>0</v>
      </c>
      <c r="I3630" s="861">
        <f t="shared" si="1894"/>
        <v>780000</v>
      </c>
      <c r="J3630" s="513">
        <f t="shared" si="1894"/>
        <v>0</v>
      </c>
      <c r="K3630" s="535">
        <f t="shared" si="1882"/>
        <v>100</v>
      </c>
    </row>
    <row r="3631" spans="1:11" ht="15.75" thickBot="1" x14ac:dyDescent="0.3">
      <c r="A3631" s="48" t="s">
        <v>475</v>
      </c>
      <c r="B3631" s="48" t="s">
        <v>153</v>
      </c>
      <c r="C3631" s="49">
        <v>780000</v>
      </c>
      <c r="D3631" s="147"/>
      <c r="E3631" s="147"/>
      <c r="F3631" s="148"/>
      <c r="G3631" s="865">
        <v>780000</v>
      </c>
      <c r="H3631" s="1098"/>
      <c r="I3631" s="866">
        <f>H3631+G3631</f>
        <v>780000</v>
      </c>
      <c r="J3631" s="618">
        <f>C3631-I3631</f>
        <v>0</v>
      </c>
      <c r="K3631" s="538">
        <f t="shared" si="1882"/>
        <v>100</v>
      </c>
    </row>
    <row r="3632" spans="1:11" ht="15.75" thickBot="1" x14ac:dyDescent="0.3">
      <c r="A3632" s="79" t="s">
        <v>466</v>
      </c>
      <c r="B3632" s="3" t="s">
        <v>151</v>
      </c>
      <c r="C3632" s="65">
        <f>C3633+C3635+C3637</f>
        <v>2920000</v>
      </c>
      <c r="D3632" s="65">
        <f t="shared" ref="D3632:J3632" si="1895">D3633+D3635+D3637</f>
        <v>0</v>
      </c>
      <c r="E3632" s="65">
        <f t="shared" si="1895"/>
        <v>0</v>
      </c>
      <c r="F3632" s="100">
        <f t="shared" si="1895"/>
        <v>0</v>
      </c>
      <c r="G3632" s="858">
        <f t="shared" si="1895"/>
        <v>1600000</v>
      </c>
      <c r="H3632" s="511">
        <f t="shared" si="1895"/>
        <v>0</v>
      </c>
      <c r="I3632" s="859">
        <f t="shared" si="1895"/>
        <v>1600000</v>
      </c>
      <c r="J3632" s="512">
        <f t="shared" si="1895"/>
        <v>1320000</v>
      </c>
      <c r="K3632" s="544">
        <f t="shared" si="1882"/>
        <v>54.794520547945204</v>
      </c>
    </row>
    <row r="3633" spans="1:11" x14ac:dyDescent="0.25">
      <c r="A3633" s="78" t="s">
        <v>467</v>
      </c>
      <c r="B3633" s="63" t="s">
        <v>154</v>
      </c>
      <c r="C3633" s="64">
        <f>C3634</f>
        <v>235000</v>
      </c>
      <c r="D3633" s="64">
        <f t="shared" ref="D3633:J3633" si="1896">D3634</f>
        <v>0</v>
      </c>
      <c r="E3633" s="64">
        <f t="shared" si="1896"/>
        <v>0</v>
      </c>
      <c r="F3633" s="101">
        <f t="shared" si="1896"/>
        <v>0</v>
      </c>
      <c r="G3633" s="860">
        <f t="shared" si="1896"/>
        <v>235000</v>
      </c>
      <c r="H3633" s="369">
        <f t="shared" si="1896"/>
        <v>0</v>
      </c>
      <c r="I3633" s="861">
        <f t="shared" si="1896"/>
        <v>235000</v>
      </c>
      <c r="J3633" s="513">
        <f t="shared" si="1896"/>
        <v>0</v>
      </c>
      <c r="K3633" s="535">
        <f t="shared" si="1882"/>
        <v>100</v>
      </c>
    </row>
    <row r="3634" spans="1:11" x14ac:dyDescent="0.25">
      <c r="A3634" s="27" t="s">
        <v>468</v>
      </c>
      <c r="B3634" s="4" t="s">
        <v>155</v>
      </c>
      <c r="C3634" s="21">
        <v>235000</v>
      </c>
      <c r="D3634" s="16"/>
      <c r="E3634" s="16"/>
      <c r="F3634" s="102"/>
      <c r="G3634" s="850">
        <v>235000</v>
      </c>
      <c r="H3634" s="691"/>
      <c r="I3634" s="851">
        <f>H3634+G3634</f>
        <v>235000</v>
      </c>
      <c r="J3634" s="561">
        <f>C3634-I3634</f>
        <v>0</v>
      </c>
      <c r="K3634" s="536">
        <f t="shared" si="1882"/>
        <v>100</v>
      </c>
    </row>
    <row r="3635" spans="1:11" x14ac:dyDescent="0.25">
      <c r="A3635" s="27" t="s">
        <v>469</v>
      </c>
      <c r="B3635" s="4" t="s">
        <v>156</v>
      </c>
      <c r="C3635" s="21">
        <f>C3636</f>
        <v>45000</v>
      </c>
      <c r="D3635" s="21">
        <f t="shared" ref="D3635:J3635" si="1897">D3636</f>
        <v>0</v>
      </c>
      <c r="E3635" s="21">
        <f t="shared" si="1897"/>
        <v>0</v>
      </c>
      <c r="F3635" s="103">
        <f t="shared" si="1897"/>
        <v>0</v>
      </c>
      <c r="G3635" s="862">
        <f t="shared" si="1897"/>
        <v>45000</v>
      </c>
      <c r="H3635" s="499">
        <f t="shared" si="1897"/>
        <v>0</v>
      </c>
      <c r="I3635" s="863">
        <f t="shared" si="1897"/>
        <v>45000</v>
      </c>
      <c r="J3635" s="514">
        <f t="shared" si="1897"/>
        <v>0</v>
      </c>
      <c r="K3635" s="536">
        <f t="shared" si="1882"/>
        <v>100</v>
      </c>
    </row>
    <row r="3636" spans="1:11" x14ac:dyDescent="0.25">
      <c r="A3636" s="27" t="s">
        <v>470</v>
      </c>
      <c r="B3636" s="4" t="s">
        <v>157</v>
      </c>
      <c r="C3636" s="21">
        <v>45000</v>
      </c>
      <c r="D3636" s="16"/>
      <c r="E3636" s="16"/>
      <c r="F3636" s="102"/>
      <c r="G3636" s="850">
        <v>45000</v>
      </c>
      <c r="H3636" s="691"/>
      <c r="I3636" s="851">
        <f>H3636+G3636</f>
        <v>45000</v>
      </c>
      <c r="J3636" s="561">
        <f>C3636-I3636</f>
        <v>0</v>
      </c>
      <c r="K3636" s="536">
        <f t="shared" si="1882"/>
        <v>100</v>
      </c>
    </row>
    <row r="3637" spans="1:11" x14ac:dyDescent="0.25">
      <c r="A3637" s="27" t="s">
        <v>471</v>
      </c>
      <c r="B3637" s="4" t="s">
        <v>158</v>
      </c>
      <c r="C3637" s="21">
        <f>C3638</f>
        <v>2640000</v>
      </c>
      <c r="D3637" s="21">
        <f t="shared" ref="D3637:J3637" si="1898">D3638</f>
        <v>0</v>
      </c>
      <c r="E3637" s="21">
        <f t="shared" si="1898"/>
        <v>0</v>
      </c>
      <c r="F3637" s="103">
        <f t="shared" si="1898"/>
        <v>0</v>
      </c>
      <c r="G3637" s="862">
        <f t="shared" si="1898"/>
        <v>1320000</v>
      </c>
      <c r="H3637" s="499">
        <f t="shared" si="1898"/>
        <v>0</v>
      </c>
      <c r="I3637" s="863">
        <f t="shared" si="1898"/>
        <v>1320000</v>
      </c>
      <c r="J3637" s="514">
        <f t="shared" si="1898"/>
        <v>1320000</v>
      </c>
      <c r="K3637" s="536">
        <f t="shared" si="1882"/>
        <v>50</v>
      </c>
    </row>
    <row r="3638" spans="1:11" x14ac:dyDescent="0.25">
      <c r="A3638" s="27" t="s">
        <v>472</v>
      </c>
      <c r="B3638" s="4" t="s">
        <v>175</v>
      </c>
      <c r="C3638" s="21">
        <v>2640000</v>
      </c>
      <c r="D3638" s="16"/>
      <c r="E3638" s="16"/>
      <c r="F3638" s="102"/>
      <c r="G3638" s="835">
        <v>1320000</v>
      </c>
      <c r="H3638" s="691"/>
      <c r="I3638" s="851">
        <f>H3638+G3638</f>
        <v>1320000</v>
      </c>
      <c r="J3638" s="561">
        <f>C3638-I3638</f>
        <v>1320000</v>
      </c>
      <c r="K3638" s="536">
        <f t="shared" si="1882"/>
        <v>50</v>
      </c>
    </row>
    <row r="3639" spans="1:11" x14ac:dyDescent="0.25">
      <c r="A3639" s="54" t="s">
        <v>113</v>
      </c>
      <c r="B3639" s="54" t="s">
        <v>547</v>
      </c>
      <c r="C3639" s="55">
        <f t="shared" ref="C3639:J3639" si="1899">C3640+C3652</f>
        <v>5580000</v>
      </c>
      <c r="D3639" s="55">
        <f t="shared" si="1899"/>
        <v>0</v>
      </c>
      <c r="E3639" s="55">
        <f t="shared" si="1899"/>
        <v>0</v>
      </c>
      <c r="F3639" s="104">
        <f t="shared" si="1899"/>
        <v>0</v>
      </c>
      <c r="G3639" s="547">
        <f t="shared" si="1899"/>
        <v>5355000</v>
      </c>
      <c r="H3639" s="499">
        <f t="shared" si="1899"/>
        <v>0</v>
      </c>
      <c r="I3639" s="581">
        <f t="shared" si="1899"/>
        <v>5355000</v>
      </c>
      <c r="J3639" s="549">
        <f t="shared" si="1899"/>
        <v>225000</v>
      </c>
      <c r="K3639" s="916">
        <f t="shared" si="1882"/>
        <v>95.967741935483872</v>
      </c>
    </row>
    <row r="3640" spans="1:11" ht="15.75" thickBot="1" x14ac:dyDescent="0.3">
      <c r="A3640" s="70" t="s">
        <v>83</v>
      </c>
      <c r="B3640" s="70" t="s">
        <v>84</v>
      </c>
      <c r="C3640" s="71">
        <f>C3641</f>
        <v>850000</v>
      </c>
      <c r="D3640" s="71">
        <f t="shared" ref="D3640:J3640" si="1900">D3641</f>
        <v>0</v>
      </c>
      <c r="E3640" s="71">
        <f t="shared" si="1900"/>
        <v>0</v>
      </c>
      <c r="F3640" s="111">
        <f t="shared" si="1900"/>
        <v>0</v>
      </c>
      <c r="G3640" s="902">
        <f t="shared" si="1900"/>
        <v>850000</v>
      </c>
      <c r="H3640" s="1100">
        <f t="shared" si="1900"/>
        <v>0</v>
      </c>
      <c r="I3640" s="903">
        <f t="shared" si="1900"/>
        <v>850000</v>
      </c>
      <c r="J3640" s="558">
        <f t="shared" si="1900"/>
        <v>0</v>
      </c>
      <c r="K3640" s="904">
        <f t="shared" si="1882"/>
        <v>100</v>
      </c>
    </row>
    <row r="3641" spans="1:11" ht="15.75" thickBot="1" x14ac:dyDescent="0.3">
      <c r="A3641" s="79" t="s">
        <v>476</v>
      </c>
      <c r="B3641" s="3" t="s">
        <v>151</v>
      </c>
      <c r="C3641" s="65">
        <f>C3642+C3644+C3646</f>
        <v>850000</v>
      </c>
      <c r="D3641" s="65">
        <f t="shared" ref="D3641:J3641" si="1901">D3642+D3644+D3646</f>
        <v>0</v>
      </c>
      <c r="E3641" s="65">
        <f t="shared" si="1901"/>
        <v>0</v>
      </c>
      <c r="F3641" s="100">
        <f t="shared" si="1901"/>
        <v>0</v>
      </c>
      <c r="G3641" s="858">
        <f t="shared" si="1901"/>
        <v>850000</v>
      </c>
      <c r="H3641" s="511">
        <f t="shared" si="1901"/>
        <v>0</v>
      </c>
      <c r="I3641" s="859">
        <f t="shared" si="1901"/>
        <v>850000</v>
      </c>
      <c r="J3641" s="512">
        <f t="shared" si="1901"/>
        <v>0</v>
      </c>
      <c r="K3641" s="544">
        <f t="shared" si="1882"/>
        <v>100</v>
      </c>
    </row>
    <row r="3642" spans="1:11" x14ac:dyDescent="0.25">
      <c r="A3642" s="78" t="s">
        <v>477</v>
      </c>
      <c r="B3642" s="63" t="s">
        <v>154</v>
      </c>
      <c r="C3642" s="64">
        <f>C3643</f>
        <v>75000</v>
      </c>
      <c r="D3642" s="64">
        <f t="shared" ref="D3642:J3642" si="1902">D3643</f>
        <v>0</v>
      </c>
      <c r="E3642" s="64">
        <f t="shared" si="1902"/>
        <v>0</v>
      </c>
      <c r="F3642" s="101">
        <f t="shared" si="1902"/>
        <v>0</v>
      </c>
      <c r="G3642" s="860">
        <f t="shared" si="1902"/>
        <v>75000</v>
      </c>
      <c r="H3642" s="369">
        <f t="shared" si="1902"/>
        <v>0</v>
      </c>
      <c r="I3642" s="861">
        <f t="shared" si="1902"/>
        <v>75000</v>
      </c>
      <c r="J3642" s="513">
        <f t="shared" si="1902"/>
        <v>0</v>
      </c>
      <c r="K3642" s="535">
        <f t="shared" si="1882"/>
        <v>100</v>
      </c>
    </row>
    <row r="3643" spans="1:11" x14ac:dyDescent="0.25">
      <c r="A3643" s="27" t="s">
        <v>478</v>
      </c>
      <c r="B3643" s="4" t="s">
        <v>155</v>
      </c>
      <c r="C3643" s="21">
        <v>75000</v>
      </c>
      <c r="D3643" s="57"/>
      <c r="E3643" s="57"/>
      <c r="F3643" s="106"/>
      <c r="G3643" s="850">
        <v>75000</v>
      </c>
      <c r="H3643" s="691"/>
      <c r="I3643" s="851">
        <f>H3643+G3643</f>
        <v>75000</v>
      </c>
      <c r="J3643" s="561">
        <f>C3643-I3643</f>
        <v>0</v>
      </c>
      <c r="K3643" s="536">
        <f t="shared" si="1882"/>
        <v>100</v>
      </c>
    </row>
    <row r="3644" spans="1:11" x14ac:dyDescent="0.25">
      <c r="A3644" s="27" t="s">
        <v>479</v>
      </c>
      <c r="B3644" s="4" t="s">
        <v>156</v>
      </c>
      <c r="C3644" s="21">
        <f>C3645</f>
        <v>15000</v>
      </c>
      <c r="D3644" s="21">
        <f t="shared" ref="D3644:J3644" si="1903">D3645</f>
        <v>0</v>
      </c>
      <c r="E3644" s="21">
        <f t="shared" si="1903"/>
        <v>0</v>
      </c>
      <c r="F3644" s="103">
        <f t="shared" si="1903"/>
        <v>0</v>
      </c>
      <c r="G3644" s="862">
        <f t="shared" si="1903"/>
        <v>15000</v>
      </c>
      <c r="H3644" s="499">
        <f t="shared" si="1903"/>
        <v>0</v>
      </c>
      <c r="I3644" s="863">
        <f t="shared" si="1903"/>
        <v>15000</v>
      </c>
      <c r="J3644" s="514">
        <f t="shared" si="1903"/>
        <v>0</v>
      </c>
      <c r="K3644" s="536">
        <f t="shared" si="1882"/>
        <v>100</v>
      </c>
    </row>
    <row r="3645" spans="1:11" x14ac:dyDescent="0.25">
      <c r="A3645" s="27" t="s">
        <v>480</v>
      </c>
      <c r="B3645" s="4" t="s">
        <v>157</v>
      </c>
      <c r="C3645" s="21">
        <v>15000</v>
      </c>
      <c r="D3645" s="16"/>
      <c r="E3645" s="16"/>
      <c r="F3645" s="102"/>
      <c r="G3645" s="850">
        <v>15000</v>
      </c>
      <c r="H3645" s="691"/>
      <c r="I3645" s="851">
        <f>H3645+G3645</f>
        <v>15000</v>
      </c>
      <c r="J3645" s="561">
        <f>C3645-I3645</f>
        <v>0</v>
      </c>
      <c r="K3645" s="536">
        <f t="shared" si="1882"/>
        <v>100</v>
      </c>
    </row>
    <row r="3646" spans="1:11" x14ac:dyDescent="0.25">
      <c r="A3646" s="27" t="s">
        <v>481</v>
      </c>
      <c r="B3646" s="4" t="s">
        <v>158</v>
      </c>
      <c r="C3646" s="21">
        <f>C3647</f>
        <v>760000</v>
      </c>
      <c r="D3646" s="21">
        <f t="shared" ref="D3646:J3646" si="1904">D3647</f>
        <v>0</v>
      </c>
      <c r="E3646" s="21">
        <f t="shared" si="1904"/>
        <v>0</v>
      </c>
      <c r="F3646" s="103">
        <f t="shared" si="1904"/>
        <v>0</v>
      </c>
      <c r="G3646" s="862">
        <f t="shared" si="1904"/>
        <v>760000</v>
      </c>
      <c r="H3646" s="499">
        <f t="shared" si="1904"/>
        <v>0</v>
      </c>
      <c r="I3646" s="863">
        <f t="shared" si="1904"/>
        <v>760000</v>
      </c>
      <c r="J3646" s="514">
        <f t="shared" si="1904"/>
        <v>0</v>
      </c>
      <c r="K3646" s="536">
        <f t="shared" si="1882"/>
        <v>100</v>
      </c>
    </row>
    <row r="3647" spans="1:11" x14ac:dyDescent="0.25">
      <c r="A3647" s="27" t="s">
        <v>482</v>
      </c>
      <c r="B3647" s="4" t="s">
        <v>175</v>
      </c>
      <c r="C3647" s="21">
        <v>760000</v>
      </c>
      <c r="D3647" s="16"/>
      <c r="E3647" s="16"/>
      <c r="F3647" s="102"/>
      <c r="G3647" s="850">
        <v>760000</v>
      </c>
      <c r="H3647" s="691"/>
      <c r="I3647" s="851">
        <f>H3647+G3647</f>
        <v>760000</v>
      </c>
      <c r="J3647" s="561">
        <f>C3647-I3647</f>
        <v>0</v>
      </c>
      <c r="K3647" s="536">
        <f t="shared" si="1882"/>
        <v>100</v>
      </c>
    </row>
    <row r="3648" spans="1:11" x14ac:dyDescent="0.25">
      <c r="A3648" s="135"/>
      <c r="B3648" s="48"/>
      <c r="C3648" s="49"/>
      <c r="D3648" s="29"/>
      <c r="E3648" s="29"/>
      <c r="F3648" s="89"/>
      <c r="G3648" s="836"/>
      <c r="H3648" s="1088"/>
      <c r="I3648" s="847"/>
      <c r="J3648" s="508"/>
      <c r="K3648" s="538"/>
    </row>
    <row r="3649" spans="1:11" x14ac:dyDescent="0.25">
      <c r="A3649" s="139"/>
      <c r="B3649" s="124"/>
      <c r="C3649" s="125"/>
      <c r="D3649" s="126"/>
      <c r="E3649" s="126"/>
      <c r="F3649" s="126"/>
      <c r="G3649" s="516"/>
      <c r="H3649" s="516"/>
      <c r="I3649" s="516"/>
      <c r="J3649" s="515"/>
      <c r="K3649" s="545"/>
    </row>
    <row r="3650" spans="1:11" x14ac:dyDescent="0.25">
      <c r="A3650" s="140"/>
      <c r="B3650" s="7"/>
      <c r="C3650" s="8"/>
      <c r="D3650" s="130"/>
      <c r="E3650" s="130"/>
      <c r="F3650" s="130"/>
      <c r="G3650" s="520"/>
      <c r="H3650" s="520"/>
      <c r="I3650" s="520"/>
      <c r="J3650" s="519"/>
      <c r="K3650" s="550">
        <v>10</v>
      </c>
    </row>
    <row r="3651" spans="1:11" x14ac:dyDescent="0.25">
      <c r="A3651" s="144" t="s">
        <v>533</v>
      </c>
      <c r="B3651" s="141">
        <v>2</v>
      </c>
      <c r="C3651" s="142" t="s">
        <v>534</v>
      </c>
      <c r="D3651" s="142" t="s">
        <v>535</v>
      </c>
      <c r="E3651" s="142" t="s">
        <v>536</v>
      </c>
      <c r="F3651" s="143" t="s">
        <v>537</v>
      </c>
      <c r="G3651" s="882">
        <v>7</v>
      </c>
      <c r="H3651" s="1108">
        <v>8</v>
      </c>
      <c r="I3651" s="883">
        <v>9</v>
      </c>
      <c r="J3651" s="525">
        <v>10</v>
      </c>
      <c r="K3651" s="503">
        <v>11</v>
      </c>
    </row>
    <row r="3652" spans="1:11" ht="15.75" thickBot="1" x14ac:dyDescent="0.3">
      <c r="A3652" s="70" t="s">
        <v>85</v>
      </c>
      <c r="B3652" s="70" t="s">
        <v>548</v>
      </c>
      <c r="C3652" s="71">
        <f>C3653+C3656</f>
        <v>4730000</v>
      </c>
      <c r="D3652" s="71">
        <f t="shared" ref="D3652:J3652" si="1905">D3653+D3656</f>
        <v>0</v>
      </c>
      <c r="E3652" s="71">
        <f t="shared" si="1905"/>
        <v>0</v>
      </c>
      <c r="F3652" s="111">
        <f t="shared" si="1905"/>
        <v>0</v>
      </c>
      <c r="G3652" s="902">
        <f t="shared" si="1905"/>
        <v>4505000</v>
      </c>
      <c r="H3652" s="1100">
        <f t="shared" si="1905"/>
        <v>0</v>
      </c>
      <c r="I3652" s="903">
        <f t="shared" si="1905"/>
        <v>4505000</v>
      </c>
      <c r="J3652" s="558">
        <f t="shared" si="1905"/>
        <v>225000</v>
      </c>
      <c r="K3652" s="538">
        <f t="shared" ref="K3652:K3685" si="1906">I3652/C3652*100</f>
        <v>95.243128964059196</v>
      </c>
    </row>
    <row r="3653" spans="1:11" ht="15.75" thickBot="1" x14ac:dyDescent="0.3">
      <c r="A3653" s="3" t="s">
        <v>489</v>
      </c>
      <c r="B3653" s="3" t="s">
        <v>92</v>
      </c>
      <c r="C3653" s="65">
        <f>C3654</f>
        <v>675000</v>
      </c>
      <c r="D3653" s="65">
        <f t="shared" ref="D3653:J3654" si="1907">D3654</f>
        <v>0</v>
      </c>
      <c r="E3653" s="65">
        <f t="shared" si="1907"/>
        <v>0</v>
      </c>
      <c r="F3653" s="100">
        <f t="shared" si="1907"/>
        <v>0</v>
      </c>
      <c r="G3653" s="858">
        <f t="shared" si="1907"/>
        <v>600000</v>
      </c>
      <c r="H3653" s="511">
        <f t="shared" si="1907"/>
        <v>0</v>
      </c>
      <c r="I3653" s="859">
        <f t="shared" si="1907"/>
        <v>600000</v>
      </c>
      <c r="J3653" s="512">
        <f t="shared" si="1907"/>
        <v>75000</v>
      </c>
      <c r="K3653" s="544">
        <f t="shared" si="1906"/>
        <v>88.888888888888886</v>
      </c>
    </row>
    <row r="3654" spans="1:11" x14ac:dyDescent="0.25">
      <c r="A3654" s="63" t="s">
        <v>490</v>
      </c>
      <c r="B3654" s="63" t="s">
        <v>152</v>
      </c>
      <c r="C3654" s="64">
        <f>C3655</f>
        <v>675000</v>
      </c>
      <c r="D3654" s="64">
        <f t="shared" si="1907"/>
        <v>0</v>
      </c>
      <c r="E3654" s="64">
        <f t="shared" si="1907"/>
        <v>0</v>
      </c>
      <c r="F3654" s="101">
        <f t="shared" si="1907"/>
        <v>0</v>
      </c>
      <c r="G3654" s="860">
        <f t="shared" si="1907"/>
        <v>600000</v>
      </c>
      <c r="H3654" s="369">
        <f t="shared" si="1907"/>
        <v>0</v>
      </c>
      <c r="I3654" s="861">
        <f t="shared" si="1907"/>
        <v>600000</v>
      </c>
      <c r="J3654" s="513">
        <f t="shared" si="1907"/>
        <v>75000</v>
      </c>
      <c r="K3654" s="535">
        <f t="shared" si="1906"/>
        <v>88.888888888888886</v>
      </c>
    </row>
    <row r="3655" spans="1:11" ht="15.75" thickBot="1" x14ac:dyDescent="0.3">
      <c r="A3655" s="48" t="s">
        <v>491</v>
      </c>
      <c r="B3655" s="48" t="s">
        <v>153</v>
      </c>
      <c r="C3655" s="49">
        <v>675000</v>
      </c>
      <c r="D3655" s="147"/>
      <c r="E3655" s="147"/>
      <c r="F3655" s="148"/>
      <c r="G3655" s="865">
        <v>600000</v>
      </c>
      <c r="H3655" s="1098"/>
      <c r="I3655" s="866">
        <f>H3655+G3655</f>
        <v>600000</v>
      </c>
      <c r="J3655" s="618">
        <f>C3655-I3655</f>
        <v>75000</v>
      </c>
      <c r="K3655" s="538">
        <f t="shared" si="1906"/>
        <v>88.888888888888886</v>
      </c>
    </row>
    <row r="3656" spans="1:11" ht="15.75" thickBot="1" x14ac:dyDescent="0.3">
      <c r="A3656" s="3" t="s">
        <v>492</v>
      </c>
      <c r="B3656" s="3" t="s">
        <v>151</v>
      </c>
      <c r="C3656" s="65">
        <f>C3657+C3659+C3661+C3664+C3667</f>
        <v>4055000</v>
      </c>
      <c r="D3656" s="65">
        <f t="shared" ref="D3656:J3656" si="1908">D3657+D3659+D3661+D3664+D3667</f>
        <v>0</v>
      </c>
      <c r="E3656" s="65">
        <f t="shared" si="1908"/>
        <v>0</v>
      </c>
      <c r="F3656" s="100">
        <f t="shared" si="1908"/>
        <v>0</v>
      </c>
      <c r="G3656" s="858">
        <f t="shared" si="1908"/>
        <v>3905000</v>
      </c>
      <c r="H3656" s="511">
        <f t="shared" si="1908"/>
        <v>0</v>
      </c>
      <c r="I3656" s="859">
        <f t="shared" si="1908"/>
        <v>3905000</v>
      </c>
      <c r="J3656" s="512">
        <f t="shared" si="1908"/>
        <v>150000</v>
      </c>
      <c r="K3656" s="544">
        <f t="shared" si="1906"/>
        <v>96.30086313193587</v>
      </c>
    </row>
    <row r="3657" spans="1:11" x14ac:dyDescent="0.25">
      <c r="A3657" s="63" t="s">
        <v>493</v>
      </c>
      <c r="B3657" s="63" t="s">
        <v>154</v>
      </c>
      <c r="C3657" s="64">
        <f>C3658</f>
        <v>335000</v>
      </c>
      <c r="D3657" s="64">
        <f t="shared" ref="D3657:J3657" si="1909">D3658</f>
        <v>0</v>
      </c>
      <c r="E3657" s="64">
        <f t="shared" si="1909"/>
        <v>0</v>
      </c>
      <c r="F3657" s="101">
        <f t="shared" si="1909"/>
        <v>0</v>
      </c>
      <c r="G3657" s="860">
        <f t="shared" si="1909"/>
        <v>335000</v>
      </c>
      <c r="H3657" s="369">
        <f t="shared" si="1909"/>
        <v>0</v>
      </c>
      <c r="I3657" s="861">
        <f t="shared" si="1909"/>
        <v>335000</v>
      </c>
      <c r="J3657" s="513">
        <f t="shared" si="1909"/>
        <v>0</v>
      </c>
      <c r="K3657" s="535">
        <f t="shared" si="1906"/>
        <v>100</v>
      </c>
    </row>
    <row r="3658" spans="1:11" x14ac:dyDescent="0.25">
      <c r="A3658" s="4" t="s">
        <v>494</v>
      </c>
      <c r="B3658" s="4" t="s">
        <v>155</v>
      </c>
      <c r="C3658" s="21">
        <v>335000</v>
      </c>
      <c r="D3658" s="57"/>
      <c r="E3658" s="57"/>
      <c r="F3658" s="106"/>
      <c r="G3658" s="850">
        <v>335000</v>
      </c>
      <c r="H3658" s="691"/>
      <c r="I3658" s="864">
        <f>H3658+G3658</f>
        <v>335000</v>
      </c>
      <c r="J3658" s="619">
        <f>C3658-I3658</f>
        <v>0</v>
      </c>
      <c r="K3658" s="536">
        <f t="shared" si="1906"/>
        <v>100</v>
      </c>
    </row>
    <row r="3659" spans="1:11" x14ac:dyDescent="0.25">
      <c r="A3659" s="4" t="s">
        <v>495</v>
      </c>
      <c r="B3659" s="4" t="s">
        <v>483</v>
      </c>
      <c r="C3659" s="21">
        <f>C3660</f>
        <v>250000</v>
      </c>
      <c r="D3659" s="21">
        <f t="shared" ref="D3659:J3659" si="1910">D3660</f>
        <v>0</v>
      </c>
      <c r="E3659" s="21">
        <f t="shared" si="1910"/>
        <v>0</v>
      </c>
      <c r="F3659" s="103">
        <f t="shared" si="1910"/>
        <v>0</v>
      </c>
      <c r="G3659" s="862">
        <f t="shared" si="1910"/>
        <v>250000</v>
      </c>
      <c r="H3659" s="499">
        <f t="shared" si="1910"/>
        <v>0</v>
      </c>
      <c r="I3659" s="863">
        <f t="shared" si="1910"/>
        <v>250000</v>
      </c>
      <c r="J3659" s="514">
        <f t="shared" si="1910"/>
        <v>0</v>
      </c>
      <c r="K3659" s="536">
        <f t="shared" si="1906"/>
        <v>100</v>
      </c>
    </row>
    <row r="3660" spans="1:11" x14ac:dyDescent="0.25">
      <c r="A3660" s="4" t="s">
        <v>496</v>
      </c>
      <c r="B3660" s="4" t="s">
        <v>484</v>
      </c>
      <c r="C3660" s="21">
        <v>250000</v>
      </c>
      <c r="D3660" s="57"/>
      <c r="E3660" s="57"/>
      <c r="F3660" s="106"/>
      <c r="G3660" s="850">
        <v>250000</v>
      </c>
      <c r="H3660" s="691"/>
      <c r="I3660" s="864">
        <f>H3660+G3660</f>
        <v>250000</v>
      </c>
      <c r="J3660" s="619">
        <f>C3660-I3660</f>
        <v>0</v>
      </c>
      <c r="K3660" s="536">
        <f t="shared" si="1906"/>
        <v>100</v>
      </c>
    </row>
    <row r="3661" spans="1:11" x14ac:dyDescent="0.25">
      <c r="A3661" s="4" t="s">
        <v>497</v>
      </c>
      <c r="B3661" s="4" t="s">
        <v>156</v>
      </c>
      <c r="C3661" s="21">
        <f>C3662+C3663</f>
        <v>600000</v>
      </c>
      <c r="D3661" s="21">
        <f t="shared" ref="D3661:J3661" si="1911">D3662+D3663</f>
        <v>0</v>
      </c>
      <c r="E3661" s="21">
        <f t="shared" si="1911"/>
        <v>0</v>
      </c>
      <c r="F3661" s="103">
        <f t="shared" si="1911"/>
        <v>0</v>
      </c>
      <c r="G3661" s="862">
        <f t="shared" si="1911"/>
        <v>450000</v>
      </c>
      <c r="H3661" s="499">
        <f t="shared" si="1911"/>
        <v>0</v>
      </c>
      <c r="I3661" s="863">
        <f t="shared" si="1911"/>
        <v>450000</v>
      </c>
      <c r="J3661" s="514">
        <f t="shared" si="1911"/>
        <v>150000</v>
      </c>
      <c r="K3661" s="536">
        <f t="shared" si="1906"/>
        <v>75</v>
      </c>
    </row>
    <row r="3662" spans="1:11" x14ac:dyDescent="0.25">
      <c r="A3662" s="4" t="s">
        <v>499</v>
      </c>
      <c r="B3662" s="4" t="s">
        <v>157</v>
      </c>
      <c r="C3662" s="21">
        <v>300000</v>
      </c>
      <c r="D3662" s="57"/>
      <c r="E3662" s="57"/>
      <c r="F3662" s="106"/>
      <c r="G3662" s="850">
        <v>300000</v>
      </c>
      <c r="H3662" s="691"/>
      <c r="I3662" s="864">
        <f>H3662+G3662</f>
        <v>300000</v>
      </c>
      <c r="J3662" s="619">
        <f>C3662-I3662</f>
        <v>0</v>
      </c>
      <c r="K3662" s="536">
        <f t="shared" si="1906"/>
        <v>100</v>
      </c>
    </row>
    <row r="3663" spans="1:11" x14ac:dyDescent="0.25">
      <c r="A3663" s="4" t="s">
        <v>498</v>
      </c>
      <c r="B3663" s="4" t="s">
        <v>485</v>
      </c>
      <c r="C3663" s="21">
        <v>300000</v>
      </c>
      <c r="D3663" s="57"/>
      <c r="E3663" s="57"/>
      <c r="F3663" s="106"/>
      <c r="G3663" s="850">
        <v>150000</v>
      </c>
      <c r="H3663" s="691"/>
      <c r="I3663" s="864">
        <f>H3663+G3663</f>
        <v>150000</v>
      </c>
      <c r="J3663" s="619">
        <f>C3663-I3663</f>
        <v>150000</v>
      </c>
      <c r="K3663" s="536">
        <f t="shared" si="1906"/>
        <v>50</v>
      </c>
    </row>
    <row r="3664" spans="1:11" x14ac:dyDescent="0.25">
      <c r="A3664" s="4" t="s">
        <v>500</v>
      </c>
      <c r="B3664" s="4" t="s">
        <v>486</v>
      </c>
      <c r="C3664" s="21">
        <f>C3665+C3666</f>
        <v>800000</v>
      </c>
      <c r="D3664" s="21">
        <f t="shared" ref="D3664:J3664" si="1912">D3665+D3666</f>
        <v>0</v>
      </c>
      <c r="E3664" s="21">
        <f t="shared" si="1912"/>
        <v>0</v>
      </c>
      <c r="F3664" s="103">
        <f t="shared" si="1912"/>
        <v>0</v>
      </c>
      <c r="G3664" s="862">
        <f t="shared" si="1912"/>
        <v>800000</v>
      </c>
      <c r="H3664" s="499">
        <f t="shared" si="1912"/>
        <v>0</v>
      </c>
      <c r="I3664" s="863">
        <f t="shared" si="1912"/>
        <v>800000</v>
      </c>
      <c r="J3664" s="514">
        <f t="shared" si="1912"/>
        <v>0</v>
      </c>
      <c r="K3664" s="536">
        <f t="shared" si="1906"/>
        <v>100</v>
      </c>
    </row>
    <row r="3665" spans="1:11" x14ac:dyDescent="0.25">
      <c r="A3665" s="4" t="s">
        <v>502</v>
      </c>
      <c r="B3665" s="4" t="s">
        <v>487</v>
      </c>
      <c r="C3665" s="21">
        <v>500000</v>
      </c>
      <c r="D3665" s="57"/>
      <c r="E3665" s="57"/>
      <c r="F3665" s="106"/>
      <c r="G3665" s="850">
        <v>500000</v>
      </c>
      <c r="H3665" s="691"/>
      <c r="I3665" s="864">
        <f>H3665+G3665</f>
        <v>500000</v>
      </c>
      <c r="J3665" s="619">
        <f>C3665-I3665</f>
        <v>0</v>
      </c>
      <c r="K3665" s="536">
        <f t="shared" si="1906"/>
        <v>100</v>
      </c>
    </row>
    <row r="3666" spans="1:11" x14ac:dyDescent="0.25">
      <c r="A3666" s="4" t="s">
        <v>501</v>
      </c>
      <c r="B3666" s="4" t="s">
        <v>488</v>
      </c>
      <c r="C3666" s="21">
        <v>300000</v>
      </c>
      <c r="D3666" s="57"/>
      <c r="E3666" s="57"/>
      <c r="F3666" s="106"/>
      <c r="G3666" s="850">
        <v>300000</v>
      </c>
      <c r="H3666" s="691"/>
      <c r="I3666" s="864">
        <f>H3666+G3666</f>
        <v>300000</v>
      </c>
      <c r="J3666" s="619">
        <f>C3666-I3666</f>
        <v>0</v>
      </c>
      <c r="K3666" s="536">
        <f t="shared" si="1906"/>
        <v>100</v>
      </c>
    </row>
    <row r="3667" spans="1:11" x14ac:dyDescent="0.25">
      <c r="A3667" s="4" t="s">
        <v>503</v>
      </c>
      <c r="B3667" s="4" t="s">
        <v>158</v>
      </c>
      <c r="C3667" s="21">
        <f>C3668</f>
        <v>2070000</v>
      </c>
      <c r="D3667" s="21">
        <f t="shared" ref="D3667:J3667" si="1913">D3668</f>
        <v>0</v>
      </c>
      <c r="E3667" s="21">
        <f t="shared" si="1913"/>
        <v>0</v>
      </c>
      <c r="F3667" s="103">
        <f t="shared" si="1913"/>
        <v>0</v>
      </c>
      <c r="G3667" s="862">
        <f t="shared" si="1913"/>
        <v>2070000</v>
      </c>
      <c r="H3667" s="499">
        <f t="shared" si="1913"/>
        <v>0</v>
      </c>
      <c r="I3667" s="863">
        <f t="shared" si="1913"/>
        <v>2070000</v>
      </c>
      <c r="J3667" s="514">
        <f t="shared" si="1913"/>
        <v>0</v>
      </c>
      <c r="K3667" s="536">
        <f t="shared" si="1906"/>
        <v>100</v>
      </c>
    </row>
    <row r="3668" spans="1:11" x14ac:dyDescent="0.25">
      <c r="A3668" s="4" t="s">
        <v>504</v>
      </c>
      <c r="B3668" s="4" t="s">
        <v>175</v>
      </c>
      <c r="C3668" s="21">
        <v>2070000</v>
      </c>
      <c r="D3668" s="16"/>
      <c r="E3668" s="16"/>
      <c r="F3668" s="102"/>
      <c r="G3668" s="850">
        <v>2070000</v>
      </c>
      <c r="H3668" s="691"/>
      <c r="I3668" s="864">
        <f>H3668+G3668</f>
        <v>2070000</v>
      </c>
      <c r="J3668" s="561">
        <f>C3668-I3668</f>
        <v>0</v>
      </c>
      <c r="K3668" s="536">
        <f t="shared" si="1906"/>
        <v>100</v>
      </c>
    </row>
    <row r="3669" spans="1:11" x14ac:dyDescent="0.25">
      <c r="A3669" s="54" t="s">
        <v>112</v>
      </c>
      <c r="B3669" s="54" t="s">
        <v>111</v>
      </c>
      <c r="C3669" s="55">
        <f t="shared" ref="C3669:J3669" si="1914">C3670+C3678</f>
        <v>2050000</v>
      </c>
      <c r="D3669" s="55">
        <f t="shared" si="1914"/>
        <v>0</v>
      </c>
      <c r="E3669" s="55">
        <f t="shared" si="1914"/>
        <v>0</v>
      </c>
      <c r="F3669" s="104">
        <f t="shared" si="1914"/>
        <v>0</v>
      </c>
      <c r="G3669" s="547">
        <f t="shared" si="1914"/>
        <v>254500</v>
      </c>
      <c r="H3669" s="499">
        <f t="shared" si="1914"/>
        <v>0</v>
      </c>
      <c r="I3669" s="581">
        <f t="shared" si="1914"/>
        <v>254500</v>
      </c>
      <c r="J3669" s="549">
        <f t="shared" si="1914"/>
        <v>1795500</v>
      </c>
      <c r="K3669" s="916">
        <f t="shared" si="1906"/>
        <v>12.414634146341463</v>
      </c>
    </row>
    <row r="3670" spans="1:11" ht="15.75" thickBot="1" x14ac:dyDescent="0.3">
      <c r="A3670" s="70" t="s">
        <v>86</v>
      </c>
      <c r="B3670" s="70" t="s">
        <v>87</v>
      </c>
      <c r="C3670" s="71">
        <f>C3671</f>
        <v>1190000</v>
      </c>
      <c r="D3670" s="71">
        <f t="shared" ref="D3670:J3670" si="1915">D3671</f>
        <v>0</v>
      </c>
      <c r="E3670" s="71">
        <f t="shared" si="1915"/>
        <v>0</v>
      </c>
      <c r="F3670" s="111">
        <f t="shared" si="1915"/>
        <v>0</v>
      </c>
      <c r="G3670" s="902">
        <f t="shared" si="1915"/>
        <v>194500</v>
      </c>
      <c r="H3670" s="1100">
        <f t="shared" si="1915"/>
        <v>0</v>
      </c>
      <c r="I3670" s="903">
        <f t="shared" si="1915"/>
        <v>194500</v>
      </c>
      <c r="J3670" s="558">
        <f t="shared" si="1915"/>
        <v>995500</v>
      </c>
      <c r="K3670" s="904">
        <f t="shared" si="1906"/>
        <v>16.344537815126049</v>
      </c>
    </row>
    <row r="3671" spans="1:11" ht="15.75" thickBot="1" x14ac:dyDescent="0.3">
      <c r="A3671" s="79" t="s">
        <v>505</v>
      </c>
      <c r="B3671" s="3" t="s">
        <v>151</v>
      </c>
      <c r="C3671" s="65">
        <f>C3672+C3674+C3676</f>
        <v>1190000</v>
      </c>
      <c r="D3671" s="65">
        <f t="shared" ref="D3671:J3671" si="1916">D3672+D3674+D3676</f>
        <v>0</v>
      </c>
      <c r="E3671" s="65">
        <f t="shared" si="1916"/>
        <v>0</v>
      </c>
      <c r="F3671" s="100">
        <f t="shared" si="1916"/>
        <v>0</v>
      </c>
      <c r="G3671" s="858">
        <f t="shared" si="1916"/>
        <v>194500</v>
      </c>
      <c r="H3671" s="511">
        <f t="shared" si="1916"/>
        <v>0</v>
      </c>
      <c r="I3671" s="859">
        <f t="shared" si="1916"/>
        <v>194500</v>
      </c>
      <c r="J3671" s="512">
        <f t="shared" si="1916"/>
        <v>995500</v>
      </c>
      <c r="K3671" s="544">
        <f t="shared" si="1906"/>
        <v>16.344537815126049</v>
      </c>
    </row>
    <row r="3672" spans="1:11" x14ac:dyDescent="0.25">
      <c r="A3672" s="78" t="s">
        <v>506</v>
      </c>
      <c r="B3672" s="63" t="s">
        <v>154</v>
      </c>
      <c r="C3672" s="64">
        <f>C3673</f>
        <v>180000</v>
      </c>
      <c r="D3672" s="64">
        <f t="shared" ref="D3672:J3672" si="1917">D3673</f>
        <v>0</v>
      </c>
      <c r="E3672" s="64">
        <f t="shared" si="1917"/>
        <v>0</v>
      </c>
      <c r="F3672" s="101">
        <f t="shared" si="1917"/>
        <v>0</v>
      </c>
      <c r="G3672" s="860">
        <f t="shared" si="1917"/>
        <v>179500</v>
      </c>
      <c r="H3672" s="369">
        <f t="shared" si="1917"/>
        <v>0</v>
      </c>
      <c r="I3672" s="861">
        <f t="shared" si="1917"/>
        <v>179500</v>
      </c>
      <c r="J3672" s="513">
        <f t="shared" si="1917"/>
        <v>500</v>
      </c>
      <c r="K3672" s="535">
        <f t="shared" si="1906"/>
        <v>99.722222222222229</v>
      </c>
    </row>
    <row r="3673" spans="1:11" x14ac:dyDescent="0.25">
      <c r="A3673" s="27" t="s">
        <v>507</v>
      </c>
      <c r="B3673" s="4" t="s">
        <v>155</v>
      </c>
      <c r="C3673" s="21">
        <v>180000</v>
      </c>
      <c r="D3673" s="57"/>
      <c r="E3673" s="57"/>
      <c r="F3673" s="106"/>
      <c r="G3673" s="850">
        <v>179500</v>
      </c>
      <c r="H3673" s="691"/>
      <c r="I3673" s="851">
        <f>H3673+G3673</f>
        <v>179500</v>
      </c>
      <c r="J3673" s="561">
        <f>C3673-I3673</f>
        <v>500</v>
      </c>
      <c r="K3673" s="536">
        <f t="shared" si="1906"/>
        <v>99.722222222222229</v>
      </c>
    </row>
    <row r="3674" spans="1:11" x14ac:dyDescent="0.25">
      <c r="A3674" s="27" t="s">
        <v>508</v>
      </c>
      <c r="B3674" s="4" t="s">
        <v>156</v>
      </c>
      <c r="C3674" s="21">
        <f>C3675</f>
        <v>210000</v>
      </c>
      <c r="D3674" s="21">
        <f t="shared" ref="D3674:J3674" si="1918">D3675</f>
        <v>0</v>
      </c>
      <c r="E3674" s="21">
        <f t="shared" si="1918"/>
        <v>0</v>
      </c>
      <c r="F3674" s="103">
        <f t="shared" si="1918"/>
        <v>0</v>
      </c>
      <c r="G3674" s="862">
        <f t="shared" si="1918"/>
        <v>15000</v>
      </c>
      <c r="H3674" s="499">
        <f t="shared" si="1918"/>
        <v>0</v>
      </c>
      <c r="I3674" s="863">
        <f t="shared" si="1918"/>
        <v>15000</v>
      </c>
      <c r="J3674" s="514">
        <f t="shared" si="1918"/>
        <v>195000</v>
      </c>
      <c r="K3674" s="536">
        <f t="shared" si="1906"/>
        <v>7.1428571428571423</v>
      </c>
    </row>
    <row r="3675" spans="1:11" x14ac:dyDescent="0.25">
      <c r="A3675" s="27" t="s">
        <v>509</v>
      </c>
      <c r="B3675" s="4" t="s">
        <v>157</v>
      </c>
      <c r="C3675" s="21">
        <v>210000</v>
      </c>
      <c r="D3675" s="57"/>
      <c r="E3675" s="57"/>
      <c r="F3675" s="106"/>
      <c r="G3675" s="850">
        <v>15000</v>
      </c>
      <c r="H3675" s="691"/>
      <c r="I3675" s="851">
        <f>H3675+G3675</f>
        <v>15000</v>
      </c>
      <c r="J3675" s="561">
        <f>C3675-I3675</f>
        <v>195000</v>
      </c>
      <c r="K3675" s="536">
        <f t="shared" si="1906"/>
        <v>7.1428571428571423</v>
      </c>
    </row>
    <row r="3676" spans="1:11" x14ac:dyDescent="0.25">
      <c r="A3676" s="27" t="s">
        <v>510</v>
      </c>
      <c r="B3676" s="4" t="s">
        <v>158</v>
      </c>
      <c r="C3676" s="21">
        <f>C3677</f>
        <v>800000</v>
      </c>
      <c r="D3676" s="21">
        <f t="shared" ref="D3676:J3676" si="1919">D3677</f>
        <v>0</v>
      </c>
      <c r="E3676" s="21">
        <f t="shared" si="1919"/>
        <v>0</v>
      </c>
      <c r="F3676" s="103">
        <f t="shared" si="1919"/>
        <v>0</v>
      </c>
      <c r="G3676" s="862">
        <f t="shared" si="1919"/>
        <v>0</v>
      </c>
      <c r="H3676" s="499">
        <f t="shared" si="1919"/>
        <v>0</v>
      </c>
      <c r="I3676" s="863">
        <f t="shared" si="1919"/>
        <v>0</v>
      </c>
      <c r="J3676" s="514">
        <f t="shared" si="1919"/>
        <v>800000</v>
      </c>
      <c r="K3676" s="536">
        <f t="shared" si="1906"/>
        <v>0</v>
      </c>
    </row>
    <row r="3677" spans="1:11" x14ac:dyDescent="0.25">
      <c r="A3677" s="27" t="s">
        <v>511</v>
      </c>
      <c r="B3677" s="4" t="s">
        <v>175</v>
      </c>
      <c r="C3677" s="21">
        <v>800000</v>
      </c>
      <c r="D3677" s="16"/>
      <c r="E3677" s="16"/>
      <c r="F3677" s="102"/>
      <c r="G3677" s="835"/>
      <c r="H3677" s="716"/>
      <c r="I3677" s="846">
        <f>H3677+G3677</f>
        <v>0</v>
      </c>
      <c r="J3677" s="561">
        <f>C3677-I3677</f>
        <v>800000</v>
      </c>
      <c r="K3677" s="536">
        <f t="shared" si="1906"/>
        <v>0</v>
      </c>
    </row>
    <row r="3678" spans="1:11" ht="15.75" thickBot="1" x14ac:dyDescent="0.3">
      <c r="A3678" s="70" t="s">
        <v>88</v>
      </c>
      <c r="B3678" s="70" t="s">
        <v>89</v>
      </c>
      <c r="C3678" s="71">
        <f>C3679</f>
        <v>860000</v>
      </c>
      <c r="D3678" s="71">
        <f t="shared" ref="D3678:J3678" si="1920">D3679</f>
        <v>0</v>
      </c>
      <c r="E3678" s="71">
        <f t="shared" si="1920"/>
        <v>0</v>
      </c>
      <c r="F3678" s="111">
        <f t="shared" si="1920"/>
        <v>0</v>
      </c>
      <c r="G3678" s="902">
        <f t="shared" si="1920"/>
        <v>60000</v>
      </c>
      <c r="H3678" s="1100">
        <f t="shared" si="1920"/>
        <v>0</v>
      </c>
      <c r="I3678" s="903">
        <f t="shared" si="1920"/>
        <v>60000</v>
      </c>
      <c r="J3678" s="558">
        <f t="shared" si="1920"/>
        <v>800000</v>
      </c>
      <c r="K3678" s="904">
        <f t="shared" si="1906"/>
        <v>6.9767441860465116</v>
      </c>
    </row>
    <row r="3679" spans="1:11" ht="15.75" thickBot="1" x14ac:dyDescent="0.3">
      <c r="A3679" s="79" t="s">
        <v>512</v>
      </c>
      <c r="B3679" s="3" t="s">
        <v>151</v>
      </c>
      <c r="C3679" s="65">
        <f>C3680+C3682+C3684</f>
        <v>860000</v>
      </c>
      <c r="D3679" s="65">
        <f t="shared" ref="D3679:J3679" si="1921">D3680+D3682+D3684</f>
        <v>0</v>
      </c>
      <c r="E3679" s="65">
        <f t="shared" si="1921"/>
        <v>0</v>
      </c>
      <c r="F3679" s="100">
        <f t="shared" si="1921"/>
        <v>0</v>
      </c>
      <c r="G3679" s="858">
        <f t="shared" si="1921"/>
        <v>60000</v>
      </c>
      <c r="H3679" s="511">
        <f t="shared" si="1921"/>
        <v>0</v>
      </c>
      <c r="I3679" s="859">
        <f t="shared" si="1921"/>
        <v>60000</v>
      </c>
      <c r="J3679" s="512">
        <f t="shared" si="1921"/>
        <v>800000</v>
      </c>
      <c r="K3679" s="693">
        <f t="shared" si="1906"/>
        <v>6.9767441860465116</v>
      </c>
    </row>
    <row r="3680" spans="1:11" x14ac:dyDescent="0.25">
      <c r="A3680" s="78" t="s">
        <v>513</v>
      </c>
      <c r="B3680" s="63" t="s">
        <v>154</v>
      </c>
      <c r="C3680" s="64">
        <f>C3681</f>
        <v>45000</v>
      </c>
      <c r="D3680" s="64">
        <f t="shared" ref="D3680:J3680" si="1922">D3681</f>
        <v>0</v>
      </c>
      <c r="E3680" s="64">
        <f t="shared" si="1922"/>
        <v>0</v>
      </c>
      <c r="F3680" s="101">
        <f t="shared" si="1922"/>
        <v>0</v>
      </c>
      <c r="G3680" s="860">
        <f t="shared" si="1922"/>
        <v>45000</v>
      </c>
      <c r="H3680" s="369">
        <f t="shared" si="1922"/>
        <v>0</v>
      </c>
      <c r="I3680" s="861">
        <f t="shared" si="1922"/>
        <v>45000</v>
      </c>
      <c r="J3680" s="513">
        <f t="shared" si="1922"/>
        <v>0</v>
      </c>
      <c r="K3680" s="700">
        <f t="shared" si="1906"/>
        <v>100</v>
      </c>
    </row>
    <row r="3681" spans="1:11" x14ac:dyDescent="0.25">
      <c r="A3681" s="27" t="s">
        <v>514</v>
      </c>
      <c r="B3681" s="4" t="s">
        <v>155</v>
      </c>
      <c r="C3681" s="21">
        <v>45000</v>
      </c>
      <c r="D3681" s="57"/>
      <c r="E3681" s="57"/>
      <c r="F3681" s="106"/>
      <c r="G3681" s="850">
        <v>45000</v>
      </c>
      <c r="H3681" s="691"/>
      <c r="I3681" s="851">
        <f>H3681+G3681</f>
        <v>45000</v>
      </c>
      <c r="J3681" s="619">
        <f>C3681-I3681</f>
        <v>0</v>
      </c>
      <c r="K3681" s="702">
        <f t="shared" si="1906"/>
        <v>100</v>
      </c>
    </row>
    <row r="3682" spans="1:11" x14ac:dyDescent="0.25">
      <c r="A3682" s="27" t="s">
        <v>515</v>
      </c>
      <c r="B3682" s="4" t="s">
        <v>156</v>
      </c>
      <c r="C3682" s="21">
        <f>C3683</f>
        <v>15000</v>
      </c>
      <c r="D3682" s="21">
        <f t="shared" ref="D3682:J3682" si="1923">D3683</f>
        <v>0</v>
      </c>
      <c r="E3682" s="21">
        <f t="shared" si="1923"/>
        <v>0</v>
      </c>
      <c r="F3682" s="103">
        <f t="shared" si="1923"/>
        <v>0</v>
      </c>
      <c r="G3682" s="862">
        <f t="shared" si="1923"/>
        <v>15000</v>
      </c>
      <c r="H3682" s="499">
        <f t="shared" si="1923"/>
        <v>0</v>
      </c>
      <c r="I3682" s="863">
        <f t="shared" si="1923"/>
        <v>15000</v>
      </c>
      <c r="J3682" s="514">
        <f t="shared" si="1923"/>
        <v>0</v>
      </c>
      <c r="K3682" s="702">
        <f t="shared" si="1906"/>
        <v>100</v>
      </c>
    </row>
    <row r="3683" spans="1:11" x14ac:dyDescent="0.25">
      <c r="A3683" s="27" t="s">
        <v>516</v>
      </c>
      <c r="B3683" s="4" t="s">
        <v>157</v>
      </c>
      <c r="C3683" s="21">
        <v>15000</v>
      </c>
      <c r="D3683" s="16"/>
      <c r="E3683" s="16"/>
      <c r="F3683" s="106"/>
      <c r="G3683" s="850">
        <v>15000</v>
      </c>
      <c r="H3683" s="691"/>
      <c r="I3683" s="864">
        <f>H3683+G3683</f>
        <v>15000</v>
      </c>
      <c r="J3683" s="619">
        <f>C3683-I3683</f>
        <v>0</v>
      </c>
      <c r="K3683" s="702">
        <f t="shared" si="1906"/>
        <v>100</v>
      </c>
    </row>
    <row r="3684" spans="1:11" x14ac:dyDescent="0.25">
      <c r="A3684" s="27" t="s">
        <v>517</v>
      </c>
      <c r="B3684" s="4" t="s">
        <v>158</v>
      </c>
      <c r="C3684" s="21">
        <f>C3685</f>
        <v>800000</v>
      </c>
      <c r="D3684" s="21">
        <f t="shared" ref="D3684:J3684" si="1924">D3685</f>
        <v>0</v>
      </c>
      <c r="E3684" s="21">
        <f t="shared" si="1924"/>
        <v>0</v>
      </c>
      <c r="F3684" s="103">
        <f t="shared" si="1924"/>
        <v>0</v>
      </c>
      <c r="G3684" s="862">
        <f t="shared" si="1924"/>
        <v>0</v>
      </c>
      <c r="H3684" s="499">
        <f t="shared" si="1924"/>
        <v>0</v>
      </c>
      <c r="I3684" s="863">
        <f t="shared" si="1924"/>
        <v>0</v>
      </c>
      <c r="J3684" s="514">
        <f t="shared" si="1924"/>
        <v>800000</v>
      </c>
      <c r="K3684" s="702">
        <f t="shared" si="1906"/>
        <v>0</v>
      </c>
    </row>
    <row r="3685" spans="1:11" ht="15.75" thickBot="1" x14ac:dyDescent="0.3">
      <c r="A3685" s="27" t="s">
        <v>518</v>
      </c>
      <c r="B3685" s="4" t="s">
        <v>175</v>
      </c>
      <c r="C3685" s="21">
        <v>800000</v>
      </c>
      <c r="D3685" s="16"/>
      <c r="E3685" s="16"/>
      <c r="F3685" s="106"/>
      <c r="G3685" s="835"/>
      <c r="H3685" s="716"/>
      <c r="I3685" s="846">
        <f>H3685+G3685</f>
        <v>0</v>
      </c>
      <c r="J3685" s="619">
        <f>C3685-I3685</f>
        <v>800000</v>
      </c>
      <c r="K3685" s="888">
        <f t="shared" si="1906"/>
        <v>0</v>
      </c>
    </row>
    <row r="3686" spans="1:11" ht="15.75" thickBot="1" x14ac:dyDescent="0.3">
      <c r="A3686" s="1311" t="s">
        <v>127</v>
      </c>
      <c r="B3686" s="1312"/>
      <c r="C3686" s="80">
        <f>C3270</f>
        <v>1846041154</v>
      </c>
      <c r="D3686" s="717">
        <f>D3266</f>
        <v>885484965</v>
      </c>
      <c r="E3686" s="717">
        <f>E3266</f>
        <v>236012984</v>
      </c>
      <c r="F3686" s="717">
        <f>F3266</f>
        <v>1121497949</v>
      </c>
      <c r="G3686" s="889">
        <f>G3270</f>
        <v>786980469</v>
      </c>
      <c r="H3686" s="717">
        <f>H3270</f>
        <v>241646520</v>
      </c>
      <c r="I3686" s="890">
        <f>I3270</f>
        <v>1028626989</v>
      </c>
      <c r="J3686" s="526">
        <f>J3270</f>
        <v>817414165</v>
      </c>
      <c r="K3686" s="527">
        <f>K3270</f>
        <v>55.720696517039833</v>
      </c>
    </row>
    <row r="3687" spans="1:11" ht="16.5" thickTop="1" thickBot="1" x14ac:dyDescent="0.3">
      <c r="A3687" s="1313" t="s">
        <v>810</v>
      </c>
      <c r="B3687" s="1314"/>
      <c r="C3687" s="563"/>
      <c r="D3687" s="563"/>
      <c r="E3687" s="563"/>
      <c r="F3687" s="891"/>
      <c r="G3687" s="892"/>
      <c r="H3687" s="1111"/>
      <c r="I3687" s="893"/>
      <c r="J3687" s="894">
        <f>F3686-I3686</f>
        <v>92870960</v>
      </c>
      <c r="K3687" s="895"/>
    </row>
    <row r="3688" spans="1:11" x14ac:dyDescent="0.25">
      <c r="D3688" t="s">
        <v>555</v>
      </c>
      <c r="E3688" s="1000">
        <f>J3687</f>
        <v>92870960</v>
      </c>
      <c r="F3688" s="173"/>
      <c r="G3688" s="1315" t="s">
        <v>926</v>
      </c>
      <c r="H3688" s="1315"/>
      <c r="I3688" s="1315"/>
      <c r="J3688" s="1315"/>
      <c r="K3688" s="1315"/>
    </row>
    <row r="3689" spans="1:11" x14ac:dyDescent="0.25">
      <c r="D3689" s="189" t="s">
        <v>925</v>
      </c>
      <c r="E3689" s="1001">
        <v>92864979</v>
      </c>
      <c r="F3689" s="173"/>
      <c r="G3689" s="1316" t="s">
        <v>870</v>
      </c>
      <c r="H3689" s="1316"/>
      <c r="I3689" s="1316"/>
      <c r="J3689" s="1316"/>
      <c r="K3689" s="1316"/>
    </row>
    <row r="3690" spans="1:11" x14ac:dyDescent="0.25">
      <c r="D3690" s="400" t="s">
        <v>681</v>
      </c>
      <c r="E3690" s="600">
        <f>E3688-E3689</f>
        <v>5981</v>
      </c>
      <c r="F3690" s="173"/>
      <c r="G3690" s="529"/>
      <c r="I3690" s="529"/>
      <c r="J3690" s="529"/>
      <c r="K3690" s="229"/>
    </row>
    <row r="3691" spans="1:11" x14ac:dyDescent="0.25">
      <c r="E3691" s="601">
        <f>E3690+E3689</f>
        <v>92870960</v>
      </c>
      <c r="F3691" s="173"/>
      <c r="G3691" s="529"/>
      <c r="I3691" s="896"/>
      <c r="J3691" s="529"/>
      <c r="K3691" s="229"/>
    </row>
    <row r="3692" spans="1:11" x14ac:dyDescent="0.25">
      <c r="F3692" s="173"/>
      <c r="G3692" s="896"/>
      <c r="H3692" s="896"/>
      <c r="I3692" s="991" t="s">
        <v>904</v>
      </c>
      <c r="J3692" s="896"/>
      <c r="K3692" s="896"/>
    </row>
    <row r="3693" spans="1:11" x14ac:dyDescent="0.25">
      <c r="F3693" s="173"/>
      <c r="G3693" s="896"/>
      <c r="H3693" s="896"/>
      <c r="I3693" s="991" t="s">
        <v>905</v>
      </c>
      <c r="J3693" s="896"/>
      <c r="K3693" s="896"/>
    </row>
    <row r="3694" spans="1:11" x14ac:dyDescent="0.25">
      <c r="D3694" s="1347">
        <f>I3686-G439</f>
        <v>-663714404</v>
      </c>
      <c r="E3694" s="1347"/>
      <c r="F3694" s="173"/>
      <c r="G3694" s="896"/>
      <c r="H3694" s="896"/>
      <c r="I3694" s="992" t="s">
        <v>906</v>
      </c>
      <c r="J3694" s="896"/>
      <c r="K3694" s="896"/>
    </row>
    <row r="3695" spans="1:11" x14ac:dyDescent="0.25">
      <c r="F3695" s="173"/>
      <c r="G3695" s="529"/>
      <c r="I3695" s="896"/>
      <c r="J3695" s="529"/>
      <c r="K3695" s="229"/>
    </row>
    <row r="3696" spans="1:11" x14ac:dyDescent="0.25">
      <c r="F3696" s="173"/>
      <c r="G3696" s="529"/>
      <c r="I3696" s="896"/>
      <c r="J3696" s="529"/>
      <c r="K3696" s="229"/>
    </row>
    <row r="3697" spans="2:11" x14ac:dyDescent="0.25">
      <c r="B3697" s="1317" t="s">
        <v>540</v>
      </c>
      <c r="C3697" s="1317" t="s">
        <v>829</v>
      </c>
      <c r="D3697" s="145" t="s">
        <v>541</v>
      </c>
      <c r="E3697" s="146" t="s">
        <v>554</v>
      </c>
      <c r="F3697" s="1318"/>
      <c r="G3697" s="1318"/>
      <c r="I3697" s="896"/>
      <c r="J3697" s="529"/>
      <c r="K3697" s="229"/>
    </row>
    <row r="3698" spans="2:11" x14ac:dyDescent="0.25">
      <c r="B3698" s="1317"/>
      <c r="C3698" s="1317"/>
      <c r="D3698" s="145" t="s">
        <v>541</v>
      </c>
      <c r="E3698" s="146" t="s">
        <v>554</v>
      </c>
      <c r="F3698" s="897" t="s">
        <v>555</v>
      </c>
      <c r="G3698" s="898"/>
      <c r="I3698" s="529"/>
      <c r="J3698" s="529"/>
      <c r="K3698" s="229"/>
    </row>
    <row r="3699" spans="2:11" x14ac:dyDescent="0.25">
      <c r="B3699" s="81" t="s">
        <v>90</v>
      </c>
      <c r="C3699" s="81"/>
      <c r="D3699" s="82">
        <f>D3701+D3704</f>
        <v>1121497949</v>
      </c>
      <c r="E3699" s="82">
        <f>E3701+E3704</f>
        <v>1028626989</v>
      </c>
      <c r="F3699" s="82"/>
      <c r="G3699" s="499"/>
      <c r="I3699" s="529"/>
      <c r="J3699" s="899"/>
      <c r="K3699" s="229"/>
    </row>
    <row r="3700" spans="2:11" x14ac:dyDescent="0.25">
      <c r="B3700" s="83"/>
      <c r="C3700" s="83"/>
      <c r="D3700" s="13"/>
      <c r="E3700" s="13"/>
      <c r="F3700" s="13"/>
      <c r="G3700" s="499"/>
      <c r="I3700" s="529"/>
      <c r="J3700" s="529"/>
      <c r="K3700" s="229"/>
    </row>
    <row r="3701" spans="2:11" x14ac:dyDescent="0.25">
      <c r="B3701" s="81" t="s">
        <v>542</v>
      </c>
      <c r="C3701" s="84">
        <f>C3702+C3703</f>
        <v>1536537654</v>
      </c>
      <c r="D3701" s="84">
        <f t="shared" ref="D3701:F3701" si="1925">D3702+D3703</f>
        <v>997698944</v>
      </c>
      <c r="E3701" s="84">
        <f t="shared" si="1925"/>
        <v>904833965</v>
      </c>
      <c r="F3701" s="84">
        <f t="shared" si="1925"/>
        <v>218380979</v>
      </c>
      <c r="G3701" s="499"/>
      <c r="I3701" s="900">
        <f>C3285-C3704</f>
        <v>0</v>
      </c>
      <c r="J3701" s="529"/>
      <c r="K3701" s="229"/>
    </row>
    <row r="3702" spans="2:11" x14ac:dyDescent="0.25">
      <c r="B3702" s="85" t="s">
        <v>831</v>
      </c>
      <c r="C3702" s="86">
        <f>C3274</f>
        <v>1270137654</v>
      </c>
      <c r="D3702" s="13">
        <f>F3267</f>
        <v>997698944</v>
      </c>
      <c r="E3702" s="13">
        <f>I3274</f>
        <v>779317965</v>
      </c>
      <c r="F3702" s="87">
        <f>D3702-E3702</f>
        <v>218380979</v>
      </c>
      <c r="G3702" s="901"/>
      <c r="I3702" s="529"/>
      <c r="J3702" s="529"/>
      <c r="K3702" s="229"/>
    </row>
    <row r="3703" spans="2:11" x14ac:dyDescent="0.25">
      <c r="B3703" s="85" t="s">
        <v>832</v>
      </c>
      <c r="C3703" s="86">
        <f>C3283</f>
        <v>266400000</v>
      </c>
      <c r="D3703" s="13"/>
      <c r="E3703" s="13">
        <f>I3283</f>
        <v>125516000</v>
      </c>
      <c r="F3703" s="87"/>
      <c r="G3703" s="901"/>
      <c r="I3703" s="529"/>
      <c r="J3703" s="529"/>
      <c r="K3703" s="229"/>
    </row>
    <row r="3704" spans="2:11" x14ac:dyDescent="0.25">
      <c r="B3704" s="81" t="s">
        <v>94</v>
      </c>
      <c r="C3704" s="84">
        <f>C3705+C3706+C3707</f>
        <v>309503500</v>
      </c>
      <c r="D3704" s="82">
        <f>F3268</f>
        <v>123799005</v>
      </c>
      <c r="E3704" s="82">
        <f>E3705+E3706+E3707</f>
        <v>123793024</v>
      </c>
      <c r="F3704" s="82">
        <f>D3704-E3704</f>
        <v>5981</v>
      </c>
      <c r="G3704" s="499"/>
      <c r="I3704" s="529"/>
      <c r="J3704" s="529"/>
      <c r="K3704" s="229"/>
    </row>
    <row r="3705" spans="2:11" x14ac:dyDescent="0.25">
      <c r="B3705" s="85" t="s">
        <v>543</v>
      </c>
      <c r="C3705" s="86">
        <f>C3653+C3629+C3610+C3530+C3508+C3485+C3478+C3442+C3397+C3372+C3363+C3288</f>
        <v>84190000</v>
      </c>
      <c r="D3705" s="13"/>
      <c r="E3705" s="13">
        <f>I3653+I3629+I3610+I3530+I3508+I3485+I3478+I3442+I3397+I3372+I3363+I3288</f>
        <v>16840000</v>
      </c>
      <c r="F3705" s="87"/>
      <c r="G3705" s="901"/>
      <c r="I3705" s="529"/>
      <c r="J3705" s="529"/>
      <c r="K3705" s="229"/>
    </row>
    <row r="3706" spans="2:11" x14ac:dyDescent="0.25">
      <c r="B3706" s="85" t="s">
        <v>544</v>
      </c>
      <c r="C3706" s="86">
        <f>C3679+C3671+C3656+C3641+C3632+C3621+C3613+C3599+C3590+C3581+C3565+C3554+C3545+C3537+C3533+C3522+C3503+C3499+C3492+C3488+C3481+C3438+C3434+C3424+C3420+C3416+C3411+C3404+C3392+C3375+C3368+C3354+C3346+C3331+C3322+C3315+C3310+C3303+C3291+C3400+C3573</f>
        <v>159813500</v>
      </c>
      <c r="D3706" s="13"/>
      <c r="E3706" s="13">
        <f>I3679+I3671+I3656+I3641+I3632+I3621+I3613+I3599+I3590+I3581+I3573+I3565+I3554+I3545+I3537+I3533+I3522+I3503+I3499+I3492+I3488+I3481+I3438+I3434+I3424+I3420+I3416+I3411+I3404+I3400+I3392+I3375+I3368+I3354+I3346+I3331+I3322+I3315+I3310+I3303+I3291</f>
        <v>68780024</v>
      </c>
      <c r="F3706" s="87"/>
      <c r="G3706" s="901"/>
      <c r="I3706" s="529"/>
      <c r="J3706" s="529"/>
      <c r="K3706" s="229"/>
    </row>
    <row r="3707" spans="2:11" x14ac:dyDescent="0.25">
      <c r="B3707" s="85" t="s">
        <v>545</v>
      </c>
      <c r="C3707" s="86">
        <f>C3469+C3463+C3447</f>
        <v>65500000</v>
      </c>
      <c r="D3707" s="13"/>
      <c r="E3707" s="13">
        <f>I3469+I3463+I3447</f>
        <v>38173000</v>
      </c>
      <c r="F3707" s="87"/>
      <c r="G3707" s="901"/>
      <c r="I3707" s="529"/>
      <c r="J3707" s="529"/>
      <c r="K3707" s="229"/>
    </row>
    <row r="3708" spans="2:11" x14ac:dyDescent="0.25">
      <c r="B3708" s="83"/>
      <c r="C3708" s="88"/>
      <c r="D3708" s="13"/>
      <c r="E3708" s="13"/>
      <c r="F3708" s="87"/>
      <c r="G3708" s="901"/>
      <c r="I3708" s="529"/>
      <c r="J3708" s="529"/>
      <c r="K3708" s="229"/>
    </row>
    <row r="3709" spans="2:11" x14ac:dyDescent="0.25">
      <c r="B3709" s="11"/>
      <c r="C3709" s="11"/>
      <c r="D3709" s="11"/>
      <c r="E3709" s="11"/>
      <c r="F3709" s="83"/>
      <c r="G3709" s="898"/>
      <c r="I3709" s="529"/>
      <c r="J3709" s="529"/>
      <c r="K3709" s="229"/>
    </row>
    <row r="3710" spans="2:11" x14ac:dyDescent="0.25">
      <c r="F3710" s="173"/>
      <c r="G3710" s="529"/>
      <c r="I3710" s="529"/>
      <c r="J3710" s="529"/>
      <c r="K3710" s="229"/>
    </row>
    <row r="3711" spans="2:11" x14ac:dyDescent="0.25">
      <c r="F3711" s="173"/>
      <c r="G3711" s="529"/>
      <c r="I3711" s="529"/>
      <c r="J3711" s="529"/>
      <c r="K3711" s="229"/>
    </row>
    <row r="3713" spans="1:15" ht="15.75" x14ac:dyDescent="0.25">
      <c r="A3713" s="1319" t="s">
        <v>519</v>
      </c>
      <c r="B3713" s="1319"/>
      <c r="C3713" s="1319"/>
      <c r="D3713" s="1319"/>
      <c r="E3713" s="1319"/>
      <c r="F3713" s="1319"/>
      <c r="G3713" s="1319"/>
      <c r="H3713" s="1319"/>
      <c r="I3713" s="1319"/>
      <c r="J3713" s="1319"/>
      <c r="K3713" s="1319"/>
    </row>
    <row r="3714" spans="1:15" x14ac:dyDescent="0.25">
      <c r="A3714" s="1320" t="s">
        <v>520</v>
      </c>
      <c r="B3714" s="1320"/>
      <c r="C3714" s="1320"/>
      <c r="D3714" s="1320"/>
      <c r="E3714" s="1320"/>
      <c r="F3714" s="1320"/>
      <c r="G3714" s="1320"/>
      <c r="H3714" s="1320"/>
      <c r="I3714" s="1320"/>
      <c r="J3714" s="1320"/>
      <c r="K3714" s="1320"/>
    </row>
    <row r="3715" spans="1:15" ht="15.75" x14ac:dyDescent="0.25">
      <c r="A3715" s="1319" t="s">
        <v>539</v>
      </c>
      <c r="B3715" s="1319"/>
      <c r="C3715" s="1319"/>
      <c r="D3715" s="1319"/>
      <c r="E3715" s="1319"/>
      <c r="F3715" s="1319"/>
      <c r="G3715" s="1319"/>
      <c r="H3715" s="1319"/>
      <c r="I3715" s="1319"/>
      <c r="J3715" s="1319"/>
      <c r="K3715" s="1319"/>
    </row>
    <row r="3716" spans="1:15" x14ac:dyDescent="0.25">
      <c r="A3716" s="28" t="s">
        <v>932</v>
      </c>
      <c r="B3716" s="113"/>
      <c r="C3716" s="9"/>
      <c r="D3716" s="10"/>
      <c r="E3716" s="1321"/>
      <c r="F3716" s="1321"/>
      <c r="G3716" s="1322"/>
      <c r="H3716" s="1322"/>
      <c r="I3716" s="839"/>
      <c r="J3716" s="530"/>
      <c r="K3716" s="531">
        <v>1</v>
      </c>
    </row>
    <row r="3717" spans="1:15" x14ac:dyDescent="0.25">
      <c r="A3717" s="1323" t="s">
        <v>521</v>
      </c>
      <c r="B3717" s="1326" t="s">
        <v>522</v>
      </c>
      <c r="C3717" s="1329" t="s">
        <v>546</v>
      </c>
      <c r="D3717" s="1332" t="s">
        <v>523</v>
      </c>
      <c r="E3717" s="1332"/>
      <c r="F3717" s="1333"/>
      <c r="G3717" s="1334" t="s">
        <v>524</v>
      </c>
      <c r="H3717" s="1335"/>
      <c r="I3717" s="1336"/>
      <c r="J3717" s="500"/>
      <c r="K3717" s="1337" t="s">
        <v>525</v>
      </c>
    </row>
    <row r="3718" spans="1:15" x14ac:dyDescent="0.25">
      <c r="A3718" s="1324"/>
      <c r="B3718" s="1327"/>
      <c r="C3718" s="1330"/>
      <c r="D3718" s="1054" t="s">
        <v>526</v>
      </c>
      <c r="E3718" s="1054" t="s">
        <v>526</v>
      </c>
      <c r="F3718" s="115" t="s">
        <v>526</v>
      </c>
      <c r="G3718" s="829" t="s">
        <v>526</v>
      </c>
      <c r="H3718" s="712" t="s">
        <v>526</v>
      </c>
      <c r="I3718" s="840" t="s">
        <v>526</v>
      </c>
      <c r="J3718" s="1338" t="s">
        <v>527</v>
      </c>
      <c r="K3718" s="1337"/>
    </row>
    <row r="3719" spans="1:15" x14ac:dyDescent="0.25">
      <c r="A3719" s="1324"/>
      <c r="B3719" s="1327"/>
      <c r="C3719" s="1330"/>
      <c r="D3719" s="1055" t="s">
        <v>528</v>
      </c>
      <c r="E3719" s="1055" t="s">
        <v>528</v>
      </c>
      <c r="F3719" s="117" t="s">
        <v>529</v>
      </c>
      <c r="G3719" s="830" t="s">
        <v>528</v>
      </c>
      <c r="H3719" s="713" t="s">
        <v>528</v>
      </c>
      <c r="I3719" s="841" t="s">
        <v>529</v>
      </c>
      <c r="J3719" s="1339"/>
      <c r="K3719" s="1337"/>
    </row>
    <row r="3720" spans="1:15" x14ac:dyDescent="0.25">
      <c r="A3720" s="1325"/>
      <c r="B3720" s="1328"/>
      <c r="C3720" s="1331"/>
      <c r="D3720" s="1056" t="s">
        <v>530</v>
      </c>
      <c r="E3720" s="1056" t="s">
        <v>531</v>
      </c>
      <c r="F3720" s="119" t="s">
        <v>531</v>
      </c>
      <c r="G3720" s="831" t="s">
        <v>530</v>
      </c>
      <c r="H3720" s="714" t="s">
        <v>531</v>
      </c>
      <c r="I3720" s="842" t="s">
        <v>531</v>
      </c>
      <c r="J3720" s="501" t="s">
        <v>532</v>
      </c>
      <c r="K3720" s="1337"/>
    </row>
    <row r="3721" spans="1:15" ht="15.75" thickBot="1" x14ac:dyDescent="0.3">
      <c r="A3721" s="120" t="s">
        <v>533</v>
      </c>
      <c r="B3721" s="121">
        <v>2</v>
      </c>
      <c r="C3721" s="122" t="s">
        <v>534</v>
      </c>
      <c r="D3721" s="122" t="s">
        <v>535</v>
      </c>
      <c r="E3721" s="122" t="s">
        <v>536</v>
      </c>
      <c r="F3721" s="123" t="s">
        <v>537</v>
      </c>
      <c r="G3721" s="832">
        <v>7</v>
      </c>
      <c r="H3721" s="715">
        <v>8</v>
      </c>
      <c r="I3721" s="843">
        <v>9</v>
      </c>
      <c r="J3721" s="502">
        <v>10</v>
      </c>
      <c r="K3721" s="503">
        <v>11</v>
      </c>
    </row>
    <row r="3722" spans="1:15" ht="15.75" thickBot="1" x14ac:dyDescent="0.3">
      <c r="A3722" s="34"/>
      <c r="B3722" s="35" t="s">
        <v>538</v>
      </c>
      <c r="C3722" s="36"/>
      <c r="D3722" s="37">
        <f>D3723+D3724</f>
        <v>1121497949</v>
      </c>
      <c r="E3722" s="37">
        <f>E3723+E3724</f>
        <v>175135449</v>
      </c>
      <c r="F3722" s="90">
        <f>E3722+D3722</f>
        <v>1296633398</v>
      </c>
      <c r="G3722" s="833"/>
      <c r="H3722" s="1086"/>
      <c r="I3722" s="844"/>
      <c r="J3722" s="504"/>
      <c r="K3722" s="505"/>
    </row>
    <row r="3723" spans="1:15" x14ac:dyDescent="0.25">
      <c r="A3723" s="30"/>
      <c r="B3723" s="31" t="s">
        <v>553</v>
      </c>
      <c r="C3723" s="32"/>
      <c r="D3723" s="33">
        <v>997698944</v>
      </c>
      <c r="E3723" s="33">
        <v>113241430</v>
      </c>
      <c r="F3723" s="91">
        <f>E3723+D3723</f>
        <v>1110940374</v>
      </c>
      <c r="G3723" s="834"/>
      <c r="H3723" s="1087"/>
      <c r="I3723" s="845"/>
      <c r="J3723" s="506"/>
      <c r="K3723" s="505"/>
      <c r="O3723">
        <v>61894019</v>
      </c>
    </row>
    <row r="3724" spans="1:15" x14ac:dyDescent="0.25">
      <c r="A3724" s="16"/>
      <c r="B3724" s="11" t="s">
        <v>552</v>
      </c>
      <c r="C3724" s="12"/>
      <c r="D3724" s="17">
        <v>123799005</v>
      </c>
      <c r="E3724" s="17">
        <v>61894019</v>
      </c>
      <c r="F3724" s="14">
        <f>E3724+D3724</f>
        <v>185693024</v>
      </c>
      <c r="G3724" s="835"/>
      <c r="H3724" s="716"/>
      <c r="I3724" s="846"/>
      <c r="J3724" s="507"/>
      <c r="K3724" s="505"/>
      <c r="O3724" s="706">
        <f>F3724-D12</f>
        <v>-61898679</v>
      </c>
    </row>
    <row r="3725" spans="1:15" ht="15.75" thickBot="1" x14ac:dyDescent="0.3">
      <c r="A3725" s="38"/>
      <c r="B3725" s="38"/>
      <c r="C3725" s="38"/>
      <c r="D3725" s="29"/>
      <c r="E3725" s="29"/>
      <c r="F3725" s="89"/>
      <c r="G3725" s="836"/>
      <c r="H3725" s="1088"/>
      <c r="I3725" s="847"/>
      <c r="J3725" s="508"/>
      <c r="K3725" s="509"/>
    </row>
    <row r="3726" spans="1:15" ht="16.5" thickTop="1" thickBot="1" x14ac:dyDescent="0.3">
      <c r="A3726" s="42" t="s">
        <v>93</v>
      </c>
      <c r="B3726" s="43" t="s">
        <v>90</v>
      </c>
      <c r="C3726" s="44">
        <f>C3728+C3741</f>
        <v>1846041154</v>
      </c>
      <c r="D3726" s="44">
        <f t="shared" ref="D3726:J3726" si="1926">D3728+D3741</f>
        <v>0</v>
      </c>
      <c r="E3726" s="44">
        <f t="shared" si="1926"/>
        <v>0</v>
      </c>
      <c r="F3726" s="92">
        <f t="shared" si="1926"/>
        <v>0</v>
      </c>
      <c r="G3726" s="837">
        <f t="shared" si="1926"/>
        <v>1028626989</v>
      </c>
      <c r="H3726" s="1089">
        <f t="shared" si="1926"/>
        <v>254946963</v>
      </c>
      <c r="I3726" s="848">
        <f t="shared" si="1926"/>
        <v>1283573952</v>
      </c>
      <c r="J3726" s="532">
        <f t="shared" si="1926"/>
        <v>562467202</v>
      </c>
      <c r="K3726" s="533">
        <f>I3726/C3726*100</f>
        <v>69.53116669250592</v>
      </c>
      <c r="O3726" s="706">
        <f>H3728-E3689</f>
        <v>113241430</v>
      </c>
    </row>
    <row r="3727" spans="1:15" ht="16.5" thickTop="1" thickBot="1" x14ac:dyDescent="0.3">
      <c r="A3727" s="45"/>
      <c r="B3727" s="46"/>
      <c r="C3727" s="47"/>
      <c r="D3727" s="47"/>
      <c r="E3727" s="47"/>
      <c r="F3727" s="93"/>
      <c r="G3727" s="838"/>
      <c r="H3727" s="1090"/>
      <c r="I3727" s="849"/>
      <c r="J3727" s="534"/>
      <c r="K3727" s="533"/>
    </row>
    <row r="3728" spans="1:15" ht="16.5" thickTop="1" thickBot="1" x14ac:dyDescent="0.3">
      <c r="A3728" s="42" t="s">
        <v>131</v>
      </c>
      <c r="B3728" s="43" t="s">
        <v>91</v>
      </c>
      <c r="C3728" s="44">
        <f>C3729</f>
        <v>1536537654</v>
      </c>
      <c r="D3728" s="44">
        <f t="shared" ref="D3728:J3728" si="1927">D3729</f>
        <v>0</v>
      </c>
      <c r="E3728" s="44">
        <f t="shared" si="1927"/>
        <v>0</v>
      </c>
      <c r="F3728" s="92">
        <f t="shared" si="1927"/>
        <v>0</v>
      </c>
      <c r="G3728" s="837">
        <f t="shared" si="1927"/>
        <v>904833965</v>
      </c>
      <c r="H3728" s="1089">
        <f t="shared" si="1927"/>
        <v>206106409</v>
      </c>
      <c r="I3728" s="848">
        <f t="shared" si="1927"/>
        <v>1110940374</v>
      </c>
      <c r="J3728" s="532">
        <f t="shared" si="1927"/>
        <v>425597280</v>
      </c>
      <c r="K3728" s="533">
        <f t="shared" ref="K3728:K3753" si="1928">I3728/C3728*100</f>
        <v>72.301539185059241</v>
      </c>
    </row>
    <row r="3729" spans="1:16" ht="15.75" thickTop="1" x14ac:dyDescent="0.25">
      <c r="A3729" s="52" t="s">
        <v>130</v>
      </c>
      <c r="B3729" s="574" t="s">
        <v>92</v>
      </c>
      <c r="C3729" s="623">
        <f>C3730+C3739</f>
        <v>1536537654</v>
      </c>
      <c r="D3729" s="623">
        <f t="shared" ref="D3729:J3729" si="1929">D3730+D3739</f>
        <v>0</v>
      </c>
      <c r="E3729" s="623">
        <f t="shared" si="1929"/>
        <v>0</v>
      </c>
      <c r="F3729" s="625">
        <f t="shared" si="1929"/>
        <v>0</v>
      </c>
      <c r="G3729" s="627">
        <f t="shared" si="1929"/>
        <v>904833965</v>
      </c>
      <c r="H3729" s="1091">
        <f t="shared" si="1929"/>
        <v>206106409</v>
      </c>
      <c r="I3729" s="630">
        <f t="shared" si="1929"/>
        <v>1110940374</v>
      </c>
      <c r="J3729" s="631">
        <f t="shared" si="1929"/>
        <v>425597280</v>
      </c>
      <c r="K3729" s="915">
        <f t="shared" si="1928"/>
        <v>72.301539185059241</v>
      </c>
      <c r="O3729" s="706">
        <f>F3724-I3741</f>
        <v>13059446</v>
      </c>
    </row>
    <row r="3730" spans="1:16" x14ac:dyDescent="0.25">
      <c r="A3730" s="570" t="s">
        <v>128</v>
      </c>
      <c r="B3730" s="570" t="s">
        <v>0</v>
      </c>
      <c r="C3730" s="624">
        <f>SUM(C3731:C3738)</f>
        <v>1270137654</v>
      </c>
      <c r="D3730" s="624">
        <f t="shared" ref="D3730:J3730" si="1930">SUM(D3731:D3738)</f>
        <v>0</v>
      </c>
      <c r="E3730" s="624">
        <f t="shared" si="1930"/>
        <v>0</v>
      </c>
      <c r="F3730" s="626">
        <f t="shared" si="1930"/>
        <v>0</v>
      </c>
      <c r="G3730" s="913">
        <f t="shared" si="1930"/>
        <v>779317965</v>
      </c>
      <c r="H3730" s="82">
        <f t="shared" si="1930"/>
        <v>185894409</v>
      </c>
      <c r="I3730" s="626">
        <f t="shared" si="1930"/>
        <v>965212374</v>
      </c>
      <c r="J3730" s="632">
        <f t="shared" si="1930"/>
        <v>304925280</v>
      </c>
      <c r="K3730" s="914">
        <f t="shared" si="1928"/>
        <v>75.992737555672846</v>
      </c>
      <c r="O3730" s="706">
        <f>F3723-I3729</f>
        <v>0</v>
      </c>
    </row>
    <row r="3731" spans="1:16" x14ac:dyDescent="0.25">
      <c r="A3731" s="4" t="s">
        <v>129</v>
      </c>
      <c r="B3731" s="4" t="s">
        <v>141</v>
      </c>
      <c r="C3731" s="21">
        <v>926780179</v>
      </c>
      <c r="D3731" s="22"/>
      <c r="E3731" s="22"/>
      <c r="F3731" s="94"/>
      <c r="G3731" s="850">
        <v>570293600</v>
      </c>
      <c r="H3731" s="1092">
        <v>135343100</v>
      </c>
      <c r="I3731" s="851">
        <f>H3731+G3731</f>
        <v>705636700</v>
      </c>
      <c r="J3731" s="561">
        <f>C3731-I3731</f>
        <v>221143479</v>
      </c>
      <c r="K3731" s="536">
        <f t="shared" si="1928"/>
        <v>76.138518711242313</v>
      </c>
      <c r="O3731" s="168">
        <v>1283695952</v>
      </c>
      <c r="P3731" s="419">
        <f>O3731-I3726</f>
        <v>122000</v>
      </c>
    </row>
    <row r="3732" spans="1:16" x14ac:dyDescent="0.25">
      <c r="A3732" s="4" t="s">
        <v>132</v>
      </c>
      <c r="B3732" s="4" t="s">
        <v>142</v>
      </c>
      <c r="C3732" s="21">
        <v>115833884</v>
      </c>
      <c r="D3732" s="22"/>
      <c r="E3732" s="22"/>
      <c r="F3732" s="94"/>
      <c r="G3732" s="850">
        <v>69320488</v>
      </c>
      <c r="H3732" s="1093">
        <v>16304286</v>
      </c>
      <c r="I3732" s="851">
        <f t="shared" ref="I3732:I3738" si="1931">H3732+G3732</f>
        <v>85624774</v>
      </c>
      <c r="J3732" s="561">
        <f t="shared" ref="J3732:J3738" si="1932">C3732-I3732</f>
        <v>30209110</v>
      </c>
      <c r="K3732" s="536">
        <f t="shared" si="1928"/>
        <v>73.920316787443653</v>
      </c>
      <c r="O3732" s="168">
        <v>1111062374</v>
      </c>
    </row>
    <row r="3733" spans="1:16" x14ac:dyDescent="0.25">
      <c r="A3733" s="4" t="s">
        <v>133</v>
      </c>
      <c r="B3733" s="4" t="s">
        <v>143</v>
      </c>
      <c r="C3733" s="21">
        <v>76310000</v>
      </c>
      <c r="D3733" s="22"/>
      <c r="E3733" s="22"/>
      <c r="F3733" s="94"/>
      <c r="G3733" s="850">
        <v>46960000</v>
      </c>
      <c r="H3733" s="1093">
        <v>11690000</v>
      </c>
      <c r="I3733" s="851">
        <f t="shared" si="1931"/>
        <v>58650000</v>
      </c>
      <c r="J3733" s="561">
        <f t="shared" si="1932"/>
        <v>17660000</v>
      </c>
      <c r="K3733" s="536">
        <f t="shared" si="1928"/>
        <v>76.857554711047044</v>
      </c>
      <c r="O3733" s="706">
        <f>O3732-I3728</f>
        <v>122000</v>
      </c>
    </row>
    <row r="3734" spans="1:16" x14ac:dyDescent="0.25">
      <c r="A3734" s="4" t="s">
        <v>134</v>
      </c>
      <c r="B3734" s="4" t="s">
        <v>144</v>
      </c>
      <c r="C3734" s="21">
        <v>30615000</v>
      </c>
      <c r="D3734" s="22"/>
      <c r="E3734" s="22"/>
      <c r="F3734" s="94"/>
      <c r="G3734" s="850">
        <v>18840000</v>
      </c>
      <c r="H3734" s="1093">
        <v>4340000</v>
      </c>
      <c r="I3734" s="851">
        <f t="shared" si="1931"/>
        <v>23180000</v>
      </c>
      <c r="J3734" s="561">
        <f t="shared" si="1932"/>
        <v>7435000</v>
      </c>
      <c r="K3734" s="536">
        <f t="shared" si="1928"/>
        <v>75.714519026620934</v>
      </c>
    </row>
    <row r="3735" spans="1:16" x14ac:dyDescent="0.25">
      <c r="A3735" s="4" t="s">
        <v>135</v>
      </c>
      <c r="B3735" s="4" t="s">
        <v>145</v>
      </c>
      <c r="C3735" s="21">
        <v>68922880</v>
      </c>
      <c r="D3735" s="22"/>
      <c r="E3735" s="22"/>
      <c r="F3735" s="94"/>
      <c r="G3735" s="850">
        <v>40843100</v>
      </c>
      <c r="H3735" s="1093">
        <v>10428480</v>
      </c>
      <c r="I3735" s="851">
        <f t="shared" si="1931"/>
        <v>51271580</v>
      </c>
      <c r="J3735" s="561">
        <f t="shared" si="1932"/>
        <v>17651300</v>
      </c>
      <c r="K3735" s="536">
        <f t="shared" si="1928"/>
        <v>74.389781738662109</v>
      </c>
    </row>
    <row r="3736" spans="1:16" x14ac:dyDescent="0.25">
      <c r="A3736" s="4" t="s">
        <v>136</v>
      </c>
      <c r="B3736" s="4" t="s">
        <v>146</v>
      </c>
      <c r="C3736" s="21">
        <v>20383394</v>
      </c>
      <c r="D3736" s="22"/>
      <c r="E3736" s="22"/>
      <c r="F3736" s="94"/>
      <c r="G3736" s="850">
        <v>16265734</v>
      </c>
      <c r="H3736" s="1093">
        <v>3236580</v>
      </c>
      <c r="I3736" s="851">
        <f t="shared" si="1931"/>
        <v>19502314</v>
      </c>
      <c r="J3736" s="561">
        <f t="shared" si="1932"/>
        <v>881080</v>
      </c>
      <c r="K3736" s="536">
        <f t="shared" si="1928"/>
        <v>95.677461761274884</v>
      </c>
    </row>
    <row r="3737" spans="1:16" x14ac:dyDescent="0.25">
      <c r="A3737" s="4" t="s">
        <v>137</v>
      </c>
      <c r="B3737" s="4" t="s">
        <v>147</v>
      </c>
      <c r="C3737" s="21">
        <v>14027</v>
      </c>
      <c r="D3737" s="22"/>
      <c r="E3737" s="22"/>
      <c r="F3737" s="94"/>
      <c r="G3737" s="850">
        <v>7013</v>
      </c>
      <c r="H3737" s="1093">
        <v>2562</v>
      </c>
      <c r="I3737" s="851">
        <f t="shared" si="1931"/>
        <v>9575</v>
      </c>
      <c r="J3737" s="561">
        <f t="shared" si="1932"/>
        <v>4452</v>
      </c>
      <c r="K3737" s="536">
        <f t="shared" si="1928"/>
        <v>68.26121052256363</v>
      </c>
    </row>
    <row r="3738" spans="1:16" x14ac:dyDescent="0.25">
      <c r="A3738" s="4" t="s">
        <v>138</v>
      </c>
      <c r="B3738" s="4" t="s">
        <v>148</v>
      </c>
      <c r="C3738" s="21">
        <v>31278290</v>
      </c>
      <c r="D3738" s="22"/>
      <c r="E3738" s="22"/>
      <c r="F3738" s="94"/>
      <c r="G3738" s="1029">
        <v>16788030</v>
      </c>
      <c r="H3738" s="1059">
        <v>4549401</v>
      </c>
      <c r="I3738" s="851">
        <f t="shared" si="1931"/>
        <v>21337431</v>
      </c>
      <c r="J3738" s="561">
        <f t="shared" si="1932"/>
        <v>9940859</v>
      </c>
      <c r="K3738" s="536">
        <f t="shared" si="1928"/>
        <v>68.218022788330174</v>
      </c>
    </row>
    <row r="3739" spans="1:16" x14ac:dyDescent="0.25">
      <c r="A3739" s="23" t="s">
        <v>139</v>
      </c>
      <c r="B3739" s="23" t="s">
        <v>149</v>
      </c>
      <c r="C3739" s="24">
        <f>C3740</f>
        <v>266400000</v>
      </c>
      <c r="D3739" s="24">
        <f t="shared" ref="D3739:J3739" si="1933">D3740</f>
        <v>0</v>
      </c>
      <c r="E3739" s="24">
        <f t="shared" si="1933"/>
        <v>0</v>
      </c>
      <c r="F3739" s="95">
        <f t="shared" si="1933"/>
        <v>0</v>
      </c>
      <c r="G3739" s="983">
        <f t="shared" si="1933"/>
        <v>125516000</v>
      </c>
      <c r="H3739" s="1094">
        <f>H3740</f>
        <v>20212000</v>
      </c>
      <c r="I3739" s="984">
        <f t="shared" si="1933"/>
        <v>145728000</v>
      </c>
      <c r="J3739" s="985">
        <f t="shared" si="1933"/>
        <v>120672000</v>
      </c>
      <c r="K3739" s="986">
        <f t="shared" si="1928"/>
        <v>54.702702702702702</v>
      </c>
      <c r="O3739" s="419">
        <f>I27-I3739</f>
        <v>71088000</v>
      </c>
    </row>
    <row r="3740" spans="1:16" ht="15.75" thickBot="1" x14ac:dyDescent="0.3">
      <c r="A3740" s="48" t="s">
        <v>140</v>
      </c>
      <c r="B3740" s="48" t="s">
        <v>150</v>
      </c>
      <c r="C3740" s="49">
        <v>266400000</v>
      </c>
      <c r="D3740" s="50"/>
      <c r="E3740" s="50"/>
      <c r="F3740" s="96"/>
      <c r="G3740" s="1030">
        <v>125516000</v>
      </c>
      <c r="H3740" s="1095">
        <v>20212000</v>
      </c>
      <c r="I3740" s="855">
        <f>H3740+G3740</f>
        <v>145728000</v>
      </c>
      <c r="J3740" s="736">
        <f>C3740-I3740</f>
        <v>120672000</v>
      </c>
      <c r="K3740" s="538">
        <f t="shared" si="1928"/>
        <v>54.702702702702702</v>
      </c>
    </row>
    <row r="3741" spans="1:16" ht="16.5" thickTop="1" thickBot="1" x14ac:dyDescent="0.3">
      <c r="A3741" s="42" t="s">
        <v>95</v>
      </c>
      <c r="B3741" s="42" t="s">
        <v>94</v>
      </c>
      <c r="C3741" s="51">
        <f t="shared" ref="C3741:J3741" si="1934">C3742+C3757+C3764+C3769+C3776+C3785+C3800+C3817+C3846+C3901+C3962+C3976+C4008+C4044+C4053+C4095+C4125</f>
        <v>309503500</v>
      </c>
      <c r="D3741" s="51">
        <f t="shared" si="1934"/>
        <v>0</v>
      </c>
      <c r="E3741" s="51">
        <f t="shared" si="1934"/>
        <v>0</v>
      </c>
      <c r="F3741" s="97">
        <f t="shared" si="1934"/>
        <v>0</v>
      </c>
      <c r="G3741" s="1046">
        <f t="shared" si="1934"/>
        <v>123793024</v>
      </c>
      <c r="H3741" s="1096">
        <f t="shared" si="1934"/>
        <v>48840554</v>
      </c>
      <c r="I3741" s="1047">
        <f t="shared" si="1934"/>
        <v>172633578</v>
      </c>
      <c r="J3741" s="1048">
        <f t="shared" si="1934"/>
        <v>136869922</v>
      </c>
      <c r="K3741" s="1049">
        <f t="shared" si="1928"/>
        <v>55.777585067697132</v>
      </c>
      <c r="O3741" s="706">
        <f>I3741+H29</f>
        <v>326170760</v>
      </c>
    </row>
    <row r="3742" spans="1:16" ht="15.75" thickTop="1" x14ac:dyDescent="0.25">
      <c r="A3742" s="52" t="s">
        <v>97</v>
      </c>
      <c r="B3742" s="52" t="s">
        <v>96</v>
      </c>
      <c r="C3742" s="53">
        <f>C3743</f>
        <v>1900000</v>
      </c>
      <c r="D3742" s="53">
        <f t="shared" ref="D3742:J3742" si="1935">D3743</f>
        <v>0</v>
      </c>
      <c r="E3742" s="53">
        <f t="shared" si="1935"/>
        <v>0</v>
      </c>
      <c r="F3742" s="98">
        <f t="shared" si="1935"/>
        <v>0</v>
      </c>
      <c r="G3742" s="540">
        <f t="shared" si="1935"/>
        <v>0</v>
      </c>
      <c r="H3742" s="369">
        <f t="shared" si="1935"/>
        <v>413650</v>
      </c>
      <c r="I3742" s="580">
        <f t="shared" si="1935"/>
        <v>413650</v>
      </c>
      <c r="J3742" s="542">
        <f t="shared" si="1935"/>
        <v>1486350</v>
      </c>
      <c r="K3742" s="915">
        <f t="shared" si="1928"/>
        <v>21.771052631578947</v>
      </c>
    </row>
    <row r="3743" spans="1:16" ht="15.75" thickBot="1" x14ac:dyDescent="0.3">
      <c r="A3743" s="70" t="s">
        <v>1</v>
      </c>
      <c r="B3743" s="70" t="s">
        <v>2</v>
      </c>
      <c r="C3743" s="71">
        <f>C3744+C3747</f>
        <v>1900000</v>
      </c>
      <c r="D3743" s="71">
        <f t="shared" ref="D3743:J3743" si="1936">D3744+D3747</f>
        <v>0</v>
      </c>
      <c r="E3743" s="71">
        <f t="shared" si="1936"/>
        <v>0</v>
      </c>
      <c r="F3743" s="111">
        <f t="shared" si="1936"/>
        <v>0</v>
      </c>
      <c r="G3743" s="912">
        <f t="shared" si="1936"/>
        <v>0</v>
      </c>
      <c r="H3743" s="61">
        <f t="shared" si="1936"/>
        <v>413650</v>
      </c>
      <c r="I3743" s="111">
        <f t="shared" si="1936"/>
        <v>413650</v>
      </c>
      <c r="J3743" s="731">
        <f t="shared" si="1936"/>
        <v>1486350</v>
      </c>
      <c r="K3743" s="904">
        <f t="shared" si="1928"/>
        <v>21.771052631578947</v>
      </c>
    </row>
    <row r="3744" spans="1:16" ht="15.75" thickBot="1" x14ac:dyDescent="0.3">
      <c r="A3744" s="3" t="s">
        <v>160</v>
      </c>
      <c r="B3744" s="3" t="s">
        <v>92</v>
      </c>
      <c r="C3744" s="65">
        <f>C3745</f>
        <v>1170000</v>
      </c>
      <c r="D3744" s="65">
        <f t="shared" ref="D3744:J3745" si="1937">D3745</f>
        <v>0</v>
      </c>
      <c r="E3744" s="65">
        <f t="shared" si="1937"/>
        <v>0</v>
      </c>
      <c r="F3744" s="100">
        <f t="shared" si="1937"/>
        <v>0</v>
      </c>
      <c r="G3744" s="858">
        <f t="shared" si="1937"/>
        <v>0</v>
      </c>
      <c r="H3744" s="511">
        <f t="shared" si="1937"/>
        <v>0</v>
      </c>
      <c r="I3744" s="859">
        <f t="shared" si="1937"/>
        <v>0</v>
      </c>
      <c r="J3744" s="512">
        <f t="shared" si="1937"/>
        <v>1170000</v>
      </c>
      <c r="K3744" s="544">
        <f t="shared" si="1928"/>
        <v>0</v>
      </c>
    </row>
    <row r="3745" spans="1:11" x14ac:dyDescent="0.25">
      <c r="A3745" s="63" t="s">
        <v>161</v>
      </c>
      <c r="B3745" s="63" t="s">
        <v>152</v>
      </c>
      <c r="C3745" s="64">
        <f>C3746</f>
        <v>1170000</v>
      </c>
      <c r="D3745" s="64">
        <f t="shared" si="1937"/>
        <v>0</v>
      </c>
      <c r="E3745" s="64">
        <f t="shared" si="1937"/>
        <v>0</v>
      </c>
      <c r="F3745" s="101">
        <f t="shared" si="1937"/>
        <v>0</v>
      </c>
      <c r="G3745" s="1040">
        <f t="shared" si="1937"/>
        <v>0</v>
      </c>
      <c r="H3745" s="1097">
        <f t="shared" si="1937"/>
        <v>0</v>
      </c>
      <c r="I3745" s="1041">
        <f t="shared" si="1937"/>
        <v>0</v>
      </c>
      <c r="J3745" s="513">
        <f t="shared" si="1937"/>
        <v>1170000</v>
      </c>
      <c r="K3745" s="535">
        <f t="shared" si="1928"/>
        <v>0</v>
      </c>
    </row>
    <row r="3746" spans="1:11" ht="15.75" thickBot="1" x14ac:dyDescent="0.3">
      <c r="A3746" s="48" t="s">
        <v>165</v>
      </c>
      <c r="B3746" s="48" t="s">
        <v>153</v>
      </c>
      <c r="C3746" s="49">
        <v>1170000</v>
      </c>
      <c r="D3746" s="147"/>
      <c r="E3746" s="147"/>
      <c r="F3746" s="148"/>
      <c r="G3746" s="865"/>
      <c r="H3746" s="1098"/>
      <c r="I3746" s="866">
        <f>G3746</f>
        <v>0</v>
      </c>
      <c r="J3746" s="618">
        <f>C3746-I3746</f>
        <v>1170000</v>
      </c>
      <c r="K3746" s="538">
        <f t="shared" si="1928"/>
        <v>0</v>
      </c>
    </row>
    <row r="3747" spans="1:11" ht="15.75" thickBot="1" x14ac:dyDescent="0.3">
      <c r="A3747" s="3" t="s">
        <v>162</v>
      </c>
      <c r="B3747" s="3" t="s">
        <v>151</v>
      </c>
      <c r="C3747" s="65">
        <f>C3748+C3750+C3752</f>
        <v>730000</v>
      </c>
      <c r="D3747" s="65">
        <f t="shared" ref="D3747:J3747" si="1938">D3748+D3750+D3752</f>
        <v>0</v>
      </c>
      <c r="E3747" s="65">
        <f t="shared" si="1938"/>
        <v>0</v>
      </c>
      <c r="F3747" s="100">
        <f t="shared" si="1938"/>
        <v>0</v>
      </c>
      <c r="G3747" s="1042">
        <f t="shared" si="1938"/>
        <v>0</v>
      </c>
      <c r="H3747" s="1099">
        <f t="shared" si="1938"/>
        <v>413650</v>
      </c>
      <c r="I3747" s="1043">
        <f t="shared" si="1938"/>
        <v>413650</v>
      </c>
      <c r="J3747" s="512">
        <f t="shared" si="1938"/>
        <v>316350</v>
      </c>
      <c r="K3747" s="544">
        <f t="shared" si="1928"/>
        <v>56.664383561643838</v>
      </c>
    </row>
    <row r="3748" spans="1:11" x14ac:dyDescent="0.25">
      <c r="A3748" s="63" t="s">
        <v>164</v>
      </c>
      <c r="B3748" s="63" t="s">
        <v>154</v>
      </c>
      <c r="C3748" s="64">
        <f>C3749</f>
        <v>103000</v>
      </c>
      <c r="D3748" s="64">
        <f t="shared" ref="D3748:J3748" si="1939">D3749</f>
        <v>0</v>
      </c>
      <c r="E3748" s="64">
        <f t="shared" si="1939"/>
        <v>0</v>
      </c>
      <c r="F3748" s="101">
        <f t="shared" si="1939"/>
        <v>0</v>
      </c>
      <c r="G3748" s="1040">
        <f t="shared" si="1939"/>
        <v>0</v>
      </c>
      <c r="H3748" s="1097">
        <f t="shared" si="1939"/>
        <v>102400</v>
      </c>
      <c r="I3748" s="1041">
        <f t="shared" si="1939"/>
        <v>102400</v>
      </c>
      <c r="J3748" s="513">
        <f t="shared" si="1939"/>
        <v>600</v>
      </c>
      <c r="K3748" s="535">
        <f t="shared" si="1928"/>
        <v>99.417475728155338</v>
      </c>
    </row>
    <row r="3749" spans="1:11" x14ac:dyDescent="0.25">
      <c r="A3749" s="4" t="s">
        <v>163</v>
      </c>
      <c r="B3749" s="4" t="s">
        <v>155</v>
      </c>
      <c r="C3749" s="21">
        <v>103000</v>
      </c>
      <c r="D3749" s="16"/>
      <c r="E3749" s="16"/>
      <c r="F3749" s="102"/>
      <c r="G3749" s="850"/>
      <c r="H3749" s="691">
        <v>102400</v>
      </c>
      <c r="I3749" s="851">
        <f>H3749+G3749</f>
        <v>102400</v>
      </c>
      <c r="J3749" s="561">
        <f>C3749-I3749</f>
        <v>600</v>
      </c>
      <c r="K3749" s="536">
        <f t="shared" si="1928"/>
        <v>99.417475728155338</v>
      </c>
    </row>
    <row r="3750" spans="1:11" x14ac:dyDescent="0.25">
      <c r="A3750" s="4" t="s">
        <v>166</v>
      </c>
      <c r="B3750" s="4" t="s">
        <v>156</v>
      </c>
      <c r="C3750" s="21">
        <f>C3751</f>
        <v>27000</v>
      </c>
      <c r="D3750" s="21">
        <f t="shared" ref="D3750:J3750" si="1940">D3751</f>
        <v>0</v>
      </c>
      <c r="E3750" s="21">
        <f t="shared" si="1940"/>
        <v>0</v>
      </c>
      <c r="F3750" s="103">
        <f t="shared" si="1940"/>
        <v>0</v>
      </c>
      <c r="G3750" s="1044">
        <f t="shared" si="1940"/>
        <v>0</v>
      </c>
      <c r="H3750" s="972">
        <f t="shared" si="1940"/>
        <v>11250</v>
      </c>
      <c r="I3750" s="1045">
        <f t="shared" si="1940"/>
        <v>11250</v>
      </c>
      <c r="J3750" s="514">
        <f t="shared" si="1940"/>
        <v>15750</v>
      </c>
      <c r="K3750" s="536">
        <f t="shared" si="1928"/>
        <v>41.666666666666671</v>
      </c>
    </row>
    <row r="3751" spans="1:11" x14ac:dyDescent="0.25">
      <c r="A3751" s="4" t="s">
        <v>167</v>
      </c>
      <c r="B3751" s="4" t="s">
        <v>157</v>
      </c>
      <c r="C3751" s="21">
        <v>27000</v>
      </c>
      <c r="D3751" s="16"/>
      <c r="E3751" s="16"/>
      <c r="F3751" s="102"/>
      <c r="G3751" s="850"/>
      <c r="H3751" s="691">
        <v>11250</v>
      </c>
      <c r="I3751" s="851">
        <f>H3751+G3751</f>
        <v>11250</v>
      </c>
      <c r="J3751" s="561">
        <f>C3751-I3751</f>
        <v>15750</v>
      </c>
      <c r="K3751" s="536">
        <f t="shared" si="1928"/>
        <v>41.666666666666671</v>
      </c>
    </row>
    <row r="3752" spans="1:11" x14ac:dyDescent="0.25">
      <c r="A3752" s="4" t="s">
        <v>168</v>
      </c>
      <c r="B3752" s="4" t="s">
        <v>158</v>
      </c>
      <c r="C3752" s="21">
        <f>C3753</f>
        <v>600000</v>
      </c>
      <c r="D3752" s="21">
        <f t="shared" ref="D3752:J3752" si="1941">D3753</f>
        <v>0</v>
      </c>
      <c r="E3752" s="21">
        <f t="shared" si="1941"/>
        <v>0</v>
      </c>
      <c r="F3752" s="103">
        <f t="shared" si="1941"/>
        <v>0</v>
      </c>
      <c r="G3752" s="1044">
        <f t="shared" si="1941"/>
        <v>0</v>
      </c>
      <c r="H3752" s="972">
        <f t="shared" si="1941"/>
        <v>300000</v>
      </c>
      <c r="I3752" s="1045">
        <f t="shared" si="1941"/>
        <v>300000</v>
      </c>
      <c r="J3752" s="514">
        <f t="shared" si="1941"/>
        <v>300000</v>
      </c>
      <c r="K3752" s="536">
        <f t="shared" si="1928"/>
        <v>50</v>
      </c>
    </row>
    <row r="3753" spans="1:11" x14ac:dyDescent="0.25">
      <c r="A3753" s="4" t="s">
        <v>169</v>
      </c>
      <c r="B3753" s="4" t="s">
        <v>159</v>
      </c>
      <c r="C3753" s="21">
        <v>600000</v>
      </c>
      <c r="D3753" s="16"/>
      <c r="E3753" s="16"/>
      <c r="F3753" s="102"/>
      <c r="G3753" s="850"/>
      <c r="H3753" s="691">
        <v>300000</v>
      </c>
      <c r="I3753" s="851">
        <f>H3753+G3753</f>
        <v>300000</v>
      </c>
      <c r="J3753" s="561">
        <f>C3753-I3753</f>
        <v>300000</v>
      </c>
      <c r="K3753" s="536">
        <f t="shared" si="1928"/>
        <v>50</v>
      </c>
    </row>
    <row r="3754" spans="1:11" x14ac:dyDescent="0.25">
      <c r="A3754" s="124"/>
      <c r="B3754" s="124"/>
      <c r="C3754" s="125"/>
      <c r="D3754" s="126"/>
      <c r="E3754" s="126"/>
      <c r="F3754" s="126"/>
      <c r="G3754" s="516"/>
      <c r="H3754" s="516"/>
      <c r="I3754" s="516"/>
      <c r="J3754" s="515"/>
      <c r="K3754" s="545"/>
    </row>
    <row r="3755" spans="1:11" x14ac:dyDescent="0.25">
      <c r="A3755" s="127"/>
      <c r="B3755" s="127"/>
      <c r="C3755" s="128"/>
      <c r="D3755" s="129"/>
      <c r="E3755" s="129"/>
      <c r="F3755" s="129"/>
      <c r="G3755" s="518"/>
      <c r="H3755" s="518"/>
      <c r="I3755" s="518"/>
      <c r="J3755" s="517"/>
      <c r="K3755" s="546">
        <v>2</v>
      </c>
    </row>
    <row r="3756" spans="1:11" x14ac:dyDescent="0.25">
      <c r="A3756" s="120" t="s">
        <v>533</v>
      </c>
      <c r="B3756" s="121">
        <v>2</v>
      </c>
      <c r="C3756" s="122" t="s">
        <v>534</v>
      </c>
      <c r="D3756" s="122" t="s">
        <v>535</v>
      </c>
      <c r="E3756" s="122" t="s">
        <v>536</v>
      </c>
      <c r="F3756" s="123" t="s">
        <v>537</v>
      </c>
      <c r="G3756" s="832">
        <v>7</v>
      </c>
      <c r="H3756" s="715">
        <v>8</v>
      </c>
      <c r="I3756" s="843">
        <v>9</v>
      </c>
      <c r="J3756" s="502">
        <v>10</v>
      </c>
      <c r="K3756" s="503">
        <v>11</v>
      </c>
    </row>
    <row r="3757" spans="1:11" x14ac:dyDescent="0.25">
      <c r="A3757" s="54" t="s">
        <v>99</v>
      </c>
      <c r="B3757" s="54" t="s">
        <v>98</v>
      </c>
      <c r="C3757" s="55">
        <f>C3758</f>
        <v>750000</v>
      </c>
      <c r="D3757" s="55">
        <f t="shared" ref="D3757:J3758" si="1942">D3758</f>
        <v>0</v>
      </c>
      <c r="E3757" s="55">
        <f t="shared" si="1942"/>
        <v>0</v>
      </c>
      <c r="F3757" s="104">
        <f t="shared" si="1942"/>
        <v>0</v>
      </c>
      <c r="G3757" s="547">
        <f t="shared" si="1942"/>
        <v>247000</v>
      </c>
      <c r="H3757" s="499">
        <f t="shared" si="1942"/>
        <v>186750</v>
      </c>
      <c r="I3757" s="581">
        <f t="shared" si="1942"/>
        <v>433750</v>
      </c>
      <c r="J3757" s="549">
        <f t="shared" si="1942"/>
        <v>316250</v>
      </c>
      <c r="K3757" s="916">
        <f t="shared" ref="K3757:K3793" si="1943">I3757/C3757*100</f>
        <v>57.833333333333336</v>
      </c>
    </row>
    <row r="3758" spans="1:11" ht="15.75" thickBot="1" x14ac:dyDescent="0.3">
      <c r="A3758" s="70" t="s">
        <v>3</v>
      </c>
      <c r="B3758" s="70" t="s">
        <v>4</v>
      </c>
      <c r="C3758" s="71">
        <f>C3759</f>
        <v>750000</v>
      </c>
      <c r="D3758" s="71">
        <f t="shared" si="1942"/>
        <v>0</v>
      </c>
      <c r="E3758" s="71">
        <f t="shared" si="1942"/>
        <v>0</v>
      </c>
      <c r="F3758" s="111">
        <f t="shared" si="1942"/>
        <v>0</v>
      </c>
      <c r="G3758" s="902">
        <f t="shared" si="1942"/>
        <v>247000</v>
      </c>
      <c r="H3758" s="1100">
        <f t="shared" si="1942"/>
        <v>186750</v>
      </c>
      <c r="I3758" s="903">
        <f t="shared" si="1942"/>
        <v>433750</v>
      </c>
      <c r="J3758" s="558">
        <f t="shared" si="1942"/>
        <v>316250</v>
      </c>
      <c r="K3758" s="904">
        <f t="shared" si="1943"/>
        <v>57.833333333333336</v>
      </c>
    </row>
    <row r="3759" spans="1:11" ht="15.75" thickBot="1" x14ac:dyDescent="0.3">
      <c r="A3759" s="3" t="s">
        <v>170</v>
      </c>
      <c r="B3759" s="3" t="s">
        <v>151</v>
      </c>
      <c r="C3759" s="65">
        <f>C3760+C3762</f>
        <v>750000</v>
      </c>
      <c r="D3759" s="65">
        <f t="shared" ref="D3759:J3759" si="1944">D3760+D3762</f>
        <v>0</v>
      </c>
      <c r="E3759" s="65">
        <f t="shared" si="1944"/>
        <v>0</v>
      </c>
      <c r="F3759" s="100">
        <f t="shared" si="1944"/>
        <v>0</v>
      </c>
      <c r="G3759" s="858">
        <f t="shared" si="1944"/>
        <v>247000</v>
      </c>
      <c r="H3759" s="511">
        <f t="shared" si="1944"/>
        <v>186750</v>
      </c>
      <c r="I3759" s="859">
        <f t="shared" si="1944"/>
        <v>433750</v>
      </c>
      <c r="J3759" s="512">
        <f t="shared" si="1944"/>
        <v>316250</v>
      </c>
      <c r="K3759" s="544">
        <f t="shared" si="1943"/>
        <v>57.833333333333336</v>
      </c>
    </row>
    <row r="3760" spans="1:11" x14ac:dyDescent="0.25">
      <c r="A3760" s="63" t="s">
        <v>171</v>
      </c>
      <c r="B3760" s="63" t="s">
        <v>154</v>
      </c>
      <c r="C3760" s="64">
        <f>C3761</f>
        <v>450000</v>
      </c>
      <c r="D3760" s="64">
        <f t="shared" ref="D3760:J3760" si="1945">D3761</f>
        <v>0</v>
      </c>
      <c r="E3760" s="64">
        <f t="shared" si="1945"/>
        <v>0</v>
      </c>
      <c r="F3760" s="101">
        <f t="shared" si="1945"/>
        <v>0</v>
      </c>
      <c r="G3760" s="860">
        <f t="shared" si="1945"/>
        <v>168250</v>
      </c>
      <c r="H3760" s="369">
        <f t="shared" si="1945"/>
        <v>145500</v>
      </c>
      <c r="I3760" s="861">
        <f t="shared" si="1945"/>
        <v>313750</v>
      </c>
      <c r="J3760" s="513">
        <f t="shared" si="1945"/>
        <v>136250</v>
      </c>
      <c r="K3760" s="535">
        <f t="shared" si="1943"/>
        <v>69.722222222222214</v>
      </c>
    </row>
    <row r="3761" spans="1:11" x14ac:dyDescent="0.25">
      <c r="A3761" s="4" t="s">
        <v>172</v>
      </c>
      <c r="B3761" s="4" t="s">
        <v>155</v>
      </c>
      <c r="C3761" s="21">
        <v>450000</v>
      </c>
      <c r="D3761" s="16"/>
      <c r="E3761" s="16"/>
      <c r="F3761" s="102"/>
      <c r="G3761" s="850">
        <v>168250</v>
      </c>
      <c r="H3761" s="691">
        <v>145500</v>
      </c>
      <c r="I3761" s="864">
        <f>H3761+G3761</f>
        <v>313750</v>
      </c>
      <c r="J3761" s="561">
        <f>C3761-I3761</f>
        <v>136250</v>
      </c>
      <c r="K3761" s="536">
        <f t="shared" si="1943"/>
        <v>69.722222222222214</v>
      </c>
    </row>
    <row r="3762" spans="1:11" x14ac:dyDescent="0.25">
      <c r="A3762" s="4" t="s">
        <v>173</v>
      </c>
      <c r="B3762" s="4" t="s">
        <v>156</v>
      </c>
      <c r="C3762" s="21">
        <f>C3763</f>
        <v>300000</v>
      </c>
      <c r="D3762" s="21">
        <f t="shared" ref="D3762:J3762" si="1946">D3763</f>
        <v>0</v>
      </c>
      <c r="E3762" s="21">
        <f t="shared" si="1946"/>
        <v>0</v>
      </c>
      <c r="F3762" s="103">
        <f t="shared" si="1946"/>
        <v>0</v>
      </c>
      <c r="G3762" s="862">
        <f t="shared" si="1946"/>
        <v>78750</v>
      </c>
      <c r="H3762" s="499">
        <f t="shared" si="1946"/>
        <v>41250</v>
      </c>
      <c r="I3762" s="863">
        <f t="shared" si="1946"/>
        <v>120000</v>
      </c>
      <c r="J3762" s="514">
        <f t="shared" si="1946"/>
        <v>180000</v>
      </c>
      <c r="K3762" s="536">
        <f t="shared" si="1943"/>
        <v>40</v>
      </c>
    </row>
    <row r="3763" spans="1:11" x14ac:dyDescent="0.25">
      <c r="A3763" s="4" t="s">
        <v>174</v>
      </c>
      <c r="B3763" s="4" t="s">
        <v>157</v>
      </c>
      <c r="C3763" s="21">
        <v>300000</v>
      </c>
      <c r="D3763" s="16"/>
      <c r="E3763" s="16"/>
      <c r="F3763" s="102"/>
      <c r="G3763" s="850">
        <v>78750</v>
      </c>
      <c r="H3763" s="691">
        <v>41250</v>
      </c>
      <c r="I3763" s="864">
        <f>H3763+G3763</f>
        <v>120000</v>
      </c>
      <c r="J3763" s="561">
        <f>C3763-I3763</f>
        <v>180000</v>
      </c>
      <c r="K3763" s="536">
        <f t="shared" si="1943"/>
        <v>40</v>
      </c>
    </row>
    <row r="3764" spans="1:11" x14ac:dyDescent="0.25">
      <c r="A3764" s="54" t="s">
        <v>126</v>
      </c>
      <c r="B3764" s="54" t="s">
        <v>551</v>
      </c>
      <c r="C3764" s="55">
        <f>C3765</f>
        <v>2000000</v>
      </c>
      <c r="D3764" s="55">
        <f t="shared" ref="D3764:J3767" si="1947">D3765</f>
        <v>0</v>
      </c>
      <c r="E3764" s="55">
        <f t="shared" si="1947"/>
        <v>0</v>
      </c>
      <c r="F3764" s="104">
        <f t="shared" si="1947"/>
        <v>0</v>
      </c>
      <c r="G3764" s="547">
        <f t="shared" si="1947"/>
        <v>375000</v>
      </c>
      <c r="H3764" s="499">
        <f t="shared" si="1947"/>
        <v>900000</v>
      </c>
      <c r="I3764" s="581">
        <f t="shared" si="1947"/>
        <v>1275000</v>
      </c>
      <c r="J3764" s="549">
        <f t="shared" si="1947"/>
        <v>725000</v>
      </c>
      <c r="K3764" s="916">
        <f t="shared" si="1943"/>
        <v>63.749999999999993</v>
      </c>
    </row>
    <row r="3765" spans="1:11" ht="15.75" thickBot="1" x14ac:dyDescent="0.3">
      <c r="A3765" s="70" t="s">
        <v>5</v>
      </c>
      <c r="B3765" s="70" t="s">
        <v>6</v>
      </c>
      <c r="C3765" s="71">
        <f>C3766</f>
        <v>2000000</v>
      </c>
      <c r="D3765" s="71">
        <f t="shared" si="1947"/>
        <v>0</v>
      </c>
      <c r="E3765" s="71">
        <f t="shared" si="1947"/>
        <v>0</v>
      </c>
      <c r="F3765" s="111">
        <f t="shared" si="1947"/>
        <v>0</v>
      </c>
      <c r="G3765" s="902">
        <f t="shared" si="1947"/>
        <v>375000</v>
      </c>
      <c r="H3765" s="1100">
        <f t="shared" si="1947"/>
        <v>900000</v>
      </c>
      <c r="I3765" s="903">
        <f t="shared" si="1947"/>
        <v>1275000</v>
      </c>
      <c r="J3765" s="558">
        <f t="shared" si="1947"/>
        <v>725000</v>
      </c>
      <c r="K3765" s="904">
        <f t="shared" si="1943"/>
        <v>63.749999999999993</v>
      </c>
    </row>
    <row r="3766" spans="1:11" ht="15.75" thickBot="1" x14ac:dyDescent="0.3">
      <c r="A3766" s="692" t="s">
        <v>181</v>
      </c>
      <c r="B3766" s="692" t="s">
        <v>151</v>
      </c>
      <c r="C3766" s="65">
        <f>C3767</f>
        <v>2000000</v>
      </c>
      <c r="D3766" s="65">
        <f t="shared" si="1947"/>
        <v>0</v>
      </c>
      <c r="E3766" s="65">
        <f t="shared" si="1947"/>
        <v>0</v>
      </c>
      <c r="F3766" s="100">
        <f t="shared" si="1947"/>
        <v>0</v>
      </c>
      <c r="G3766" s="858">
        <f t="shared" si="1947"/>
        <v>375000</v>
      </c>
      <c r="H3766" s="511">
        <f t="shared" si="1947"/>
        <v>900000</v>
      </c>
      <c r="I3766" s="859">
        <f t="shared" si="1947"/>
        <v>1275000</v>
      </c>
      <c r="J3766" s="512">
        <f t="shared" si="1947"/>
        <v>725000</v>
      </c>
      <c r="K3766" s="693">
        <f t="shared" si="1943"/>
        <v>63.749999999999993</v>
      </c>
    </row>
    <row r="3767" spans="1:11" x14ac:dyDescent="0.25">
      <c r="A3767" s="63" t="s">
        <v>186</v>
      </c>
      <c r="B3767" s="63" t="s">
        <v>158</v>
      </c>
      <c r="C3767" s="64">
        <f>C3768</f>
        <v>2000000</v>
      </c>
      <c r="D3767" s="64">
        <f t="shared" si="1947"/>
        <v>0</v>
      </c>
      <c r="E3767" s="64">
        <f t="shared" si="1947"/>
        <v>0</v>
      </c>
      <c r="F3767" s="101">
        <f t="shared" si="1947"/>
        <v>0</v>
      </c>
      <c r="G3767" s="860">
        <f t="shared" si="1947"/>
        <v>375000</v>
      </c>
      <c r="H3767" s="369">
        <f t="shared" si="1947"/>
        <v>900000</v>
      </c>
      <c r="I3767" s="861">
        <f t="shared" si="1947"/>
        <v>1275000</v>
      </c>
      <c r="J3767" s="513">
        <f t="shared" si="1947"/>
        <v>725000</v>
      </c>
      <c r="K3767" s="535">
        <f t="shared" si="1943"/>
        <v>63.749999999999993</v>
      </c>
    </row>
    <row r="3768" spans="1:11" x14ac:dyDescent="0.25">
      <c r="A3768" s="4" t="s">
        <v>187</v>
      </c>
      <c r="B3768" s="4" t="s">
        <v>175</v>
      </c>
      <c r="C3768" s="21">
        <v>2000000</v>
      </c>
      <c r="D3768" s="16"/>
      <c r="E3768" s="16"/>
      <c r="F3768" s="102"/>
      <c r="G3768" s="850">
        <v>375000</v>
      </c>
      <c r="H3768" s="691">
        <f>450000+450000</f>
        <v>900000</v>
      </c>
      <c r="I3768" s="851">
        <f>H3768+G3768</f>
        <v>1275000</v>
      </c>
      <c r="J3768" s="561">
        <f>C3768-I3768</f>
        <v>725000</v>
      </c>
      <c r="K3768" s="536">
        <f t="shared" si="1943"/>
        <v>63.749999999999993</v>
      </c>
    </row>
    <row r="3769" spans="1:11" x14ac:dyDescent="0.25">
      <c r="A3769" s="54" t="s">
        <v>125</v>
      </c>
      <c r="B3769" s="54" t="s">
        <v>100</v>
      </c>
      <c r="C3769" s="55">
        <f>C3770</f>
        <v>2000000</v>
      </c>
      <c r="D3769" s="55">
        <f t="shared" ref="D3769:J3770" si="1948">D3770</f>
        <v>0</v>
      </c>
      <c r="E3769" s="55">
        <f t="shared" si="1948"/>
        <v>0</v>
      </c>
      <c r="F3769" s="104">
        <f t="shared" si="1948"/>
        <v>0</v>
      </c>
      <c r="G3769" s="547">
        <f t="shared" si="1948"/>
        <v>831625</v>
      </c>
      <c r="H3769" s="499">
        <f t="shared" si="1948"/>
        <v>448750</v>
      </c>
      <c r="I3769" s="581">
        <f t="shared" si="1948"/>
        <v>1280375</v>
      </c>
      <c r="J3769" s="549">
        <f t="shared" si="1948"/>
        <v>719625</v>
      </c>
      <c r="K3769" s="916">
        <f t="shared" si="1943"/>
        <v>64.018749999999997</v>
      </c>
    </row>
    <row r="3770" spans="1:11" ht="15.75" thickBot="1" x14ac:dyDescent="0.3">
      <c r="A3770" s="70" t="s">
        <v>7</v>
      </c>
      <c r="B3770" s="70" t="s">
        <v>8</v>
      </c>
      <c r="C3770" s="71">
        <f>C3771</f>
        <v>2000000</v>
      </c>
      <c r="D3770" s="71">
        <f t="shared" si="1948"/>
        <v>0</v>
      </c>
      <c r="E3770" s="71">
        <f t="shared" si="1948"/>
        <v>0</v>
      </c>
      <c r="F3770" s="111">
        <f t="shared" si="1948"/>
        <v>0</v>
      </c>
      <c r="G3770" s="902">
        <f t="shared" si="1948"/>
        <v>831625</v>
      </c>
      <c r="H3770" s="1100">
        <f t="shared" si="1948"/>
        <v>448750</v>
      </c>
      <c r="I3770" s="903">
        <f t="shared" si="1948"/>
        <v>1280375</v>
      </c>
      <c r="J3770" s="558">
        <f t="shared" si="1948"/>
        <v>719625</v>
      </c>
      <c r="K3770" s="904">
        <f t="shared" si="1943"/>
        <v>64.018749999999997</v>
      </c>
    </row>
    <row r="3771" spans="1:11" ht="15.75" thickBot="1" x14ac:dyDescent="0.3">
      <c r="A3771" s="692" t="s">
        <v>176</v>
      </c>
      <c r="B3771" s="692" t="s">
        <v>151</v>
      </c>
      <c r="C3771" s="65">
        <f>C3772+C3774</f>
        <v>2000000</v>
      </c>
      <c r="D3771" s="65">
        <f t="shared" ref="D3771:J3771" si="1949">D3772+D3774</f>
        <v>0</v>
      </c>
      <c r="E3771" s="65">
        <f t="shared" si="1949"/>
        <v>0</v>
      </c>
      <c r="F3771" s="100">
        <f t="shared" si="1949"/>
        <v>0</v>
      </c>
      <c r="G3771" s="858">
        <f t="shared" si="1949"/>
        <v>831625</v>
      </c>
      <c r="H3771" s="511">
        <f t="shared" si="1949"/>
        <v>448750</v>
      </c>
      <c r="I3771" s="859">
        <f t="shared" si="1949"/>
        <v>1280375</v>
      </c>
      <c r="J3771" s="512">
        <f t="shared" si="1949"/>
        <v>719625</v>
      </c>
      <c r="K3771" s="693">
        <f t="shared" si="1943"/>
        <v>64.018749999999997</v>
      </c>
    </row>
    <row r="3772" spans="1:11" x14ac:dyDescent="0.25">
      <c r="A3772" s="63" t="s">
        <v>177</v>
      </c>
      <c r="B3772" s="63" t="s">
        <v>154</v>
      </c>
      <c r="C3772" s="64">
        <f>C3773</f>
        <v>1550000</v>
      </c>
      <c r="D3772" s="64">
        <f t="shared" ref="D3772:J3772" si="1950">D3773</f>
        <v>0</v>
      </c>
      <c r="E3772" s="64">
        <f t="shared" si="1950"/>
        <v>0</v>
      </c>
      <c r="F3772" s="101">
        <f t="shared" si="1950"/>
        <v>0</v>
      </c>
      <c r="G3772" s="860">
        <f t="shared" si="1950"/>
        <v>686500</v>
      </c>
      <c r="H3772" s="369">
        <f t="shared" si="1950"/>
        <v>377500</v>
      </c>
      <c r="I3772" s="861">
        <f t="shared" si="1950"/>
        <v>1064000</v>
      </c>
      <c r="J3772" s="513">
        <f t="shared" si="1950"/>
        <v>486000</v>
      </c>
      <c r="K3772" s="535">
        <f t="shared" si="1943"/>
        <v>68.645161290322577</v>
      </c>
    </row>
    <row r="3773" spans="1:11" x14ac:dyDescent="0.25">
      <c r="A3773" s="4" t="s">
        <v>178</v>
      </c>
      <c r="B3773" s="4" t="s">
        <v>155</v>
      </c>
      <c r="C3773" s="21">
        <v>1550000</v>
      </c>
      <c r="D3773" s="57"/>
      <c r="E3773" s="57"/>
      <c r="F3773" s="106"/>
      <c r="G3773" s="850">
        <v>686500</v>
      </c>
      <c r="H3773" s="691">
        <v>377500</v>
      </c>
      <c r="I3773" s="851">
        <f>H3773+G3773</f>
        <v>1064000</v>
      </c>
      <c r="J3773" s="561">
        <f>C3773-I3773</f>
        <v>486000</v>
      </c>
      <c r="K3773" s="536">
        <f t="shared" si="1943"/>
        <v>68.645161290322577</v>
      </c>
    </row>
    <row r="3774" spans="1:11" x14ac:dyDescent="0.25">
      <c r="A3774" s="4" t="s">
        <v>179</v>
      </c>
      <c r="B3774" s="4" t="s">
        <v>156</v>
      </c>
      <c r="C3774" s="21">
        <f>C3775</f>
        <v>450000</v>
      </c>
      <c r="D3774" s="21">
        <f t="shared" ref="D3774:J3774" si="1951">D3775</f>
        <v>0</v>
      </c>
      <c r="E3774" s="21">
        <f t="shared" si="1951"/>
        <v>0</v>
      </c>
      <c r="F3774" s="103">
        <f t="shared" si="1951"/>
        <v>0</v>
      </c>
      <c r="G3774" s="862">
        <f t="shared" si="1951"/>
        <v>145125</v>
      </c>
      <c r="H3774" s="499">
        <f t="shared" si="1951"/>
        <v>71250</v>
      </c>
      <c r="I3774" s="863">
        <f t="shared" si="1951"/>
        <v>216375</v>
      </c>
      <c r="J3774" s="514">
        <f t="shared" si="1951"/>
        <v>233625</v>
      </c>
      <c r="K3774" s="536">
        <f t="shared" si="1943"/>
        <v>48.083333333333336</v>
      </c>
    </row>
    <row r="3775" spans="1:11" x14ac:dyDescent="0.25">
      <c r="A3775" s="4" t="s">
        <v>180</v>
      </c>
      <c r="B3775" s="4" t="s">
        <v>157</v>
      </c>
      <c r="C3775" s="21">
        <v>450000</v>
      </c>
      <c r="D3775" s="16"/>
      <c r="E3775" s="16"/>
      <c r="F3775" s="102"/>
      <c r="G3775" s="850">
        <v>145125</v>
      </c>
      <c r="H3775" s="691">
        <v>71250</v>
      </c>
      <c r="I3775" s="851">
        <f>H3775+G3775</f>
        <v>216375</v>
      </c>
      <c r="J3775" s="561">
        <f>C3775-I3775</f>
        <v>233625</v>
      </c>
      <c r="K3775" s="536">
        <f t="shared" si="1943"/>
        <v>48.083333333333336</v>
      </c>
    </row>
    <row r="3776" spans="1:11" x14ac:dyDescent="0.25">
      <c r="A3776" s="54" t="s">
        <v>124</v>
      </c>
      <c r="B3776" s="54" t="s">
        <v>101</v>
      </c>
      <c r="C3776" s="55">
        <f>C3777</f>
        <v>3500000</v>
      </c>
      <c r="D3776" s="55">
        <f t="shared" ref="D3776:J3777" si="1952">D3777</f>
        <v>0</v>
      </c>
      <c r="E3776" s="55">
        <f t="shared" si="1952"/>
        <v>0</v>
      </c>
      <c r="F3776" s="104">
        <f t="shared" si="1952"/>
        <v>0</v>
      </c>
      <c r="G3776" s="547">
        <f t="shared" si="1952"/>
        <v>120625</v>
      </c>
      <c r="H3776" s="499">
        <f t="shared" si="1952"/>
        <v>1531250</v>
      </c>
      <c r="I3776" s="581">
        <f t="shared" si="1952"/>
        <v>1651875</v>
      </c>
      <c r="J3776" s="549">
        <f t="shared" si="1952"/>
        <v>1848125</v>
      </c>
      <c r="K3776" s="916">
        <f t="shared" si="1943"/>
        <v>47.196428571428569</v>
      </c>
    </row>
    <row r="3777" spans="1:11" ht="15.75" thickBot="1" x14ac:dyDescent="0.3">
      <c r="A3777" s="70" t="s">
        <v>9</v>
      </c>
      <c r="B3777" s="70" t="s">
        <v>10</v>
      </c>
      <c r="C3777" s="71">
        <f>C3778</f>
        <v>3500000</v>
      </c>
      <c r="D3777" s="71">
        <f t="shared" si="1952"/>
        <v>0</v>
      </c>
      <c r="E3777" s="71">
        <f t="shared" si="1952"/>
        <v>0</v>
      </c>
      <c r="F3777" s="111">
        <f t="shared" si="1952"/>
        <v>0</v>
      </c>
      <c r="G3777" s="902">
        <f t="shared" si="1952"/>
        <v>120625</v>
      </c>
      <c r="H3777" s="1100">
        <f t="shared" si="1952"/>
        <v>1531250</v>
      </c>
      <c r="I3777" s="903">
        <f t="shared" si="1952"/>
        <v>1651875</v>
      </c>
      <c r="J3777" s="558">
        <f t="shared" si="1952"/>
        <v>1848125</v>
      </c>
      <c r="K3777" s="904">
        <f t="shared" si="1943"/>
        <v>47.196428571428569</v>
      </c>
    </row>
    <row r="3778" spans="1:11" ht="15.75" thickBot="1" x14ac:dyDescent="0.3">
      <c r="A3778" s="3" t="s">
        <v>182</v>
      </c>
      <c r="B3778" s="3" t="s">
        <v>151</v>
      </c>
      <c r="C3778" s="65">
        <f>C3779+C3781+C3783</f>
        <v>3500000</v>
      </c>
      <c r="D3778" s="65">
        <f t="shared" ref="D3778:J3778" si="1953">D3779+D3781+D3783</f>
        <v>0</v>
      </c>
      <c r="E3778" s="65">
        <f t="shared" si="1953"/>
        <v>0</v>
      </c>
      <c r="F3778" s="100">
        <f t="shared" si="1953"/>
        <v>0</v>
      </c>
      <c r="G3778" s="858">
        <f t="shared" si="1953"/>
        <v>120625</v>
      </c>
      <c r="H3778" s="511">
        <f t="shared" si="1953"/>
        <v>1531250</v>
      </c>
      <c r="I3778" s="859">
        <f t="shared" si="1953"/>
        <v>1651875</v>
      </c>
      <c r="J3778" s="512">
        <f t="shared" si="1953"/>
        <v>1848125</v>
      </c>
      <c r="K3778" s="544">
        <f t="shared" si="1943"/>
        <v>47.196428571428569</v>
      </c>
    </row>
    <row r="3779" spans="1:11" x14ac:dyDescent="0.25">
      <c r="A3779" s="63" t="s">
        <v>183</v>
      </c>
      <c r="B3779" s="63" t="s">
        <v>154</v>
      </c>
      <c r="C3779" s="64">
        <f>C3780</f>
        <v>305000</v>
      </c>
      <c r="D3779" s="64">
        <f t="shared" ref="D3779:J3779" si="1954">D3780</f>
        <v>0</v>
      </c>
      <c r="E3779" s="64">
        <f t="shared" si="1954"/>
        <v>0</v>
      </c>
      <c r="F3779" s="101">
        <f t="shared" si="1954"/>
        <v>0</v>
      </c>
      <c r="G3779" s="860">
        <f t="shared" si="1954"/>
        <v>98750</v>
      </c>
      <c r="H3779" s="369">
        <f t="shared" si="1954"/>
        <v>110000</v>
      </c>
      <c r="I3779" s="861">
        <f t="shared" si="1954"/>
        <v>208750</v>
      </c>
      <c r="J3779" s="513">
        <f t="shared" si="1954"/>
        <v>96250</v>
      </c>
      <c r="K3779" s="535">
        <f t="shared" si="1943"/>
        <v>68.442622950819683</v>
      </c>
    </row>
    <row r="3780" spans="1:11" x14ac:dyDescent="0.25">
      <c r="A3780" s="4" t="s">
        <v>184</v>
      </c>
      <c r="B3780" s="4" t="s">
        <v>155</v>
      </c>
      <c r="C3780" s="21">
        <v>305000</v>
      </c>
      <c r="D3780" s="16"/>
      <c r="E3780" s="16"/>
      <c r="F3780" s="102"/>
      <c r="G3780" s="850">
        <v>98750</v>
      </c>
      <c r="H3780" s="691">
        <v>110000</v>
      </c>
      <c r="I3780" s="851">
        <f>H3780+G3780</f>
        <v>208750</v>
      </c>
      <c r="J3780" s="561">
        <f>C3780-I3780</f>
        <v>96250</v>
      </c>
      <c r="K3780" s="536">
        <f t="shared" si="1943"/>
        <v>68.442622950819683</v>
      </c>
    </row>
    <row r="3781" spans="1:11" x14ac:dyDescent="0.25">
      <c r="A3781" s="4" t="s">
        <v>189</v>
      </c>
      <c r="B3781" s="4" t="s">
        <v>156</v>
      </c>
      <c r="C3781" s="21">
        <f>C3782</f>
        <v>195000</v>
      </c>
      <c r="D3781" s="21">
        <f t="shared" ref="D3781:J3781" si="1955">D3782</f>
        <v>0</v>
      </c>
      <c r="E3781" s="21">
        <f t="shared" si="1955"/>
        <v>0</v>
      </c>
      <c r="F3781" s="103">
        <f t="shared" si="1955"/>
        <v>0</v>
      </c>
      <c r="G3781" s="862">
        <f t="shared" si="1955"/>
        <v>21875</v>
      </c>
      <c r="H3781" s="499">
        <f t="shared" si="1955"/>
        <v>41250</v>
      </c>
      <c r="I3781" s="863">
        <f t="shared" si="1955"/>
        <v>63125</v>
      </c>
      <c r="J3781" s="514">
        <f t="shared" si="1955"/>
        <v>131875</v>
      </c>
      <c r="K3781" s="536">
        <f t="shared" si="1943"/>
        <v>32.371794871794876</v>
      </c>
    </row>
    <row r="3782" spans="1:11" x14ac:dyDescent="0.25">
      <c r="A3782" s="4" t="s">
        <v>188</v>
      </c>
      <c r="B3782" s="4" t="s">
        <v>157</v>
      </c>
      <c r="C3782" s="21">
        <v>195000</v>
      </c>
      <c r="D3782" s="16"/>
      <c r="E3782" s="16"/>
      <c r="F3782" s="102"/>
      <c r="G3782" s="850">
        <v>21875</v>
      </c>
      <c r="H3782" s="691">
        <v>41250</v>
      </c>
      <c r="I3782" s="851">
        <f>H3782+G3782</f>
        <v>63125</v>
      </c>
      <c r="J3782" s="561">
        <f>C3782-I3782</f>
        <v>131875</v>
      </c>
      <c r="K3782" s="536">
        <f t="shared" si="1943"/>
        <v>32.371794871794876</v>
      </c>
    </row>
    <row r="3783" spans="1:11" x14ac:dyDescent="0.25">
      <c r="A3783" s="4" t="s">
        <v>185</v>
      </c>
      <c r="B3783" s="4" t="s">
        <v>158</v>
      </c>
      <c r="C3783" s="21">
        <f>C3784</f>
        <v>3000000</v>
      </c>
      <c r="D3783" s="21">
        <f t="shared" ref="D3783:J3783" si="1956">D3784</f>
        <v>0</v>
      </c>
      <c r="E3783" s="21">
        <f t="shared" si="1956"/>
        <v>0</v>
      </c>
      <c r="F3783" s="103">
        <f t="shared" si="1956"/>
        <v>0</v>
      </c>
      <c r="G3783" s="862">
        <f t="shared" si="1956"/>
        <v>0</v>
      </c>
      <c r="H3783" s="499">
        <f t="shared" si="1956"/>
        <v>1380000</v>
      </c>
      <c r="I3783" s="863">
        <f t="shared" si="1956"/>
        <v>1380000</v>
      </c>
      <c r="J3783" s="514">
        <f t="shared" si="1956"/>
        <v>1620000</v>
      </c>
      <c r="K3783" s="536">
        <f t="shared" si="1943"/>
        <v>46</v>
      </c>
    </row>
    <row r="3784" spans="1:11" x14ac:dyDescent="0.25">
      <c r="A3784" s="4" t="s">
        <v>190</v>
      </c>
      <c r="B3784" s="4" t="s">
        <v>159</v>
      </c>
      <c r="C3784" s="21">
        <v>3000000</v>
      </c>
      <c r="D3784" s="16"/>
      <c r="E3784" s="16"/>
      <c r="F3784" s="102"/>
      <c r="G3784" s="850"/>
      <c r="H3784" s="691">
        <f>460000+920000</f>
        <v>1380000</v>
      </c>
      <c r="I3784" s="851">
        <f>H3784+G3784</f>
        <v>1380000</v>
      </c>
      <c r="J3784" s="619">
        <f>C3784-I3784</f>
        <v>1620000</v>
      </c>
      <c r="K3784" s="1050">
        <f t="shared" si="1943"/>
        <v>46</v>
      </c>
    </row>
    <row r="3785" spans="1:11" x14ac:dyDescent="0.25">
      <c r="A3785" s="54" t="s">
        <v>123</v>
      </c>
      <c r="B3785" s="54" t="s">
        <v>102</v>
      </c>
      <c r="C3785" s="55">
        <f>C3786</f>
        <v>1236000</v>
      </c>
      <c r="D3785" s="55">
        <f t="shared" ref="D3785:J3786" si="1957">D3786</f>
        <v>0</v>
      </c>
      <c r="E3785" s="55">
        <f t="shared" si="1957"/>
        <v>0</v>
      </c>
      <c r="F3785" s="104">
        <f t="shared" si="1957"/>
        <v>0</v>
      </c>
      <c r="G3785" s="547">
        <f t="shared" si="1957"/>
        <v>1108375</v>
      </c>
      <c r="H3785" s="499">
        <f t="shared" si="1957"/>
        <v>64950</v>
      </c>
      <c r="I3785" s="581">
        <f t="shared" si="1957"/>
        <v>1173325</v>
      </c>
      <c r="J3785" s="549">
        <f t="shared" si="1957"/>
        <v>62675</v>
      </c>
      <c r="K3785" s="916">
        <f t="shared" si="1943"/>
        <v>94.929207119741093</v>
      </c>
    </row>
    <row r="3786" spans="1:11" ht="15.75" thickBot="1" x14ac:dyDescent="0.3">
      <c r="A3786" s="70" t="s">
        <v>11</v>
      </c>
      <c r="B3786" s="70" t="s">
        <v>12</v>
      </c>
      <c r="C3786" s="71">
        <f>C3787</f>
        <v>1236000</v>
      </c>
      <c r="D3786" s="71">
        <f t="shared" si="1957"/>
        <v>0</v>
      </c>
      <c r="E3786" s="71">
        <f t="shared" si="1957"/>
        <v>0</v>
      </c>
      <c r="F3786" s="111">
        <f t="shared" si="1957"/>
        <v>0</v>
      </c>
      <c r="G3786" s="902">
        <f t="shared" si="1957"/>
        <v>1108375</v>
      </c>
      <c r="H3786" s="1100">
        <f t="shared" si="1957"/>
        <v>64950</v>
      </c>
      <c r="I3786" s="903">
        <f t="shared" si="1957"/>
        <v>1173325</v>
      </c>
      <c r="J3786" s="558">
        <f t="shared" si="1957"/>
        <v>62675</v>
      </c>
      <c r="K3786" s="904">
        <f t="shared" si="1943"/>
        <v>94.929207119741093</v>
      </c>
    </row>
    <row r="3787" spans="1:11" ht="15.75" thickBot="1" x14ac:dyDescent="0.3">
      <c r="A3787" s="3" t="s">
        <v>191</v>
      </c>
      <c r="B3787" s="3" t="s">
        <v>151</v>
      </c>
      <c r="C3787" s="65">
        <f>C3788+C3790+C3792</f>
        <v>1236000</v>
      </c>
      <c r="D3787" s="65">
        <f t="shared" ref="D3787:J3787" si="1958">D3788+D3790+D3792</f>
        <v>0</v>
      </c>
      <c r="E3787" s="65">
        <f t="shared" si="1958"/>
        <v>0</v>
      </c>
      <c r="F3787" s="100">
        <f t="shared" si="1958"/>
        <v>0</v>
      </c>
      <c r="G3787" s="858">
        <f t="shared" si="1958"/>
        <v>1108375</v>
      </c>
      <c r="H3787" s="511">
        <f t="shared" si="1958"/>
        <v>64950</v>
      </c>
      <c r="I3787" s="859">
        <f t="shared" si="1958"/>
        <v>1173325</v>
      </c>
      <c r="J3787" s="512">
        <f t="shared" si="1958"/>
        <v>62675</v>
      </c>
      <c r="K3787" s="544">
        <f t="shared" si="1943"/>
        <v>94.929207119741093</v>
      </c>
    </row>
    <row r="3788" spans="1:11" x14ac:dyDescent="0.25">
      <c r="A3788" s="63" t="s">
        <v>192</v>
      </c>
      <c r="B3788" s="63" t="s">
        <v>154</v>
      </c>
      <c r="C3788" s="64">
        <f>C3789</f>
        <v>86000</v>
      </c>
      <c r="D3788" s="64">
        <f t="shared" ref="D3788:J3788" si="1959">D3789</f>
        <v>0</v>
      </c>
      <c r="E3788" s="64">
        <f t="shared" si="1959"/>
        <v>0</v>
      </c>
      <c r="F3788" s="101">
        <f t="shared" si="1959"/>
        <v>0</v>
      </c>
      <c r="G3788" s="860">
        <f t="shared" si="1959"/>
        <v>62000</v>
      </c>
      <c r="H3788" s="369">
        <f t="shared" si="1959"/>
        <v>23700</v>
      </c>
      <c r="I3788" s="861">
        <f t="shared" si="1959"/>
        <v>85700</v>
      </c>
      <c r="J3788" s="513">
        <f t="shared" si="1959"/>
        <v>300</v>
      </c>
      <c r="K3788" s="535">
        <f t="shared" si="1943"/>
        <v>99.651162790697683</v>
      </c>
    </row>
    <row r="3789" spans="1:11" x14ac:dyDescent="0.25">
      <c r="A3789" s="4" t="s">
        <v>193</v>
      </c>
      <c r="B3789" s="4" t="s">
        <v>155</v>
      </c>
      <c r="C3789" s="21">
        <v>86000</v>
      </c>
      <c r="D3789" s="16"/>
      <c r="E3789" s="16"/>
      <c r="F3789" s="102"/>
      <c r="G3789" s="850">
        <v>62000</v>
      </c>
      <c r="H3789" s="691">
        <v>23700</v>
      </c>
      <c r="I3789" s="864">
        <f>H3789+G3789</f>
        <v>85700</v>
      </c>
      <c r="J3789" s="561">
        <f>C3789-I3789</f>
        <v>300</v>
      </c>
      <c r="K3789" s="536">
        <f t="shared" si="1943"/>
        <v>99.651162790697683</v>
      </c>
    </row>
    <row r="3790" spans="1:11" x14ac:dyDescent="0.25">
      <c r="A3790" s="4" t="s">
        <v>194</v>
      </c>
      <c r="B3790" s="4" t="s">
        <v>156</v>
      </c>
      <c r="C3790" s="21">
        <f>C3791</f>
        <v>150000</v>
      </c>
      <c r="D3790" s="21">
        <f t="shared" ref="D3790:J3790" si="1960">D3791</f>
        <v>0</v>
      </c>
      <c r="E3790" s="21">
        <f t="shared" si="1960"/>
        <v>0</v>
      </c>
      <c r="F3790" s="103">
        <f t="shared" si="1960"/>
        <v>0</v>
      </c>
      <c r="G3790" s="862">
        <f t="shared" si="1960"/>
        <v>46375</v>
      </c>
      <c r="H3790" s="499">
        <f t="shared" si="1960"/>
        <v>41250</v>
      </c>
      <c r="I3790" s="863">
        <f t="shared" si="1960"/>
        <v>87625</v>
      </c>
      <c r="J3790" s="514">
        <f t="shared" si="1960"/>
        <v>62375</v>
      </c>
      <c r="K3790" s="536">
        <f t="shared" si="1943"/>
        <v>58.416666666666664</v>
      </c>
    </row>
    <row r="3791" spans="1:11" x14ac:dyDescent="0.25">
      <c r="A3791" s="4" t="s">
        <v>195</v>
      </c>
      <c r="B3791" s="4" t="s">
        <v>157</v>
      </c>
      <c r="C3791" s="21">
        <v>150000</v>
      </c>
      <c r="D3791" s="16"/>
      <c r="E3791" s="16"/>
      <c r="F3791" s="102"/>
      <c r="G3791" s="850">
        <v>46375</v>
      </c>
      <c r="H3791" s="691">
        <v>41250</v>
      </c>
      <c r="I3791" s="851">
        <f>H3791+G3791</f>
        <v>87625</v>
      </c>
      <c r="J3791" s="561">
        <f>C3791-I3791</f>
        <v>62375</v>
      </c>
      <c r="K3791" s="536">
        <f t="shared" si="1943"/>
        <v>58.416666666666664</v>
      </c>
    </row>
    <row r="3792" spans="1:11" x14ac:dyDescent="0.25">
      <c r="A3792" s="4" t="s">
        <v>196</v>
      </c>
      <c r="B3792" s="4" t="s">
        <v>158</v>
      </c>
      <c r="C3792" s="21">
        <f>C3793</f>
        <v>1000000</v>
      </c>
      <c r="D3792" s="21">
        <f t="shared" ref="D3792:J3792" si="1961">D3793</f>
        <v>0</v>
      </c>
      <c r="E3792" s="21">
        <f t="shared" si="1961"/>
        <v>0</v>
      </c>
      <c r="F3792" s="103">
        <f t="shared" si="1961"/>
        <v>0</v>
      </c>
      <c r="G3792" s="862">
        <f t="shared" si="1961"/>
        <v>1000000</v>
      </c>
      <c r="H3792" s="499">
        <f t="shared" si="1961"/>
        <v>0</v>
      </c>
      <c r="I3792" s="863">
        <f t="shared" si="1961"/>
        <v>1000000</v>
      </c>
      <c r="J3792" s="514">
        <f t="shared" si="1961"/>
        <v>0</v>
      </c>
      <c r="K3792" s="536">
        <f t="shared" si="1943"/>
        <v>100</v>
      </c>
    </row>
    <row r="3793" spans="1:11" x14ac:dyDescent="0.25">
      <c r="A3793" s="4" t="s">
        <v>197</v>
      </c>
      <c r="B3793" s="4" t="s">
        <v>159</v>
      </c>
      <c r="C3793" s="21">
        <v>1000000</v>
      </c>
      <c r="D3793" s="16"/>
      <c r="E3793" s="16"/>
      <c r="F3793" s="102"/>
      <c r="G3793" s="850">
        <v>1000000</v>
      </c>
      <c r="H3793" s="691"/>
      <c r="I3793" s="864">
        <f>H3793+G3793</f>
        <v>1000000</v>
      </c>
      <c r="J3793" s="561">
        <f>C3793-I3793</f>
        <v>0</v>
      </c>
      <c r="K3793" s="536">
        <f t="shared" si="1943"/>
        <v>100</v>
      </c>
    </row>
    <row r="3794" spans="1:11" x14ac:dyDescent="0.25">
      <c r="A3794" s="4"/>
      <c r="B3794" s="4"/>
      <c r="C3794" s="21"/>
      <c r="D3794" s="16"/>
      <c r="E3794" s="16"/>
      <c r="F3794" s="102"/>
      <c r="G3794" s="835"/>
      <c r="H3794" s="716"/>
      <c r="I3794" s="846"/>
      <c r="J3794" s="507"/>
      <c r="K3794" s="536"/>
    </row>
    <row r="3795" spans="1:11" x14ac:dyDescent="0.25">
      <c r="A3795" s="124"/>
      <c r="B3795" s="124"/>
      <c r="C3795" s="125"/>
      <c r="D3795" s="126"/>
      <c r="E3795" s="126"/>
      <c r="F3795" s="126"/>
      <c r="G3795" s="516"/>
      <c r="H3795" s="516"/>
      <c r="I3795" s="516"/>
      <c r="J3795" s="515"/>
      <c r="K3795" s="545"/>
    </row>
    <row r="3796" spans="1:11" x14ac:dyDescent="0.25">
      <c r="A3796" s="7"/>
      <c r="B3796" s="7"/>
      <c r="C3796" s="8"/>
      <c r="D3796" s="130"/>
      <c r="E3796" s="130"/>
      <c r="F3796" s="130"/>
      <c r="G3796" s="520"/>
      <c r="H3796" s="520"/>
      <c r="I3796" s="520"/>
      <c r="J3796" s="519"/>
      <c r="K3796" s="550"/>
    </row>
    <row r="3797" spans="1:11" x14ac:dyDescent="0.25">
      <c r="A3797" s="7"/>
      <c r="B3797" s="7"/>
      <c r="C3797" s="8"/>
      <c r="D3797" s="130"/>
      <c r="E3797" s="130"/>
      <c r="F3797" s="130"/>
      <c r="G3797" s="520"/>
      <c r="H3797" s="520"/>
      <c r="I3797" s="520"/>
      <c r="J3797" s="519"/>
      <c r="K3797" s="550"/>
    </row>
    <row r="3798" spans="1:11" x14ac:dyDescent="0.25">
      <c r="A3798" s="7"/>
      <c r="B3798" s="7"/>
      <c r="C3798" s="8"/>
      <c r="D3798" s="130"/>
      <c r="E3798" s="130"/>
      <c r="F3798" s="130"/>
      <c r="G3798" s="520"/>
      <c r="H3798" s="520"/>
      <c r="I3798" s="520"/>
      <c r="J3798" s="519"/>
      <c r="K3798" s="550">
        <v>3</v>
      </c>
    </row>
    <row r="3799" spans="1:11" x14ac:dyDescent="0.25">
      <c r="A3799" s="120" t="s">
        <v>533</v>
      </c>
      <c r="B3799" s="121">
        <v>2</v>
      </c>
      <c r="C3799" s="122" t="s">
        <v>534</v>
      </c>
      <c r="D3799" s="122" t="s">
        <v>535</v>
      </c>
      <c r="E3799" s="122" t="s">
        <v>536</v>
      </c>
      <c r="F3799" s="123" t="s">
        <v>537</v>
      </c>
      <c r="G3799" s="832">
        <v>7</v>
      </c>
      <c r="H3799" s="715">
        <v>8</v>
      </c>
      <c r="I3799" s="843">
        <v>9</v>
      </c>
      <c r="J3799" s="502">
        <v>10</v>
      </c>
      <c r="K3799" s="503">
        <v>11</v>
      </c>
    </row>
    <row r="3800" spans="1:11" x14ac:dyDescent="0.25">
      <c r="A3800" s="54" t="s">
        <v>122</v>
      </c>
      <c r="B3800" s="54" t="s">
        <v>103</v>
      </c>
      <c r="C3800" s="55">
        <f t="shared" ref="C3800:J3800" si="1962">C3801+C3809</f>
        <v>2370000</v>
      </c>
      <c r="D3800" s="55">
        <f t="shared" si="1962"/>
        <v>0</v>
      </c>
      <c r="E3800" s="55">
        <f t="shared" si="1962"/>
        <v>0</v>
      </c>
      <c r="F3800" s="104">
        <f t="shared" si="1962"/>
        <v>0</v>
      </c>
      <c r="G3800" s="547">
        <f t="shared" si="1962"/>
        <v>520000</v>
      </c>
      <c r="H3800" s="499">
        <f t="shared" si="1962"/>
        <v>619000</v>
      </c>
      <c r="I3800" s="581">
        <f t="shared" si="1962"/>
        <v>1139000</v>
      </c>
      <c r="J3800" s="549">
        <f t="shared" si="1962"/>
        <v>1231000</v>
      </c>
      <c r="K3800" s="916">
        <f t="shared" ref="K3800:K3840" si="1963">I3800/C3800*100</f>
        <v>48.059071729957807</v>
      </c>
    </row>
    <row r="3801" spans="1:11" ht="15.75" thickBot="1" x14ac:dyDescent="0.3">
      <c r="A3801" s="70" t="s">
        <v>13</v>
      </c>
      <c r="B3801" s="70" t="s">
        <v>14</v>
      </c>
      <c r="C3801" s="71">
        <f>C3802</f>
        <v>1000000</v>
      </c>
      <c r="D3801" s="71">
        <f t="shared" ref="D3801:J3801" si="1964">D3802</f>
        <v>0</v>
      </c>
      <c r="E3801" s="71">
        <f t="shared" si="1964"/>
        <v>0</v>
      </c>
      <c r="F3801" s="111">
        <f t="shared" si="1964"/>
        <v>0</v>
      </c>
      <c r="G3801" s="902">
        <f t="shared" si="1964"/>
        <v>520000</v>
      </c>
      <c r="H3801" s="1100">
        <f t="shared" si="1964"/>
        <v>468750</v>
      </c>
      <c r="I3801" s="903">
        <f t="shared" si="1964"/>
        <v>988750</v>
      </c>
      <c r="J3801" s="558">
        <f t="shared" si="1964"/>
        <v>11250</v>
      </c>
      <c r="K3801" s="904">
        <f t="shared" si="1963"/>
        <v>98.875</v>
      </c>
    </row>
    <row r="3802" spans="1:11" ht="15.75" thickBot="1" x14ac:dyDescent="0.3">
      <c r="A3802" s="3" t="s">
        <v>198</v>
      </c>
      <c r="B3802" s="3" t="s">
        <v>151</v>
      </c>
      <c r="C3802" s="65">
        <f>C3803+C3805+C3807</f>
        <v>1000000</v>
      </c>
      <c r="D3802" s="65">
        <f t="shared" ref="D3802:J3802" si="1965">D3803+D3805+D3807</f>
        <v>0</v>
      </c>
      <c r="E3802" s="65">
        <f t="shared" si="1965"/>
        <v>0</v>
      </c>
      <c r="F3802" s="100">
        <f t="shared" si="1965"/>
        <v>0</v>
      </c>
      <c r="G3802" s="858">
        <f t="shared" si="1965"/>
        <v>520000</v>
      </c>
      <c r="H3802" s="511">
        <f t="shared" si="1965"/>
        <v>468750</v>
      </c>
      <c r="I3802" s="859">
        <f t="shared" si="1965"/>
        <v>988750</v>
      </c>
      <c r="J3802" s="512">
        <f t="shared" si="1965"/>
        <v>11250</v>
      </c>
      <c r="K3802" s="544">
        <f t="shared" si="1963"/>
        <v>98.875</v>
      </c>
    </row>
    <row r="3803" spans="1:11" x14ac:dyDescent="0.25">
      <c r="A3803" s="63" t="s">
        <v>199</v>
      </c>
      <c r="B3803" s="63" t="s">
        <v>154</v>
      </c>
      <c r="C3803" s="64">
        <f>C3804</f>
        <v>70000</v>
      </c>
      <c r="D3803" s="64">
        <f t="shared" ref="D3803:J3803" si="1966">D3804</f>
        <v>0</v>
      </c>
      <c r="E3803" s="64">
        <f t="shared" si="1966"/>
        <v>0</v>
      </c>
      <c r="F3803" s="101">
        <f t="shared" si="1966"/>
        <v>0</v>
      </c>
      <c r="G3803" s="860">
        <f t="shared" si="1966"/>
        <v>70000</v>
      </c>
      <c r="H3803" s="369">
        <f t="shared" si="1966"/>
        <v>0</v>
      </c>
      <c r="I3803" s="861">
        <f t="shared" si="1966"/>
        <v>70000</v>
      </c>
      <c r="J3803" s="513">
        <f t="shared" si="1966"/>
        <v>0</v>
      </c>
      <c r="K3803" s="535">
        <f t="shared" si="1963"/>
        <v>100</v>
      </c>
    </row>
    <row r="3804" spans="1:11" x14ac:dyDescent="0.25">
      <c r="A3804" s="4" t="s">
        <v>200</v>
      </c>
      <c r="B3804" s="4" t="s">
        <v>155</v>
      </c>
      <c r="C3804" s="21">
        <v>70000</v>
      </c>
      <c r="D3804" s="57"/>
      <c r="E3804" s="57"/>
      <c r="F3804" s="106"/>
      <c r="G3804" s="850">
        <v>70000</v>
      </c>
      <c r="H3804" s="691"/>
      <c r="I3804" s="851">
        <f>H3804+G3804</f>
        <v>70000</v>
      </c>
      <c r="J3804" s="561">
        <f>C3804-I3804</f>
        <v>0</v>
      </c>
      <c r="K3804" s="536">
        <f t="shared" si="1963"/>
        <v>100</v>
      </c>
    </row>
    <row r="3805" spans="1:11" x14ac:dyDescent="0.25">
      <c r="A3805" s="4" t="s">
        <v>201</v>
      </c>
      <c r="B3805" s="4" t="s">
        <v>156</v>
      </c>
      <c r="C3805" s="21">
        <f>C3806</f>
        <v>30000</v>
      </c>
      <c r="D3805" s="21">
        <f t="shared" ref="D3805:J3805" si="1967">D3806</f>
        <v>0</v>
      </c>
      <c r="E3805" s="21">
        <f t="shared" si="1967"/>
        <v>0</v>
      </c>
      <c r="F3805" s="103">
        <f t="shared" si="1967"/>
        <v>0</v>
      </c>
      <c r="G3805" s="862">
        <f t="shared" si="1967"/>
        <v>0</v>
      </c>
      <c r="H3805" s="499">
        <f t="shared" si="1967"/>
        <v>18750</v>
      </c>
      <c r="I3805" s="863">
        <f t="shared" si="1967"/>
        <v>18750</v>
      </c>
      <c r="J3805" s="514">
        <f t="shared" si="1967"/>
        <v>11250</v>
      </c>
      <c r="K3805" s="536">
        <f t="shared" si="1963"/>
        <v>62.5</v>
      </c>
    </row>
    <row r="3806" spans="1:11" x14ac:dyDescent="0.25">
      <c r="A3806" s="4" t="s">
        <v>202</v>
      </c>
      <c r="B3806" s="4" t="s">
        <v>157</v>
      </c>
      <c r="C3806" s="21">
        <v>30000</v>
      </c>
      <c r="D3806" s="57"/>
      <c r="E3806" s="57"/>
      <c r="F3806" s="106"/>
      <c r="G3806" s="850"/>
      <c r="H3806" s="691">
        <v>18750</v>
      </c>
      <c r="I3806" s="851">
        <f>H3806+G3806</f>
        <v>18750</v>
      </c>
      <c r="J3806" s="561">
        <f>C3806-I3806</f>
        <v>11250</v>
      </c>
      <c r="K3806" s="536">
        <f t="shared" si="1963"/>
        <v>62.5</v>
      </c>
    </row>
    <row r="3807" spans="1:11" x14ac:dyDescent="0.25">
      <c r="A3807" s="4" t="s">
        <v>203</v>
      </c>
      <c r="B3807" s="4" t="s">
        <v>158</v>
      </c>
      <c r="C3807" s="21">
        <f>C3808</f>
        <v>900000</v>
      </c>
      <c r="D3807" s="21">
        <f t="shared" ref="D3807:J3807" si="1968">D3808</f>
        <v>0</v>
      </c>
      <c r="E3807" s="21">
        <f t="shared" si="1968"/>
        <v>0</v>
      </c>
      <c r="F3807" s="103">
        <f t="shared" si="1968"/>
        <v>0</v>
      </c>
      <c r="G3807" s="862">
        <f t="shared" si="1968"/>
        <v>450000</v>
      </c>
      <c r="H3807" s="499">
        <f t="shared" si="1968"/>
        <v>450000</v>
      </c>
      <c r="I3807" s="863">
        <f t="shared" si="1968"/>
        <v>900000</v>
      </c>
      <c r="J3807" s="514">
        <f t="shared" si="1968"/>
        <v>0</v>
      </c>
      <c r="K3807" s="536">
        <f t="shared" si="1963"/>
        <v>100</v>
      </c>
    </row>
    <row r="3808" spans="1:11" x14ac:dyDescent="0.25">
      <c r="A3808" s="4" t="s">
        <v>204</v>
      </c>
      <c r="B3808" s="4" t="s">
        <v>175</v>
      </c>
      <c r="C3808" s="21">
        <v>900000</v>
      </c>
      <c r="D3808" s="57"/>
      <c r="E3808" s="57"/>
      <c r="F3808" s="106"/>
      <c r="G3808" s="850">
        <v>450000</v>
      </c>
      <c r="H3808" s="691">
        <v>450000</v>
      </c>
      <c r="I3808" s="851">
        <f>H3808+G3808</f>
        <v>900000</v>
      </c>
      <c r="J3808" s="561">
        <f>C3808-I3808</f>
        <v>0</v>
      </c>
      <c r="K3808" s="536">
        <f t="shared" si="1963"/>
        <v>100</v>
      </c>
    </row>
    <row r="3809" spans="1:15" ht="15.75" thickBot="1" x14ac:dyDescent="0.3">
      <c r="A3809" s="70" t="s">
        <v>15</v>
      </c>
      <c r="B3809" s="70" t="s">
        <v>16</v>
      </c>
      <c r="C3809" s="71">
        <f>C3810</f>
        <v>1370000</v>
      </c>
      <c r="D3809" s="71">
        <f t="shared" ref="D3809:J3809" si="1969">D3810</f>
        <v>0</v>
      </c>
      <c r="E3809" s="71">
        <f t="shared" si="1969"/>
        <v>0</v>
      </c>
      <c r="F3809" s="111">
        <f t="shared" si="1969"/>
        <v>0</v>
      </c>
      <c r="G3809" s="902">
        <f t="shared" si="1969"/>
        <v>0</v>
      </c>
      <c r="H3809" s="1100">
        <f t="shared" si="1969"/>
        <v>150250</v>
      </c>
      <c r="I3809" s="903">
        <f t="shared" si="1969"/>
        <v>150250</v>
      </c>
      <c r="J3809" s="558">
        <f t="shared" si="1969"/>
        <v>1219750</v>
      </c>
      <c r="K3809" s="904">
        <f t="shared" si="1963"/>
        <v>10.967153284671532</v>
      </c>
      <c r="O3809">
        <v>139000</v>
      </c>
    </row>
    <row r="3810" spans="1:15" ht="15.75" thickBot="1" x14ac:dyDescent="0.3">
      <c r="A3810" s="3" t="s">
        <v>205</v>
      </c>
      <c r="B3810" s="3" t="s">
        <v>151</v>
      </c>
      <c r="C3810" s="65">
        <f>C3811+C3813+C3815</f>
        <v>1370000</v>
      </c>
      <c r="D3810" s="65">
        <f t="shared" ref="D3810:J3810" si="1970">D3811+D3813+D3815</f>
        <v>0</v>
      </c>
      <c r="E3810" s="65">
        <f t="shared" si="1970"/>
        <v>0</v>
      </c>
      <c r="F3810" s="100">
        <f t="shared" si="1970"/>
        <v>0</v>
      </c>
      <c r="G3810" s="858">
        <f t="shared" si="1970"/>
        <v>0</v>
      </c>
      <c r="H3810" s="511">
        <f t="shared" si="1970"/>
        <v>150250</v>
      </c>
      <c r="I3810" s="859">
        <f t="shared" si="1970"/>
        <v>150250</v>
      </c>
      <c r="J3810" s="512">
        <f t="shared" si="1970"/>
        <v>1219750</v>
      </c>
      <c r="K3810" s="544">
        <f t="shared" si="1963"/>
        <v>10.967153284671532</v>
      </c>
      <c r="O3810">
        <v>150</v>
      </c>
    </row>
    <row r="3811" spans="1:15" x14ac:dyDescent="0.25">
      <c r="A3811" s="63" t="s">
        <v>206</v>
      </c>
      <c r="B3811" s="63" t="s">
        <v>154</v>
      </c>
      <c r="C3811" s="64">
        <f>C3812</f>
        <v>140000</v>
      </c>
      <c r="D3811" s="64">
        <f t="shared" ref="D3811:J3811" si="1971">D3812</f>
        <v>0</v>
      </c>
      <c r="E3811" s="64">
        <f t="shared" si="1971"/>
        <v>0</v>
      </c>
      <c r="F3811" s="101">
        <f t="shared" si="1971"/>
        <v>0</v>
      </c>
      <c r="G3811" s="860">
        <f t="shared" si="1971"/>
        <v>0</v>
      </c>
      <c r="H3811" s="369">
        <f t="shared" si="1971"/>
        <v>139000</v>
      </c>
      <c r="I3811" s="861">
        <f t="shared" si="1971"/>
        <v>139000</v>
      </c>
      <c r="J3811" s="513">
        <f t="shared" si="1971"/>
        <v>1000</v>
      </c>
      <c r="K3811" s="535">
        <f t="shared" si="1963"/>
        <v>99.285714285714292</v>
      </c>
      <c r="O3811">
        <f>O3809/O3810</f>
        <v>926.66666666666663</v>
      </c>
    </row>
    <row r="3812" spans="1:15" x14ac:dyDescent="0.25">
      <c r="A3812" s="4" t="s">
        <v>207</v>
      </c>
      <c r="B3812" s="4" t="s">
        <v>155</v>
      </c>
      <c r="C3812" s="21">
        <v>140000</v>
      </c>
      <c r="D3812" s="16"/>
      <c r="E3812" s="16"/>
      <c r="F3812" s="102"/>
      <c r="G3812" s="850"/>
      <c r="H3812" s="691">
        <v>139000</v>
      </c>
      <c r="I3812" s="851">
        <f>H3812+G3812</f>
        <v>139000</v>
      </c>
      <c r="J3812" s="561">
        <f>C3812-I3812</f>
        <v>1000</v>
      </c>
      <c r="K3812" s="536">
        <f t="shared" si="1963"/>
        <v>99.285714285714292</v>
      </c>
    </row>
    <row r="3813" spans="1:15" x14ac:dyDescent="0.25">
      <c r="A3813" s="4" t="s">
        <v>208</v>
      </c>
      <c r="B3813" s="4" t="s">
        <v>156</v>
      </c>
      <c r="C3813" s="21">
        <f>C3814</f>
        <v>30000</v>
      </c>
      <c r="D3813" s="21">
        <f t="shared" ref="D3813:J3813" si="1972">D3814</f>
        <v>0</v>
      </c>
      <c r="E3813" s="21">
        <f t="shared" si="1972"/>
        <v>0</v>
      </c>
      <c r="F3813" s="103">
        <f t="shared" si="1972"/>
        <v>0</v>
      </c>
      <c r="G3813" s="862">
        <f t="shared" si="1972"/>
        <v>0</v>
      </c>
      <c r="H3813" s="499">
        <f t="shared" si="1972"/>
        <v>11250</v>
      </c>
      <c r="I3813" s="863">
        <f t="shared" si="1972"/>
        <v>11250</v>
      </c>
      <c r="J3813" s="514">
        <f t="shared" si="1972"/>
        <v>18750</v>
      </c>
      <c r="K3813" s="536">
        <f t="shared" si="1963"/>
        <v>37.5</v>
      </c>
    </row>
    <row r="3814" spans="1:15" x14ac:dyDescent="0.25">
      <c r="A3814" s="4" t="s">
        <v>209</v>
      </c>
      <c r="B3814" s="4" t="s">
        <v>157</v>
      </c>
      <c r="C3814" s="21">
        <v>30000</v>
      </c>
      <c r="D3814" s="16"/>
      <c r="E3814" s="16"/>
      <c r="F3814" s="102"/>
      <c r="G3814" s="850"/>
      <c r="H3814" s="691">
        <v>11250</v>
      </c>
      <c r="I3814" s="851">
        <f>H3814+G3814</f>
        <v>11250</v>
      </c>
      <c r="J3814" s="561">
        <f>C3814-I3814</f>
        <v>18750</v>
      </c>
      <c r="K3814" s="536">
        <f t="shared" si="1963"/>
        <v>37.5</v>
      </c>
    </row>
    <row r="3815" spans="1:15" x14ac:dyDescent="0.25">
      <c r="A3815" s="4" t="s">
        <v>210</v>
      </c>
      <c r="B3815" s="4" t="s">
        <v>158</v>
      </c>
      <c r="C3815" s="21">
        <f>C3816</f>
        <v>1200000</v>
      </c>
      <c r="D3815" s="21">
        <f t="shared" ref="D3815:J3815" si="1973">D3816</f>
        <v>0</v>
      </c>
      <c r="E3815" s="21">
        <f t="shared" si="1973"/>
        <v>0</v>
      </c>
      <c r="F3815" s="103">
        <f t="shared" si="1973"/>
        <v>0</v>
      </c>
      <c r="G3815" s="862">
        <f t="shared" si="1973"/>
        <v>0</v>
      </c>
      <c r="H3815" s="499">
        <f t="shared" si="1973"/>
        <v>0</v>
      </c>
      <c r="I3815" s="863">
        <f t="shared" si="1973"/>
        <v>0</v>
      </c>
      <c r="J3815" s="514">
        <f t="shared" si="1973"/>
        <v>1200000</v>
      </c>
      <c r="K3815" s="536">
        <f t="shared" si="1963"/>
        <v>0</v>
      </c>
    </row>
    <row r="3816" spans="1:15" x14ac:dyDescent="0.25">
      <c r="A3816" s="4" t="s">
        <v>211</v>
      </c>
      <c r="B3816" s="4" t="s">
        <v>159</v>
      </c>
      <c r="C3816" s="21">
        <v>1200000</v>
      </c>
      <c r="D3816" s="16"/>
      <c r="E3816" s="16"/>
      <c r="F3816" s="102"/>
      <c r="G3816" s="835"/>
      <c r="H3816" s="716"/>
      <c r="I3816" s="846">
        <f>H3816+G3816</f>
        <v>0</v>
      </c>
      <c r="J3816" s="561">
        <f>C3816-I3816</f>
        <v>1200000</v>
      </c>
      <c r="K3816" s="536">
        <f t="shared" si="1963"/>
        <v>0</v>
      </c>
    </row>
    <row r="3817" spans="1:15" x14ac:dyDescent="0.25">
      <c r="A3817" s="54" t="s">
        <v>121</v>
      </c>
      <c r="B3817" s="54" t="s">
        <v>550</v>
      </c>
      <c r="C3817" s="55">
        <f t="shared" ref="C3817:J3817" si="1974">C3818+C3827</f>
        <v>30498000</v>
      </c>
      <c r="D3817" s="55">
        <f t="shared" si="1974"/>
        <v>0</v>
      </c>
      <c r="E3817" s="55">
        <f t="shared" si="1974"/>
        <v>0</v>
      </c>
      <c r="F3817" s="104">
        <f t="shared" si="1974"/>
        <v>0</v>
      </c>
      <c r="G3817" s="547">
        <f t="shared" si="1974"/>
        <v>10661600</v>
      </c>
      <c r="H3817" s="499">
        <f t="shared" si="1974"/>
        <v>5386800</v>
      </c>
      <c r="I3817" s="581">
        <f t="shared" si="1974"/>
        <v>16048400</v>
      </c>
      <c r="J3817" s="549">
        <f t="shared" si="1974"/>
        <v>14449600</v>
      </c>
      <c r="K3817" s="916">
        <f t="shared" si="1963"/>
        <v>52.621155485605605</v>
      </c>
    </row>
    <row r="3818" spans="1:15" ht="15.75" thickBot="1" x14ac:dyDescent="0.3">
      <c r="A3818" s="70" t="s">
        <v>17</v>
      </c>
      <c r="B3818" s="566" t="s">
        <v>18</v>
      </c>
      <c r="C3818" s="71">
        <f>C3819+C3824</f>
        <v>27408000</v>
      </c>
      <c r="D3818" s="71">
        <f t="shared" ref="D3818:J3818" si="1975">D3819+D3824</f>
        <v>0</v>
      </c>
      <c r="E3818" s="71">
        <f t="shared" si="1975"/>
        <v>0</v>
      </c>
      <c r="F3818" s="111">
        <f t="shared" si="1975"/>
        <v>0</v>
      </c>
      <c r="G3818" s="902">
        <f t="shared" si="1975"/>
        <v>10661600</v>
      </c>
      <c r="H3818" s="1100">
        <f t="shared" si="1975"/>
        <v>5386800</v>
      </c>
      <c r="I3818" s="903">
        <f t="shared" si="1975"/>
        <v>16048400</v>
      </c>
      <c r="J3818" s="558">
        <f t="shared" si="1975"/>
        <v>11359600</v>
      </c>
      <c r="K3818" s="904">
        <f t="shared" si="1963"/>
        <v>58.553706946876829</v>
      </c>
    </row>
    <row r="3819" spans="1:15" ht="15.75" thickBot="1" x14ac:dyDescent="0.3">
      <c r="A3819" s="3" t="s">
        <v>215</v>
      </c>
      <c r="B3819" s="68" t="s">
        <v>92</v>
      </c>
      <c r="C3819" s="65">
        <f>C3820+C3822</f>
        <v>25560000</v>
      </c>
      <c r="D3819" s="65">
        <f t="shared" ref="D3819:J3819" si="1976">D3820+D3822</f>
        <v>0</v>
      </c>
      <c r="E3819" s="65">
        <f t="shared" si="1976"/>
        <v>0</v>
      </c>
      <c r="F3819" s="100">
        <f t="shared" si="1976"/>
        <v>0</v>
      </c>
      <c r="G3819" s="858">
        <f t="shared" si="1976"/>
        <v>9830000</v>
      </c>
      <c r="H3819" s="511">
        <f t="shared" si="1976"/>
        <v>5070000</v>
      </c>
      <c r="I3819" s="859">
        <f t="shared" si="1976"/>
        <v>14900000</v>
      </c>
      <c r="J3819" s="512">
        <f t="shared" si="1976"/>
        <v>10660000</v>
      </c>
      <c r="K3819" s="544">
        <f t="shared" si="1963"/>
        <v>58.294209702660403</v>
      </c>
    </row>
    <row r="3820" spans="1:15" x14ac:dyDescent="0.25">
      <c r="A3820" s="63" t="s">
        <v>216</v>
      </c>
      <c r="B3820" s="67" t="s">
        <v>152</v>
      </c>
      <c r="C3820" s="64">
        <f>C3821</f>
        <v>20160000</v>
      </c>
      <c r="D3820" s="64">
        <f t="shared" ref="D3820:J3820" si="1977">D3821</f>
        <v>0</v>
      </c>
      <c r="E3820" s="64">
        <f t="shared" si="1977"/>
        <v>0</v>
      </c>
      <c r="F3820" s="101">
        <f t="shared" si="1977"/>
        <v>0</v>
      </c>
      <c r="G3820" s="860">
        <f t="shared" si="1977"/>
        <v>7310000</v>
      </c>
      <c r="H3820" s="369">
        <f t="shared" si="1977"/>
        <v>5070000</v>
      </c>
      <c r="I3820" s="861">
        <f t="shared" si="1977"/>
        <v>12380000</v>
      </c>
      <c r="J3820" s="513">
        <f t="shared" si="1977"/>
        <v>7780000</v>
      </c>
      <c r="K3820" s="535">
        <f t="shared" si="1963"/>
        <v>61.408730158730165</v>
      </c>
    </row>
    <row r="3821" spans="1:15" x14ac:dyDescent="0.25">
      <c r="A3821" s="4" t="s">
        <v>217</v>
      </c>
      <c r="B3821" s="26" t="s">
        <v>212</v>
      </c>
      <c r="C3821" s="21">
        <v>20160000</v>
      </c>
      <c r="D3821" s="57"/>
      <c r="E3821" s="57"/>
      <c r="F3821" s="106"/>
      <c r="G3821" s="850">
        <v>7310000</v>
      </c>
      <c r="H3821" s="691">
        <f>1170000+3900000</f>
        <v>5070000</v>
      </c>
      <c r="I3821" s="851">
        <f>H3821+G3821</f>
        <v>12380000</v>
      </c>
      <c r="J3821" s="561">
        <f>C3821-I3821</f>
        <v>7780000</v>
      </c>
      <c r="K3821" s="536">
        <f t="shared" si="1963"/>
        <v>61.408730158730165</v>
      </c>
    </row>
    <row r="3822" spans="1:15" x14ac:dyDescent="0.25">
      <c r="A3822" s="4" t="s">
        <v>218</v>
      </c>
      <c r="B3822" s="26" t="s">
        <v>213</v>
      </c>
      <c r="C3822" s="21">
        <f>C3823</f>
        <v>5400000</v>
      </c>
      <c r="D3822" s="21">
        <f t="shared" ref="D3822:J3822" si="1978">D3823</f>
        <v>0</v>
      </c>
      <c r="E3822" s="21">
        <f t="shared" si="1978"/>
        <v>0</v>
      </c>
      <c r="F3822" s="103">
        <f t="shared" si="1978"/>
        <v>0</v>
      </c>
      <c r="G3822" s="862">
        <f t="shared" si="1978"/>
        <v>2520000</v>
      </c>
      <c r="H3822" s="499">
        <f t="shared" si="1978"/>
        <v>0</v>
      </c>
      <c r="I3822" s="863">
        <f t="shared" si="1978"/>
        <v>2520000</v>
      </c>
      <c r="J3822" s="514">
        <f t="shared" si="1978"/>
        <v>2880000</v>
      </c>
      <c r="K3822" s="536">
        <f t="shared" si="1963"/>
        <v>46.666666666666664</v>
      </c>
    </row>
    <row r="3823" spans="1:15" ht="15.75" thickBot="1" x14ac:dyDescent="0.3">
      <c r="A3823" s="48" t="s">
        <v>219</v>
      </c>
      <c r="B3823" s="69" t="s">
        <v>214</v>
      </c>
      <c r="C3823" s="49">
        <v>5400000</v>
      </c>
      <c r="D3823" s="147"/>
      <c r="E3823" s="147"/>
      <c r="F3823" s="148"/>
      <c r="G3823" s="865">
        <v>2520000</v>
      </c>
      <c r="H3823" s="1098"/>
      <c r="I3823" s="866">
        <f>H3823+G3823</f>
        <v>2520000</v>
      </c>
      <c r="J3823" s="618">
        <f>C3823-I3823</f>
        <v>2880000</v>
      </c>
      <c r="K3823" s="538">
        <f t="shared" si="1963"/>
        <v>46.666666666666664</v>
      </c>
    </row>
    <row r="3824" spans="1:15" ht="15.75" thickBot="1" x14ac:dyDescent="0.3">
      <c r="A3824" s="3" t="s">
        <v>220</v>
      </c>
      <c r="B3824" s="3" t="s">
        <v>151</v>
      </c>
      <c r="C3824" s="65">
        <f>C3825</f>
        <v>1848000</v>
      </c>
      <c r="D3824" s="65">
        <f t="shared" ref="D3824:J3825" si="1979">D3825</f>
        <v>0</v>
      </c>
      <c r="E3824" s="65">
        <f t="shared" si="1979"/>
        <v>0</v>
      </c>
      <c r="F3824" s="100">
        <f t="shared" si="1979"/>
        <v>0</v>
      </c>
      <c r="G3824" s="858">
        <f t="shared" si="1979"/>
        <v>831600</v>
      </c>
      <c r="H3824" s="511">
        <f t="shared" si="1979"/>
        <v>316800</v>
      </c>
      <c r="I3824" s="859">
        <f t="shared" si="1979"/>
        <v>1148400</v>
      </c>
      <c r="J3824" s="512">
        <f t="shared" si="1979"/>
        <v>699600</v>
      </c>
      <c r="K3824" s="544">
        <f t="shared" si="1963"/>
        <v>62.142857142857146</v>
      </c>
    </row>
    <row r="3825" spans="1:11" x14ac:dyDescent="0.25">
      <c r="A3825" s="63" t="s">
        <v>221</v>
      </c>
      <c r="B3825" s="63" t="s">
        <v>158</v>
      </c>
      <c r="C3825" s="64">
        <f>C3826</f>
        <v>1848000</v>
      </c>
      <c r="D3825" s="64">
        <f t="shared" si="1979"/>
        <v>0</v>
      </c>
      <c r="E3825" s="64">
        <f t="shared" si="1979"/>
        <v>0</v>
      </c>
      <c r="F3825" s="64">
        <f t="shared" si="1979"/>
        <v>0</v>
      </c>
      <c r="G3825" s="867">
        <f t="shared" si="1979"/>
        <v>831600</v>
      </c>
      <c r="H3825" s="64">
        <f t="shared" si="1979"/>
        <v>316800</v>
      </c>
      <c r="I3825" s="64">
        <f t="shared" si="1979"/>
        <v>1148400</v>
      </c>
      <c r="J3825" s="101">
        <f t="shared" si="1979"/>
        <v>699600</v>
      </c>
      <c r="K3825" s="931">
        <f t="shared" si="1963"/>
        <v>62.142857142857146</v>
      </c>
    </row>
    <row r="3826" spans="1:11" x14ac:dyDescent="0.25">
      <c r="A3826" s="4" t="s">
        <v>222</v>
      </c>
      <c r="B3826" s="4" t="s">
        <v>175</v>
      </c>
      <c r="C3826" s="21">
        <v>1848000</v>
      </c>
      <c r="D3826" s="57"/>
      <c r="E3826" s="57"/>
      <c r="F3826" s="106"/>
      <c r="G3826" s="850">
        <v>831600</v>
      </c>
      <c r="H3826" s="691">
        <v>316800</v>
      </c>
      <c r="I3826" s="851">
        <f>H3826+G3826</f>
        <v>1148400</v>
      </c>
      <c r="J3826" s="561">
        <f>C3826-I3826</f>
        <v>699600</v>
      </c>
      <c r="K3826" s="536">
        <f t="shared" si="1963"/>
        <v>62.142857142857146</v>
      </c>
    </row>
    <row r="3827" spans="1:11" ht="15.75" thickBot="1" x14ac:dyDescent="0.3">
      <c r="A3827" s="70" t="s">
        <v>19</v>
      </c>
      <c r="B3827" s="566" t="s">
        <v>20</v>
      </c>
      <c r="C3827" s="71">
        <f>C3828+C3831</f>
        <v>3090000</v>
      </c>
      <c r="D3827" s="71">
        <f t="shared" ref="D3827:J3827" si="1980">D3828+D3831</f>
        <v>0</v>
      </c>
      <c r="E3827" s="71">
        <f t="shared" si="1980"/>
        <v>0</v>
      </c>
      <c r="F3827" s="111">
        <f t="shared" si="1980"/>
        <v>0</v>
      </c>
      <c r="G3827" s="902">
        <f t="shared" si="1980"/>
        <v>0</v>
      </c>
      <c r="H3827" s="1100">
        <f t="shared" si="1980"/>
        <v>0</v>
      </c>
      <c r="I3827" s="903">
        <f t="shared" si="1980"/>
        <v>0</v>
      </c>
      <c r="J3827" s="558">
        <f t="shared" si="1980"/>
        <v>3090000</v>
      </c>
      <c r="K3827" s="904">
        <f t="shared" si="1963"/>
        <v>0</v>
      </c>
    </row>
    <row r="3828" spans="1:11" ht="15.75" thickBot="1" x14ac:dyDescent="0.3">
      <c r="A3828" s="3" t="s">
        <v>226</v>
      </c>
      <c r="B3828" s="3" t="s">
        <v>92</v>
      </c>
      <c r="C3828" s="65">
        <f>C3829</f>
        <v>430000</v>
      </c>
      <c r="D3828" s="65">
        <f t="shared" ref="D3828:J3829" si="1981">D3829</f>
        <v>0</v>
      </c>
      <c r="E3828" s="65">
        <f t="shared" si="1981"/>
        <v>0</v>
      </c>
      <c r="F3828" s="100">
        <f t="shared" si="1981"/>
        <v>0</v>
      </c>
      <c r="G3828" s="858">
        <f t="shared" si="1981"/>
        <v>0</v>
      </c>
      <c r="H3828" s="511">
        <f t="shared" si="1981"/>
        <v>0</v>
      </c>
      <c r="I3828" s="859">
        <f t="shared" si="1981"/>
        <v>0</v>
      </c>
      <c r="J3828" s="512">
        <f t="shared" si="1981"/>
        <v>430000</v>
      </c>
      <c r="K3828" s="544">
        <f t="shared" si="1963"/>
        <v>0</v>
      </c>
    </row>
    <row r="3829" spans="1:11" x14ac:dyDescent="0.25">
      <c r="A3829" s="63" t="s">
        <v>227</v>
      </c>
      <c r="B3829" s="63" t="s">
        <v>152</v>
      </c>
      <c r="C3829" s="64">
        <f>C3830</f>
        <v>430000</v>
      </c>
      <c r="D3829" s="64">
        <f t="shared" si="1981"/>
        <v>0</v>
      </c>
      <c r="E3829" s="64">
        <f t="shared" si="1981"/>
        <v>0</v>
      </c>
      <c r="F3829" s="101">
        <f t="shared" si="1981"/>
        <v>0</v>
      </c>
      <c r="G3829" s="860">
        <f t="shared" si="1981"/>
        <v>0</v>
      </c>
      <c r="H3829" s="369">
        <f t="shared" si="1981"/>
        <v>0</v>
      </c>
      <c r="I3829" s="861">
        <f t="shared" si="1981"/>
        <v>0</v>
      </c>
      <c r="J3829" s="513">
        <f t="shared" si="1981"/>
        <v>430000</v>
      </c>
      <c r="K3829" s="535">
        <f t="shared" si="1963"/>
        <v>0</v>
      </c>
    </row>
    <row r="3830" spans="1:11" ht="15.75" thickBot="1" x14ac:dyDescent="0.3">
      <c r="A3830" s="48" t="s">
        <v>228</v>
      </c>
      <c r="B3830" s="48" t="s">
        <v>153</v>
      </c>
      <c r="C3830" s="49">
        <v>430000</v>
      </c>
      <c r="D3830" s="147"/>
      <c r="E3830" s="147"/>
      <c r="F3830" s="148"/>
      <c r="G3830" s="836"/>
      <c r="H3830" s="1088"/>
      <c r="I3830" s="847">
        <f>H3830+G3830</f>
        <v>0</v>
      </c>
      <c r="J3830" s="618">
        <f>C3830-I3830</f>
        <v>430000</v>
      </c>
      <c r="K3830" s="538">
        <f t="shared" si="1963"/>
        <v>0</v>
      </c>
    </row>
    <row r="3831" spans="1:11" ht="15.75" thickBot="1" x14ac:dyDescent="0.3">
      <c r="A3831" s="3" t="s">
        <v>229</v>
      </c>
      <c r="B3831" s="3" t="s">
        <v>151</v>
      </c>
      <c r="C3831" s="65">
        <f>C3832+C3834+C3836+C3838</f>
        <v>2660000</v>
      </c>
      <c r="D3831" s="65">
        <f t="shared" ref="D3831:J3831" si="1982">D3832+D3834+D3836+D3838</f>
        <v>0</v>
      </c>
      <c r="E3831" s="65">
        <f t="shared" si="1982"/>
        <v>0</v>
      </c>
      <c r="F3831" s="100">
        <f t="shared" si="1982"/>
        <v>0</v>
      </c>
      <c r="G3831" s="858">
        <f t="shared" si="1982"/>
        <v>0</v>
      </c>
      <c r="H3831" s="511">
        <f t="shared" si="1982"/>
        <v>0</v>
      </c>
      <c r="I3831" s="859">
        <f t="shared" si="1982"/>
        <v>0</v>
      </c>
      <c r="J3831" s="512">
        <f t="shared" si="1982"/>
        <v>2660000</v>
      </c>
      <c r="K3831" s="544">
        <f t="shared" si="1963"/>
        <v>0</v>
      </c>
    </row>
    <row r="3832" spans="1:11" x14ac:dyDescent="0.25">
      <c r="A3832" s="63" t="s">
        <v>230</v>
      </c>
      <c r="B3832" s="63" t="s">
        <v>154</v>
      </c>
      <c r="C3832" s="64">
        <f>C3833</f>
        <v>380000</v>
      </c>
      <c r="D3832" s="64">
        <f t="shared" ref="D3832:J3832" si="1983">D3833</f>
        <v>0</v>
      </c>
      <c r="E3832" s="64">
        <f t="shared" si="1983"/>
        <v>0</v>
      </c>
      <c r="F3832" s="101">
        <f t="shared" si="1983"/>
        <v>0</v>
      </c>
      <c r="G3832" s="860">
        <f t="shared" si="1983"/>
        <v>0</v>
      </c>
      <c r="H3832" s="369">
        <f t="shared" si="1983"/>
        <v>0</v>
      </c>
      <c r="I3832" s="861">
        <f t="shared" si="1983"/>
        <v>0</v>
      </c>
      <c r="J3832" s="513">
        <f t="shared" si="1983"/>
        <v>380000</v>
      </c>
      <c r="K3832" s="535">
        <f t="shared" si="1963"/>
        <v>0</v>
      </c>
    </row>
    <row r="3833" spans="1:11" x14ac:dyDescent="0.25">
      <c r="A3833" s="4" t="s">
        <v>231</v>
      </c>
      <c r="B3833" s="4" t="s">
        <v>155</v>
      </c>
      <c r="C3833" s="21">
        <v>380000</v>
      </c>
      <c r="D3833" s="16"/>
      <c r="E3833" s="16"/>
      <c r="F3833" s="102"/>
      <c r="G3833" s="835"/>
      <c r="H3833" s="716"/>
      <c r="I3833" s="846">
        <f>H3833+G3833</f>
        <v>0</v>
      </c>
      <c r="J3833" s="561">
        <f>C3833-I3833</f>
        <v>380000</v>
      </c>
      <c r="K3833" s="536">
        <f t="shared" si="1963"/>
        <v>0</v>
      </c>
    </row>
    <row r="3834" spans="1:11" x14ac:dyDescent="0.25">
      <c r="A3834" s="4" t="s">
        <v>232</v>
      </c>
      <c r="B3834" s="4" t="s">
        <v>156</v>
      </c>
      <c r="C3834" s="21">
        <f>C3835</f>
        <v>30000</v>
      </c>
      <c r="D3834" s="21">
        <f t="shared" ref="D3834:J3834" si="1984">D3835</f>
        <v>0</v>
      </c>
      <c r="E3834" s="21">
        <f t="shared" si="1984"/>
        <v>0</v>
      </c>
      <c r="F3834" s="103">
        <f t="shared" si="1984"/>
        <v>0</v>
      </c>
      <c r="G3834" s="862">
        <f t="shared" si="1984"/>
        <v>0</v>
      </c>
      <c r="H3834" s="499">
        <f t="shared" si="1984"/>
        <v>0</v>
      </c>
      <c r="I3834" s="863">
        <f t="shared" si="1984"/>
        <v>0</v>
      </c>
      <c r="J3834" s="514">
        <f t="shared" si="1984"/>
        <v>30000</v>
      </c>
      <c r="K3834" s="536">
        <f t="shared" si="1963"/>
        <v>0</v>
      </c>
    </row>
    <row r="3835" spans="1:11" x14ac:dyDescent="0.25">
      <c r="A3835" s="4" t="s">
        <v>233</v>
      </c>
      <c r="B3835" s="4" t="s">
        <v>157</v>
      </c>
      <c r="C3835" s="21">
        <v>30000</v>
      </c>
      <c r="D3835" s="16"/>
      <c r="E3835" s="16"/>
      <c r="F3835" s="102"/>
      <c r="G3835" s="835"/>
      <c r="H3835" s="716"/>
      <c r="I3835" s="846">
        <f>H3835+G3835</f>
        <v>0</v>
      </c>
      <c r="J3835" s="561">
        <f>C3835-I3835</f>
        <v>30000</v>
      </c>
      <c r="K3835" s="536">
        <f t="shared" si="1963"/>
        <v>0</v>
      </c>
    </row>
    <row r="3836" spans="1:11" x14ac:dyDescent="0.25">
      <c r="A3836" s="4" t="s">
        <v>234</v>
      </c>
      <c r="B3836" s="4" t="s">
        <v>158</v>
      </c>
      <c r="C3836" s="21">
        <f>C3837</f>
        <v>1200000</v>
      </c>
      <c r="D3836" s="21">
        <f t="shared" ref="D3836:J3836" si="1985">D3837</f>
        <v>0</v>
      </c>
      <c r="E3836" s="21">
        <f t="shared" si="1985"/>
        <v>0</v>
      </c>
      <c r="F3836" s="103">
        <f t="shared" si="1985"/>
        <v>0</v>
      </c>
      <c r="G3836" s="862">
        <f t="shared" si="1985"/>
        <v>0</v>
      </c>
      <c r="H3836" s="499">
        <f t="shared" si="1985"/>
        <v>0</v>
      </c>
      <c r="I3836" s="863">
        <f t="shared" si="1985"/>
        <v>0</v>
      </c>
      <c r="J3836" s="514">
        <f t="shared" si="1985"/>
        <v>1200000</v>
      </c>
      <c r="K3836" s="536">
        <f t="shared" si="1963"/>
        <v>0</v>
      </c>
    </row>
    <row r="3837" spans="1:11" x14ac:dyDescent="0.25">
      <c r="A3837" s="4" t="s">
        <v>235</v>
      </c>
      <c r="B3837" s="4" t="s">
        <v>175</v>
      </c>
      <c r="C3837" s="21">
        <v>1200000</v>
      </c>
      <c r="D3837" s="16"/>
      <c r="E3837" s="16"/>
      <c r="F3837" s="102"/>
      <c r="G3837" s="835"/>
      <c r="H3837" s="716"/>
      <c r="I3837" s="846">
        <f>H3837+G3837</f>
        <v>0</v>
      </c>
      <c r="J3837" s="561">
        <f>C3837-I3837</f>
        <v>1200000</v>
      </c>
      <c r="K3837" s="536">
        <f t="shared" si="1963"/>
        <v>0</v>
      </c>
    </row>
    <row r="3838" spans="1:11" x14ac:dyDescent="0.25">
      <c r="A3838" s="4" t="s">
        <v>236</v>
      </c>
      <c r="B3838" s="26" t="s">
        <v>223</v>
      </c>
      <c r="C3838" s="21">
        <f>C3839+C3840</f>
        <v>1050000</v>
      </c>
      <c r="D3838" s="21">
        <f t="shared" ref="D3838:J3838" si="1986">D3839+D3840</f>
        <v>0</v>
      </c>
      <c r="E3838" s="21">
        <f t="shared" si="1986"/>
        <v>0</v>
      </c>
      <c r="F3838" s="103">
        <f t="shared" si="1986"/>
        <v>0</v>
      </c>
      <c r="G3838" s="862">
        <f t="shared" si="1986"/>
        <v>0</v>
      </c>
      <c r="H3838" s="499">
        <f t="shared" si="1986"/>
        <v>0</v>
      </c>
      <c r="I3838" s="863">
        <f t="shared" si="1986"/>
        <v>0</v>
      </c>
      <c r="J3838" s="514">
        <f t="shared" si="1986"/>
        <v>1050000</v>
      </c>
      <c r="K3838" s="536">
        <f t="shared" si="1963"/>
        <v>0</v>
      </c>
    </row>
    <row r="3839" spans="1:11" x14ac:dyDescent="0.25">
      <c r="A3839" s="4" t="s">
        <v>237</v>
      </c>
      <c r="B3839" s="26" t="s">
        <v>224</v>
      </c>
      <c r="C3839" s="21">
        <v>750000</v>
      </c>
      <c r="D3839" s="16"/>
      <c r="E3839" s="16"/>
      <c r="F3839" s="102"/>
      <c r="G3839" s="835"/>
      <c r="H3839" s="716"/>
      <c r="I3839" s="846">
        <f>H3839+G3839</f>
        <v>0</v>
      </c>
      <c r="J3839" s="561">
        <f>C3839-I3839</f>
        <v>750000</v>
      </c>
      <c r="K3839" s="536">
        <f t="shared" si="1963"/>
        <v>0</v>
      </c>
    </row>
    <row r="3840" spans="1:11" x14ac:dyDescent="0.25">
      <c r="A3840" s="4" t="s">
        <v>238</v>
      </c>
      <c r="B3840" s="26" t="s">
        <v>225</v>
      </c>
      <c r="C3840" s="21">
        <v>300000</v>
      </c>
      <c r="D3840" s="16"/>
      <c r="E3840" s="16"/>
      <c r="F3840" s="102"/>
      <c r="G3840" s="835"/>
      <c r="H3840" s="716"/>
      <c r="I3840" s="846">
        <f>H3840+G3840</f>
        <v>0</v>
      </c>
      <c r="J3840" s="561">
        <f>C3840-I3840</f>
        <v>300000</v>
      </c>
      <c r="K3840" s="536">
        <f t="shared" si="1963"/>
        <v>0</v>
      </c>
    </row>
    <row r="3841" spans="1:11" x14ac:dyDescent="0.25">
      <c r="A3841" s="124"/>
      <c r="B3841" s="131"/>
      <c r="C3841" s="125"/>
      <c r="D3841" s="126"/>
      <c r="E3841" s="126"/>
      <c r="F3841" s="126"/>
      <c r="G3841" s="516"/>
      <c r="H3841" s="516"/>
      <c r="I3841" s="516"/>
      <c r="J3841" s="515"/>
      <c r="K3841" s="545"/>
    </row>
    <row r="3842" spans="1:11" x14ac:dyDescent="0.25">
      <c r="A3842" s="7"/>
      <c r="B3842" s="132"/>
      <c r="C3842" s="8"/>
      <c r="D3842" s="130"/>
      <c r="E3842" s="130"/>
      <c r="F3842" s="130"/>
      <c r="G3842" s="520"/>
      <c r="H3842" s="520"/>
      <c r="I3842" s="520"/>
      <c r="J3842" s="519"/>
      <c r="K3842" s="550"/>
    </row>
    <row r="3843" spans="1:11" x14ac:dyDescent="0.25">
      <c r="A3843" s="7"/>
      <c r="B3843" s="132"/>
      <c r="C3843" s="8"/>
      <c r="D3843" s="130"/>
      <c r="E3843" s="130"/>
      <c r="F3843" s="130"/>
      <c r="G3843" s="520"/>
      <c r="H3843" s="520"/>
      <c r="I3843" s="520"/>
      <c r="J3843" s="519"/>
      <c r="K3843" s="550"/>
    </row>
    <row r="3844" spans="1:11" x14ac:dyDescent="0.25">
      <c r="A3844" s="7"/>
      <c r="B3844" s="132"/>
      <c r="C3844" s="8"/>
      <c r="D3844" s="130"/>
      <c r="E3844" s="130"/>
      <c r="F3844" s="130"/>
      <c r="G3844" s="520"/>
      <c r="H3844" s="520"/>
      <c r="I3844" s="520"/>
      <c r="J3844" s="519"/>
      <c r="K3844" s="550">
        <v>4</v>
      </c>
    </row>
    <row r="3845" spans="1:11" x14ac:dyDescent="0.25">
      <c r="A3845" s="120" t="s">
        <v>533</v>
      </c>
      <c r="B3845" s="121">
        <v>2</v>
      </c>
      <c r="C3845" s="122" t="s">
        <v>534</v>
      </c>
      <c r="D3845" s="122" t="s">
        <v>535</v>
      </c>
      <c r="E3845" s="122" t="s">
        <v>536</v>
      </c>
      <c r="F3845" s="123" t="s">
        <v>537</v>
      </c>
      <c r="G3845" s="832">
        <v>7</v>
      </c>
      <c r="H3845" s="715">
        <v>8</v>
      </c>
      <c r="I3845" s="843">
        <v>9</v>
      </c>
      <c r="J3845" s="502">
        <v>10</v>
      </c>
      <c r="K3845" s="503">
        <v>11</v>
      </c>
    </row>
    <row r="3846" spans="1:11" x14ac:dyDescent="0.25">
      <c r="A3846" s="54" t="s">
        <v>120</v>
      </c>
      <c r="B3846" s="56" t="s">
        <v>104</v>
      </c>
      <c r="C3846" s="55">
        <f t="shared" ref="C3846:J3846" si="1987">C3847+C3852+C3859+C3866+C3871+C3875+C3879+C3889+C3893+C3897</f>
        <v>94950000</v>
      </c>
      <c r="D3846" s="55">
        <f t="shared" si="1987"/>
        <v>0</v>
      </c>
      <c r="E3846" s="55">
        <f t="shared" si="1987"/>
        <v>0</v>
      </c>
      <c r="F3846" s="104">
        <f t="shared" si="1987"/>
        <v>0</v>
      </c>
      <c r="G3846" s="547">
        <f t="shared" si="1987"/>
        <v>50253817</v>
      </c>
      <c r="H3846" s="499">
        <f t="shared" si="1987"/>
        <v>10888195</v>
      </c>
      <c r="I3846" s="581">
        <f t="shared" si="1987"/>
        <v>61142012</v>
      </c>
      <c r="J3846" s="549">
        <f t="shared" si="1987"/>
        <v>33807988</v>
      </c>
      <c r="K3846" s="916">
        <f t="shared" ref="K3846:K3883" si="1988">I3846/C3846*100</f>
        <v>64.393904160084261</v>
      </c>
    </row>
    <row r="3847" spans="1:11" ht="15.75" thickBot="1" x14ac:dyDescent="0.3">
      <c r="A3847" s="72" t="s">
        <v>21</v>
      </c>
      <c r="B3847" s="72" t="s">
        <v>22</v>
      </c>
      <c r="C3847" s="73">
        <f>C3848</f>
        <v>12000000</v>
      </c>
      <c r="D3847" s="73">
        <f t="shared" ref="D3847:J3848" si="1989">D3848</f>
        <v>0</v>
      </c>
      <c r="E3847" s="73">
        <f t="shared" si="1989"/>
        <v>0</v>
      </c>
      <c r="F3847" s="112">
        <f t="shared" si="1989"/>
        <v>0</v>
      </c>
      <c r="G3847" s="910">
        <f t="shared" si="1989"/>
        <v>6364692</v>
      </c>
      <c r="H3847" s="1101">
        <f t="shared" si="1989"/>
        <v>1126195</v>
      </c>
      <c r="I3847" s="911">
        <f t="shared" si="1989"/>
        <v>7490887</v>
      </c>
      <c r="J3847" s="524">
        <f t="shared" si="1989"/>
        <v>4509113</v>
      </c>
      <c r="K3847" s="904">
        <f t="shared" si="1988"/>
        <v>62.424058333333335</v>
      </c>
    </row>
    <row r="3848" spans="1:11" ht="15.75" thickBot="1" x14ac:dyDescent="0.3">
      <c r="A3848" s="3" t="s">
        <v>242</v>
      </c>
      <c r="B3848" s="3" t="s">
        <v>151</v>
      </c>
      <c r="C3848" s="65">
        <f>C3849</f>
        <v>12000000</v>
      </c>
      <c r="D3848" s="65">
        <f t="shared" si="1989"/>
        <v>0</v>
      </c>
      <c r="E3848" s="65">
        <f t="shared" si="1989"/>
        <v>0</v>
      </c>
      <c r="F3848" s="100">
        <f t="shared" si="1989"/>
        <v>0</v>
      </c>
      <c r="G3848" s="858">
        <f t="shared" si="1989"/>
        <v>6364692</v>
      </c>
      <c r="H3848" s="511">
        <f t="shared" si="1989"/>
        <v>1126195</v>
      </c>
      <c r="I3848" s="859">
        <f t="shared" si="1989"/>
        <v>7490887</v>
      </c>
      <c r="J3848" s="512">
        <f t="shared" si="1989"/>
        <v>4509113</v>
      </c>
      <c r="K3848" s="544">
        <f t="shared" si="1988"/>
        <v>62.424058333333335</v>
      </c>
    </row>
    <row r="3849" spans="1:11" x14ac:dyDescent="0.25">
      <c r="A3849" s="63" t="s">
        <v>243</v>
      </c>
      <c r="B3849" s="63" t="s">
        <v>239</v>
      </c>
      <c r="C3849" s="64">
        <f>C3850+C3851</f>
        <v>12000000</v>
      </c>
      <c r="D3849" s="64">
        <f t="shared" ref="D3849:J3849" si="1990">D3850+D3851</f>
        <v>0</v>
      </c>
      <c r="E3849" s="64">
        <f t="shared" si="1990"/>
        <v>0</v>
      </c>
      <c r="F3849" s="101">
        <f t="shared" si="1990"/>
        <v>0</v>
      </c>
      <c r="G3849" s="860">
        <f t="shared" si="1990"/>
        <v>6364692</v>
      </c>
      <c r="H3849" s="369">
        <f t="shared" si="1990"/>
        <v>1126195</v>
      </c>
      <c r="I3849" s="861">
        <f t="shared" si="1990"/>
        <v>7490887</v>
      </c>
      <c r="J3849" s="513">
        <f t="shared" si="1990"/>
        <v>4509113</v>
      </c>
      <c r="K3849" s="535">
        <f t="shared" si="1988"/>
        <v>62.424058333333335</v>
      </c>
    </row>
    <row r="3850" spans="1:11" x14ac:dyDescent="0.25">
      <c r="A3850" s="4" t="s">
        <v>259</v>
      </c>
      <c r="B3850" s="4" t="s">
        <v>240</v>
      </c>
      <c r="C3850" s="21">
        <v>4200000</v>
      </c>
      <c r="D3850" s="16"/>
      <c r="E3850" s="16"/>
      <c r="F3850" s="102"/>
      <c r="G3850" s="850">
        <v>766855</v>
      </c>
      <c r="H3850" s="691">
        <v>0</v>
      </c>
      <c r="I3850" s="864">
        <f>H3850+G3850</f>
        <v>766855</v>
      </c>
      <c r="J3850" s="561">
        <f>C3850-I3850</f>
        <v>3433145</v>
      </c>
      <c r="K3850" s="536">
        <f t="shared" si="1988"/>
        <v>18.258452380952381</v>
      </c>
    </row>
    <row r="3851" spans="1:11" x14ac:dyDescent="0.25">
      <c r="A3851" s="4" t="s">
        <v>244</v>
      </c>
      <c r="B3851" s="4" t="s">
        <v>241</v>
      </c>
      <c r="C3851" s="21">
        <v>7800000</v>
      </c>
      <c r="D3851" s="16"/>
      <c r="E3851" s="16"/>
      <c r="F3851" s="102"/>
      <c r="G3851" s="850">
        <v>5597837</v>
      </c>
      <c r="H3851" s="691">
        <v>1126195</v>
      </c>
      <c r="I3851" s="864">
        <f>H3851+G3851</f>
        <v>6724032</v>
      </c>
      <c r="J3851" s="561">
        <f>C3851-I3851</f>
        <v>1075968</v>
      </c>
      <c r="K3851" s="536">
        <f t="shared" si="1988"/>
        <v>86.205538461538467</v>
      </c>
    </row>
    <row r="3852" spans="1:11" ht="15.75" thickBot="1" x14ac:dyDescent="0.3">
      <c r="A3852" s="70" t="s">
        <v>23</v>
      </c>
      <c r="B3852" s="70" t="s">
        <v>24</v>
      </c>
      <c r="C3852" s="71">
        <f>C3853+C3856</f>
        <v>9500000</v>
      </c>
      <c r="D3852" s="71">
        <f t="shared" ref="D3852:J3852" si="1991">D3853+D3856</f>
        <v>0</v>
      </c>
      <c r="E3852" s="71">
        <f t="shared" si="1991"/>
        <v>0</v>
      </c>
      <c r="F3852" s="111">
        <f t="shared" si="1991"/>
        <v>0</v>
      </c>
      <c r="G3852" s="902">
        <f t="shared" si="1991"/>
        <v>4469500</v>
      </c>
      <c r="H3852" s="1100">
        <f t="shared" si="1991"/>
        <v>1785250</v>
      </c>
      <c r="I3852" s="903">
        <f t="shared" si="1991"/>
        <v>6254750</v>
      </c>
      <c r="J3852" s="558">
        <f t="shared" si="1991"/>
        <v>3245250</v>
      </c>
      <c r="K3852" s="904">
        <f t="shared" si="1988"/>
        <v>65.839473684210532</v>
      </c>
    </row>
    <row r="3853" spans="1:11" ht="15.75" thickBot="1" x14ac:dyDescent="0.3">
      <c r="A3853" s="3" t="s">
        <v>261</v>
      </c>
      <c r="B3853" s="3" t="s">
        <v>92</v>
      </c>
      <c r="C3853" s="65">
        <f>C3854</f>
        <v>7200000</v>
      </c>
      <c r="D3853" s="65">
        <f t="shared" ref="D3853:J3854" si="1992">D3854</f>
        <v>0</v>
      </c>
      <c r="E3853" s="65">
        <f t="shared" si="1992"/>
        <v>0</v>
      </c>
      <c r="F3853" s="100">
        <f t="shared" si="1992"/>
        <v>0</v>
      </c>
      <c r="G3853" s="858">
        <f t="shared" si="1992"/>
        <v>3900000</v>
      </c>
      <c r="H3853" s="511">
        <f t="shared" si="1992"/>
        <v>1300000</v>
      </c>
      <c r="I3853" s="859">
        <f t="shared" si="1992"/>
        <v>5200000</v>
      </c>
      <c r="J3853" s="512">
        <f t="shared" si="1992"/>
        <v>2000000</v>
      </c>
      <c r="K3853" s="544">
        <f t="shared" si="1988"/>
        <v>72.222222222222214</v>
      </c>
    </row>
    <row r="3854" spans="1:11" x14ac:dyDescent="0.25">
      <c r="A3854" s="63" t="s">
        <v>262</v>
      </c>
      <c r="B3854" s="63" t="s">
        <v>213</v>
      </c>
      <c r="C3854" s="64">
        <f>C3855</f>
        <v>7200000</v>
      </c>
      <c r="D3854" s="64">
        <f t="shared" si="1992"/>
        <v>0</v>
      </c>
      <c r="E3854" s="64">
        <f t="shared" si="1992"/>
        <v>0</v>
      </c>
      <c r="F3854" s="101">
        <f t="shared" si="1992"/>
        <v>0</v>
      </c>
      <c r="G3854" s="860">
        <f t="shared" si="1992"/>
        <v>3900000</v>
      </c>
      <c r="H3854" s="369">
        <f t="shared" si="1992"/>
        <v>1300000</v>
      </c>
      <c r="I3854" s="861">
        <f t="shared" si="1992"/>
        <v>5200000</v>
      </c>
      <c r="J3854" s="513">
        <f t="shared" si="1992"/>
        <v>2000000</v>
      </c>
      <c r="K3854" s="535">
        <f t="shared" si="1988"/>
        <v>72.222222222222214</v>
      </c>
    </row>
    <row r="3855" spans="1:11" x14ac:dyDescent="0.25">
      <c r="A3855" s="4" t="s">
        <v>263</v>
      </c>
      <c r="B3855" s="4" t="s">
        <v>290</v>
      </c>
      <c r="C3855" s="21">
        <v>7200000</v>
      </c>
      <c r="D3855" s="57"/>
      <c r="E3855" s="57"/>
      <c r="F3855" s="106"/>
      <c r="G3855" s="850">
        <v>3900000</v>
      </c>
      <c r="H3855" s="691">
        <f>2*650000</f>
        <v>1300000</v>
      </c>
      <c r="I3855" s="864">
        <f>H3855+G3855</f>
        <v>5200000</v>
      </c>
      <c r="J3855" s="561">
        <f>C3855-I3855</f>
        <v>2000000</v>
      </c>
      <c r="K3855" s="536">
        <f t="shared" si="1988"/>
        <v>72.222222222222214</v>
      </c>
    </row>
    <row r="3856" spans="1:11" x14ac:dyDescent="0.25">
      <c r="A3856" s="4" t="s">
        <v>260</v>
      </c>
      <c r="B3856" s="4" t="s">
        <v>151</v>
      </c>
      <c r="C3856" s="21">
        <f>C3857</f>
        <v>2300000</v>
      </c>
      <c r="D3856" s="21">
        <f t="shared" ref="D3856:J3857" si="1993">D3857</f>
        <v>0</v>
      </c>
      <c r="E3856" s="21">
        <f t="shared" si="1993"/>
        <v>0</v>
      </c>
      <c r="F3856" s="103">
        <f t="shared" si="1993"/>
        <v>0</v>
      </c>
      <c r="G3856" s="862">
        <f t="shared" si="1993"/>
        <v>569500</v>
      </c>
      <c r="H3856" s="499">
        <f t="shared" si="1993"/>
        <v>485250</v>
      </c>
      <c r="I3856" s="863">
        <f t="shared" si="1993"/>
        <v>1054750</v>
      </c>
      <c r="J3856" s="514">
        <f t="shared" si="1993"/>
        <v>1245250</v>
      </c>
      <c r="K3856" s="536">
        <f t="shared" si="1988"/>
        <v>45.858695652173914</v>
      </c>
    </row>
    <row r="3857" spans="1:11" x14ac:dyDescent="0.25">
      <c r="A3857" s="4" t="s">
        <v>264</v>
      </c>
      <c r="B3857" s="4" t="s">
        <v>154</v>
      </c>
      <c r="C3857" s="21">
        <f>C3858</f>
        <v>2300000</v>
      </c>
      <c r="D3857" s="21">
        <f t="shared" si="1993"/>
        <v>0</v>
      </c>
      <c r="E3857" s="21">
        <f t="shared" si="1993"/>
        <v>0</v>
      </c>
      <c r="F3857" s="103">
        <f t="shared" si="1993"/>
        <v>0</v>
      </c>
      <c r="G3857" s="862">
        <f t="shared" si="1993"/>
        <v>569500</v>
      </c>
      <c r="H3857" s="499">
        <f t="shared" si="1993"/>
        <v>485250</v>
      </c>
      <c r="I3857" s="863">
        <f t="shared" si="1993"/>
        <v>1054750</v>
      </c>
      <c r="J3857" s="514">
        <f t="shared" si="1993"/>
        <v>1245250</v>
      </c>
      <c r="K3857" s="536">
        <f t="shared" si="1988"/>
        <v>45.858695652173914</v>
      </c>
    </row>
    <row r="3858" spans="1:11" x14ac:dyDescent="0.25">
      <c r="A3858" s="4" t="s">
        <v>265</v>
      </c>
      <c r="B3858" s="4" t="s">
        <v>245</v>
      </c>
      <c r="C3858" s="21">
        <v>2300000</v>
      </c>
      <c r="D3858" s="57"/>
      <c r="E3858" s="57"/>
      <c r="F3858" s="106"/>
      <c r="G3858" s="850">
        <v>569500</v>
      </c>
      <c r="H3858" s="691">
        <f>456250+29000</f>
        <v>485250</v>
      </c>
      <c r="I3858" s="864">
        <f>H3858+G3858</f>
        <v>1054750</v>
      </c>
      <c r="J3858" s="561">
        <f>C3858-I3858</f>
        <v>1245250</v>
      </c>
      <c r="K3858" s="536">
        <f t="shared" si="1988"/>
        <v>45.858695652173914</v>
      </c>
    </row>
    <row r="3859" spans="1:11" ht="15.75" thickBot="1" x14ac:dyDescent="0.3">
      <c r="A3859" s="70" t="s">
        <v>25</v>
      </c>
      <c r="B3859" s="70" t="s">
        <v>26</v>
      </c>
      <c r="C3859" s="71">
        <f>C3860</f>
        <v>8400000</v>
      </c>
      <c r="D3859" s="71">
        <f t="shared" ref="D3859:J3859" si="1994">D3860</f>
        <v>0</v>
      </c>
      <c r="E3859" s="71">
        <f t="shared" si="1994"/>
        <v>0</v>
      </c>
      <c r="F3859" s="111">
        <f t="shared" si="1994"/>
        <v>0</v>
      </c>
      <c r="G3859" s="902">
        <f t="shared" si="1994"/>
        <v>4032500</v>
      </c>
      <c r="H3859" s="1100">
        <f t="shared" si="1994"/>
        <v>1153000</v>
      </c>
      <c r="I3859" s="903">
        <f t="shared" si="1994"/>
        <v>5185500</v>
      </c>
      <c r="J3859" s="558">
        <f t="shared" si="1994"/>
        <v>3214500</v>
      </c>
      <c r="K3859" s="904">
        <f t="shared" si="1988"/>
        <v>61.732142857142861</v>
      </c>
    </row>
    <row r="3860" spans="1:11" ht="15.75" thickBot="1" x14ac:dyDescent="0.3">
      <c r="A3860" s="3" t="s">
        <v>253</v>
      </c>
      <c r="B3860" s="3" t="s">
        <v>151</v>
      </c>
      <c r="C3860" s="65">
        <f>C3861+C3864</f>
        <v>8400000</v>
      </c>
      <c r="D3860" s="65">
        <f t="shared" ref="D3860:J3860" si="1995">D3861+D3864</f>
        <v>0</v>
      </c>
      <c r="E3860" s="65">
        <f t="shared" si="1995"/>
        <v>0</v>
      </c>
      <c r="F3860" s="100">
        <f t="shared" si="1995"/>
        <v>0</v>
      </c>
      <c r="G3860" s="858">
        <f t="shared" si="1995"/>
        <v>4032500</v>
      </c>
      <c r="H3860" s="511">
        <f t="shared" si="1995"/>
        <v>1153000</v>
      </c>
      <c r="I3860" s="859">
        <f t="shared" si="1995"/>
        <v>5185500</v>
      </c>
      <c r="J3860" s="512">
        <f t="shared" si="1995"/>
        <v>3214500</v>
      </c>
      <c r="K3860" s="544">
        <f t="shared" si="1988"/>
        <v>61.732142857142861</v>
      </c>
    </row>
    <row r="3861" spans="1:11" x14ac:dyDescent="0.25">
      <c r="A3861" s="63" t="s">
        <v>254</v>
      </c>
      <c r="B3861" s="63" t="s">
        <v>154</v>
      </c>
      <c r="C3861" s="64">
        <f>C3862+C3863</f>
        <v>8350000</v>
      </c>
      <c r="D3861" s="64">
        <f t="shared" ref="D3861:J3861" si="1996">D3862+D3863</f>
        <v>0</v>
      </c>
      <c r="E3861" s="64">
        <f t="shared" si="1996"/>
        <v>0</v>
      </c>
      <c r="F3861" s="101">
        <f t="shared" si="1996"/>
        <v>0</v>
      </c>
      <c r="G3861" s="860">
        <f t="shared" si="1996"/>
        <v>4032500</v>
      </c>
      <c r="H3861" s="369">
        <f t="shared" si="1996"/>
        <v>1153000</v>
      </c>
      <c r="I3861" s="861">
        <f t="shared" si="1996"/>
        <v>5185500</v>
      </c>
      <c r="J3861" s="513">
        <f t="shared" si="1996"/>
        <v>3164500</v>
      </c>
      <c r="K3861" s="535">
        <f t="shared" si="1988"/>
        <v>62.101796407185631</v>
      </c>
    </row>
    <row r="3862" spans="1:11" x14ac:dyDescent="0.25">
      <c r="A3862" s="4" t="s">
        <v>255</v>
      </c>
      <c r="B3862" s="4" t="s">
        <v>246</v>
      </c>
      <c r="C3862" s="21">
        <v>7000000</v>
      </c>
      <c r="D3862" s="57"/>
      <c r="E3862" s="57"/>
      <c r="F3862" s="106"/>
      <c r="G3862" s="850">
        <v>3693000</v>
      </c>
      <c r="H3862" s="691">
        <v>1008000</v>
      </c>
      <c r="I3862" s="864">
        <f>H3862+G3862</f>
        <v>4701000</v>
      </c>
      <c r="J3862" s="561">
        <f>C3862-I3862</f>
        <v>2299000</v>
      </c>
      <c r="K3862" s="536">
        <f t="shared" si="1988"/>
        <v>67.157142857142858</v>
      </c>
    </row>
    <row r="3863" spans="1:11" x14ac:dyDescent="0.25">
      <c r="A3863" s="4" t="s">
        <v>256</v>
      </c>
      <c r="B3863" s="4" t="s">
        <v>247</v>
      </c>
      <c r="C3863" s="21">
        <v>1350000</v>
      </c>
      <c r="D3863" s="57"/>
      <c r="E3863" s="57"/>
      <c r="F3863" s="106"/>
      <c r="G3863" s="850">
        <v>339500</v>
      </c>
      <c r="H3863" s="691">
        <v>145000</v>
      </c>
      <c r="I3863" s="864">
        <f>H3863+G3863</f>
        <v>484500</v>
      </c>
      <c r="J3863" s="561">
        <f>C3863-I3863</f>
        <v>865500</v>
      </c>
      <c r="K3863" s="536">
        <f t="shared" si="1988"/>
        <v>35.888888888888886</v>
      </c>
    </row>
    <row r="3864" spans="1:11" x14ac:dyDescent="0.25">
      <c r="A3864" s="4" t="s">
        <v>257</v>
      </c>
      <c r="B3864" s="4" t="s">
        <v>239</v>
      </c>
      <c r="C3864" s="21">
        <f>C3865</f>
        <v>50000</v>
      </c>
      <c r="D3864" s="21">
        <f t="shared" ref="D3864:J3864" si="1997">D3865</f>
        <v>0</v>
      </c>
      <c r="E3864" s="21">
        <f t="shared" si="1997"/>
        <v>0</v>
      </c>
      <c r="F3864" s="103">
        <f t="shared" si="1997"/>
        <v>0</v>
      </c>
      <c r="G3864" s="862">
        <f t="shared" si="1997"/>
        <v>0</v>
      </c>
      <c r="H3864" s="499">
        <f t="shared" si="1997"/>
        <v>0</v>
      </c>
      <c r="I3864" s="863">
        <f t="shared" si="1997"/>
        <v>0</v>
      </c>
      <c r="J3864" s="514">
        <f t="shared" si="1997"/>
        <v>50000</v>
      </c>
      <c r="K3864" s="536">
        <f t="shared" si="1988"/>
        <v>0</v>
      </c>
    </row>
    <row r="3865" spans="1:11" x14ac:dyDescent="0.25">
      <c r="A3865" s="4" t="s">
        <v>258</v>
      </c>
      <c r="B3865" s="4" t="s">
        <v>248</v>
      </c>
      <c r="C3865" s="21">
        <v>50000</v>
      </c>
      <c r="D3865" s="57"/>
      <c r="E3865" s="57"/>
      <c r="F3865" s="106"/>
      <c r="G3865" s="835"/>
      <c r="H3865" s="716"/>
      <c r="I3865" s="846">
        <f>H3865+G3865</f>
        <v>0</v>
      </c>
      <c r="J3865" s="561">
        <f>C3865-I3865</f>
        <v>50000</v>
      </c>
      <c r="K3865" s="536">
        <f t="shared" si="1988"/>
        <v>0</v>
      </c>
    </row>
    <row r="3866" spans="1:11" ht="15.75" thickBot="1" x14ac:dyDescent="0.3">
      <c r="A3866" s="70" t="s">
        <v>27</v>
      </c>
      <c r="B3866" s="70" t="s">
        <v>28</v>
      </c>
      <c r="C3866" s="71">
        <f>C3867</f>
        <v>4310000</v>
      </c>
      <c r="D3866" s="71">
        <f t="shared" ref="D3866:J3867" si="1998">D3867</f>
        <v>0</v>
      </c>
      <c r="E3866" s="71">
        <f t="shared" si="1998"/>
        <v>0</v>
      </c>
      <c r="F3866" s="111">
        <f t="shared" si="1998"/>
        <v>0</v>
      </c>
      <c r="G3866" s="902">
        <f t="shared" si="1998"/>
        <v>775300</v>
      </c>
      <c r="H3866" s="1100">
        <f t="shared" si="1998"/>
        <v>588250</v>
      </c>
      <c r="I3866" s="903">
        <f t="shared" si="1998"/>
        <v>1363550</v>
      </c>
      <c r="J3866" s="558">
        <f t="shared" si="1998"/>
        <v>2946450</v>
      </c>
      <c r="K3866" s="904">
        <f t="shared" si="1988"/>
        <v>31.636890951276104</v>
      </c>
    </row>
    <row r="3867" spans="1:11" ht="15.75" thickBot="1" x14ac:dyDescent="0.3">
      <c r="A3867" s="3" t="s">
        <v>249</v>
      </c>
      <c r="B3867" s="3" t="s">
        <v>151</v>
      </c>
      <c r="C3867" s="65">
        <f>C3868</f>
        <v>4310000</v>
      </c>
      <c r="D3867" s="65">
        <f t="shared" si="1998"/>
        <v>0</v>
      </c>
      <c r="E3867" s="65">
        <f t="shared" si="1998"/>
        <v>0</v>
      </c>
      <c r="F3867" s="100">
        <f t="shared" si="1998"/>
        <v>0</v>
      </c>
      <c r="G3867" s="858">
        <f t="shared" si="1998"/>
        <v>775300</v>
      </c>
      <c r="H3867" s="511">
        <f t="shared" si="1998"/>
        <v>588250</v>
      </c>
      <c r="I3867" s="859">
        <f t="shared" si="1998"/>
        <v>1363550</v>
      </c>
      <c r="J3867" s="512">
        <f t="shared" si="1998"/>
        <v>2946450</v>
      </c>
      <c r="K3867" s="544">
        <f t="shared" si="1988"/>
        <v>31.636890951276104</v>
      </c>
    </row>
    <row r="3868" spans="1:11" x14ac:dyDescent="0.25">
      <c r="A3868" s="63" t="s">
        <v>250</v>
      </c>
      <c r="B3868" s="63" t="s">
        <v>156</v>
      </c>
      <c r="C3868" s="64">
        <f>C3869+C3870</f>
        <v>4310000</v>
      </c>
      <c r="D3868" s="64">
        <f t="shared" ref="D3868:J3868" si="1999">D3869+D3870</f>
        <v>0</v>
      </c>
      <c r="E3868" s="64">
        <f t="shared" si="1999"/>
        <v>0</v>
      </c>
      <c r="F3868" s="101">
        <f t="shared" si="1999"/>
        <v>0</v>
      </c>
      <c r="G3868" s="860">
        <f t="shared" si="1999"/>
        <v>775300</v>
      </c>
      <c r="H3868" s="369">
        <f t="shared" si="1999"/>
        <v>588250</v>
      </c>
      <c r="I3868" s="861">
        <f t="shared" si="1999"/>
        <v>1363550</v>
      </c>
      <c r="J3868" s="513">
        <f t="shared" si="1999"/>
        <v>2946450</v>
      </c>
      <c r="K3868" s="535">
        <f t="shared" si="1988"/>
        <v>31.636890951276104</v>
      </c>
    </row>
    <row r="3869" spans="1:11" x14ac:dyDescent="0.25">
      <c r="A3869" s="4" t="s">
        <v>252</v>
      </c>
      <c r="B3869" s="4" t="s">
        <v>881</v>
      </c>
      <c r="C3869" s="21">
        <v>3500000</v>
      </c>
      <c r="D3869" s="57"/>
      <c r="E3869" s="57"/>
      <c r="F3869" s="106"/>
      <c r="G3869" s="850">
        <v>306250</v>
      </c>
      <c r="H3869" s="691">
        <v>505000</v>
      </c>
      <c r="I3869" s="864">
        <f>H3869+G3869</f>
        <v>811250</v>
      </c>
      <c r="J3869" s="561">
        <f>C3869-I3869</f>
        <v>2688750</v>
      </c>
      <c r="K3869" s="536">
        <f t="shared" si="1988"/>
        <v>23.178571428571431</v>
      </c>
    </row>
    <row r="3870" spans="1:11" x14ac:dyDescent="0.25">
      <c r="A3870" s="4" t="s">
        <v>251</v>
      </c>
      <c r="B3870" s="4" t="s">
        <v>157</v>
      </c>
      <c r="C3870" s="21">
        <v>810000</v>
      </c>
      <c r="D3870" s="57"/>
      <c r="E3870" s="57"/>
      <c r="F3870" s="106"/>
      <c r="G3870" s="850">
        <v>469050</v>
      </c>
      <c r="H3870" s="691">
        <v>83250</v>
      </c>
      <c r="I3870" s="864">
        <f>H3870+G3870</f>
        <v>552300</v>
      </c>
      <c r="J3870" s="561">
        <f>C3870-I3870</f>
        <v>257700</v>
      </c>
      <c r="K3870" s="536">
        <f t="shared" si="1988"/>
        <v>68.185185185185176</v>
      </c>
    </row>
    <row r="3871" spans="1:11" ht="15.75" thickBot="1" x14ac:dyDescent="0.3">
      <c r="A3871" s="70" t="s">
        <v>29</v>
      </c>
      <c r="B3871" s="566" t="s">
        <v>30</v>
      </c>
      <c r="C3871" s="71">
        <f>C3872</f>
        <v>2500000</v>
      </c>
      <c r="D3871" s="71">
        <f t="shared" ref="D3871:J3873" si="2000">D3872</f>
        <v>0</v>
      </c>
      <c r="E3871" s="71">
        <f t="shared" si="2000"/>
        <v>0</v>
      </c>
      <c r="F3871" s="111">
        <f t="shared" si="2000"/>
        <v>0</v>
      </c>
      <c r="G3871" s="902">
        <f t="shared" si="2000"/>
        <v>735000</v>
      </c>
      <c r="H3871" s="1100">
        <f t="shared" si="2000"/>
        <v>450500</v>
      </c>
      <c r="I3871" s="903">
        <f t="shared" si="2000"/>
        <v>1185500</v>
      </c>
      <c r="J3871" s="558">
        <f t="shared" si="2000"/>
        <v>1314500</v>
      </c>
      <c r="K3871" s="904">
        <f t="shared" si="1988"/>
        <v>47.42</v>
      </c>
    </row>
    <row r="3872" spans="1:11" ht="15.75" thickBot="1" x14ac:dyDescent="0.3">
      <c r="A3872" s="3" t="s">
        <v>267</v>
      </c>
      <c r="B3872" s="3" t="s">
        <v>151</v>
      </c>
      <c r="C3872" s="65">
        <f>C3873</f>
        <v>2500000</v>
      </c>
      <c r="D3872" s="65">
        <f t="shared" si="2000"/>
        <v>0</v>
      </c>
      <c r="E3872" s="65">
        <f t="shared" si="2000"/>
        <v>0</v>
      </c>
      <c r="F3872" s="100">
        <f t="shared" si="2000"/>
        <v>0</v>
      </c>
      <c r="G3872" s="858">
        <f t="shared" si="2000"/>
        <v>735000</v>
      </c>
      <c r="H3872" s="511">
        <f t="shared" si="2000"/>
        <v>450500</v>
      </c>
      <c r="I3872" s="859">
        <f t="shared" si="2000"/>
        <v>1185500</v>
      </c>
      <c r="J3872" s="512">
        <f t="shared" si="2000"/>
        <v>1314500</v>
      </c>
      <c r="K3872" s="544">
        <f t="shared" si="1988"/>
        <v>47.42</v>
      </c>
    </row>
    <row r="3873" spans="1:11" x14ac:dyDescent="0.25">
      <c r="A3873" s="63" t="s">
        <v>268</v>
      </c>
      <c r="B3873" s="63" t="s">
        <v>154</v>
      </c>
      <c r="C3873" s="64">
        <f>C3874</f>
        <v>2500000</v>
      </c>
      <c r="D3873" s="64">
        <f t="shared" si="2000"/>
        <v>0</v>
      </c>
      <c r="E3873" s="64">
        <f t="shared" si="2000"/>
        <v>0</v>
      </c>
      <c r="F3873" s="101">
        <f t="shared" si="2000"/>
        <v>0</v>
      </c>
      <c r="G3873" s="860">
        <f t="shared" si="2000"/>
        <v>735000</v>
      </c>
      <c r="H3873" s="369">
        <f t="shared" si="2000"/>
        <v>450500</v>
      </c>
      <c r="I3873" s="861">
        <f t="shared" si="2000"/>
        <v>1185500</v>
      </c>
      <c r="J3873" s="513">
        <f t="shared" si="2000"/>
        <v>1314500</v>
      </c>
      <c r="K3873" s="535">
        <f t="shared" si="1988"/>
        <v>47.42</v>
      </c>
    </row>
    <row r="3874" spans="1:11" x14ac:dyDescent="0.25">
      <c r="A3874" s="4" t="s">
        <v>269</v>
      </c>
      <c r="B3874" s="4" t="s">
        <v>266</v>
      </c>
      <c r="C3874" s="21">
        <v>2500000</v>
      </c>
      <c r="D3874" s="57"/>
      <c r="E3874" s="57"/>
      <c r="F3874" s="106"/>
      <c r="G3874" s="850">
        <v>735000</v>
      </c>
      <c r="H3874" s="691">
        <v>450500</v>
      </c>
      <c r="I3874" s="851">
        <f>H3874+G3874</f>
        <v>1185500</v>
      </c>
      <c r="J3874" s="561">
        <f>C3874-I3874</f>
        <v>1314500</v>
      </c>
      <c r="K3874" s="536">
        <f t="shared" si="1988"/>
        <v>47.42</v>
      </c>
    </row>
    <row r="3875" spans="1:11" ht="15.75" thickBot="1" x14ac:dyDescent="0.3">
      <c r="A3875" s="70" t="s">
        <v>31</v>
      </c>
      <c r="B3875" s="70" t="s">
        <v>32</v>
      </c>
      <c r="C3875" s="71">
        <f>C3876</f>
        <v>1200000</v>
      </c>
      <c r="D3875" s="71">
        <f t="shared" ref="D3875:J3877" si="2001">D3876</f>
        <v>0</v>
      </c>
      <c r="E3875" s="71">
        <f t="shared" si="2001"/>
        <v>0</v>
      </c>
      <c r="F3875" s="111">
        <f t="shared" si="2001"/>
        <v>0</v>
      </c>
      <c r="G3875" s="902">
        <f t="shared" si="2001"/>
        <v>600000</v>
      </c>
      <c r="H3875" s="1100">
        <f t="shared" si="2001"/>
        <v>200000</v>
      </c>
      <c r="I3875" s="903">
        <f t="shared" si="2001"/>
        <v>800000</v>
      </c>
      <c r="J3875" s="558">
        <f t="shared" si="2001"/>
        <v>400000</v>
      </c>
      <c r="K3875" s="904">
        <f t="shared" si="1988"/>
        <v>66.666666666666657</v>
      </c>
    </row>
    <row r="3876" spans="1:11" ht="15.75" thickBot="1" x14ac:dyDescent="0.3">
      <c r="A3876" s="3" t="s">
        <v>271</v>
      </c>
      <c r="B3876" s="3" t="s">
        <v>151</v>
      </c>
      <c r="C3876" s="65">
        <f>C3877</f>
        <v>1200000</v>
      </c>
      <c r="D3876" s="65">
        <f t="shared" si="2001"/>
        <v>0</v>
      </c>
      <c r="E3876" s="65">
        <f t="shared" si="2001"/>
        <v>0</v>
      </c>
      <c r="F3876" s="100">
        <f t="shared" si="2001"/>
        <v>0</v>
      </c>
      <c r="G3876" s="858">
        <f t="shared" si="2001"/>
        <v>600000</v>
      </c>
      <c r="H3876" s="511">
        <f t="shared" si="2001"/>
        <v>200000</v>
      </c>
      <c r="I3876" s="859">
        <f t="shared" si="2001"/>
        <v>800000</v>
      </c>
      <c r="J3876" s="512">
        <f t="shared" si="2001"/>
        <v>400000</v>
      </c>
      <c r="K3876" s="544">
        <f t="shared" si="1988"/>
        <v>66.666666666666657</v>
      </c>
    </row>
    <row r="3877" spans="1:11" x14ac:dyDescent="0.25">
      <c r="A3877" s="63" t="s">
        <v>272</v>
      </c>
      <c r="B3877" s="63" t="s">
        <v>239</v>
      </c>
      <c r="C3877" s="64">
        <f>C3878</f>
        <v>1200000</v>
      </c>
      <c r="D3877" s="64">
        <f t="shared" si="2001"/>
        <v>0</v>
      </c>
      <c r="E3877" s="64">
        <f t="shared" si="2001"/>
        <v>0</v>
      </c>
      <c r="F3877" s="101">
        <f t="shared" si="2001"/>
        <v>0</v>
      </c>
      <c r="G3877" s="860">
        <f t="shared" si="2001"/>
        <v>600000</v>
      </c>
      <c r="H3877" s="369">
        <f t="shared" si="2001"/>
        <v>200000</v>
      </c>
      <c r="I3877" s="861">
        <f t="shared" si="2001"/>
        <v>800000</v>
      </c>
      <c r="J3877" s="513">
        <f t="shared" si="2001"/>
        <v>400000</v>
      </c>
      <c r="K3877" s="535">
        <f t="shared" si="1988"/>
        <v>66.666666666666657</v>
      </c>
    </row>
    <row r="3878" spans="1:11" x14ac:dyDescent="0.25">
      <c r="A3878" s="4" t="s">
        <v>273</v>
      </c>
      <c r="B3878" s="4" t="s">
        <v>270</v>
      </c>
      <c r="C3878" s="21">
        <v>1200000</v>
      </c>
      <c r="D3878" s="57"/>
      <c r="E3878" s="57"/>
      <c r="F3878" s="106"/>
      <c r="G3878" s="850">
        <v>600000</v>
      </c>
      <c r="H3878" s="691">
        <v>200000</v>
      </c>
      <c r="I3878" s="864">
        <f>H3878+G3878</f>
        <v>800000</v>
      </c>
      <c r="J3878" s="561">
        <f>C3878-I3878</f>
        <v>400000</v>
      </c>
      <c r="K3878" s="536">
        <f t="shared" si="1988"/>
        <v>66.666666666666657</v>
      </c>
    </row>
    <row r="3879" spans="1:11" ht="15.75" thickBot="1" x14ac:dyDescent="0.3">
      <c r="A3879" s="70" t="s">
        <v>33</v>
      </c>
      <c r="B3879" s="70" t="s">
        <v>34</v>
      </c>
      <c r="C3879" s="71">
        <f>C3880</f>
        <v>15240000</v>
      </c>
      <c r="D3879" s="71">
        <f t="shared" ref="D3879:J3880" si="2002">D3880</f>
        <v>0</v>
      </c>
      <c r="E3879" s="71">
        <f t="shared" si="2002"/>
        <v>0</v>
      </c>
      <c r="F3879" s="111">
        <f t="shared" si="2002"/>
        <v>0</v>
      </c>
      <c r="G3879" s="902">
        <f t="shared" si="2002"/>
        <v>7080000</v>
      </c>
      <c r="H3879" s="1100">
        <f t="shared" si="2002"/>
        <v>2265000</v>
      </c>
      <c r="I3879" s="903">
        <f t="shared" si="2002"/>
        <v>9345000</v>
      </c>
      <c r="J3879" s="558">
        <f t="shared" si="2002"/>
        <v>5895000</v>
      </c>
      <c r="K3879" s="904">
        <f t="shared" si="1988"/>
        <v>61.318897637795274</v>
      </c>
    </row>
    <row r="3880" spans="1:11" ht="15.75" thickBot="1" x14ac:dyDescent="0.3">
      <c r="A3880" s="3" t="s">
        <v>277</v>
      </c>
      <c r="B3880" s="3" t="s">
        <v>151</v>
      </c>
      <c r="C3880" s="65">
        <f>C3881</f>
        <v>15240000</v>
      </c>
      <c r="D3880" s="65">
        <f t="shared" si="2002"/>
        <v>0</v>
      </c>
      <c r="E3880" s="65">
        <f t="shared" si="2002"/>
        <v>0</v>
      </c>
      <c r="F3880" s="100">
        <f t="shared" si="2002"/>
        <v>0</v>
      </c>
      <c r="G3880" s="858">
        <f t="shared" si="2002"/>
        <v>7080000</v>
      </c>
      <c r="H3880" s="511">
        <f t="shared" si="2002"/>
        <v>2265000</v>
      </c>
      <c r="I3880" s="859">
        <f t="shared" si="2002"/>
        <v>9345000</v>
      </c>
      <c r="J3880" s="512">
        <f t="shared" si="2002"/>
        <v>5895000</v>
      </c>
      <c r="K3880" s="544">
        <f t="shared" si="1988"/>
        <v>61.318897637795274</v>
      </c>
    </row>
    <row r="3881" spans="1:11" x14ac:dyDescent="0.25">
      <c r="A3881" s="63" t="s">
        <v>278</v>
      </c>
      <c r="B3881" s="63" t="s">
        <v>274</v>
      </c>
      <c r="C3881" s="64">
        <f>C3882+C3883</f>
        <v>15240000</v>
      </c>
      <c r="D3881" s="64">
        <f t="shared" ref="D3881:J3881" si="2003">D3882+D3883</f>
        <v>0</v>
      </c>
      <c r="E3881" s="64">
        <f t="shared" si="2003"/>
        <v>0</v>
      </c>
      <c r="F3881" s="101">
        <f t="shared" si="2003"/>
        <v>0</v>
      </c>
      <c r="G3881" s="860">
        <f t="shared" si="2003"/>
        <v>7080000</v>
      </c>
      <c r="H3881" s="369">
        <f t="shared" si="2003"/>
        <v>2265000</v>
      </c>
      <c r="I3881" s="861">
        <f t="shared" si="2003"/>
        <v>9345000</v>
      </c>
      <c r="J3881" s="513">
        <f t="shared" si="2003"/>
        <v>5895000</v>
      </c>
      <c r="K3881" s="535">
        <f t="shared" si="1988"/>
        <v>61.318897637795274</v>
      </c>
    </row>
    <row r="3882" spans="1:11" x14ac:dyDescent="0.25">
      <c r="A3882" s="4" t="s">
        <v>280</v>
      </c>
      <c r="B3882" s="4" t="s">
        <v>275</v>
      </c>
      <c r="C3882" s="21">
        <v>4290000</v>
      </c>
      <c r="D3882" s="16"/>
      <c r="E3882" s="16"/>
      <c r="F3882" s="102"/>
      <c r="G3882" s="850">
        <v>1650000</v>
      </c>
      <c r="H3882" s="691">
        <f>300000+105000</f>
        <v>405000</v>
      </c>
      <c r="I3882" s="864">
        <f>H3882+G3882</f>
        <v>2055000</v>
      </c>
      <c r="J3882" s="561">
        <f>C3882-I3882</f>
        <v>2235000</v>
      </c>
      <c r="K3882" s="536">
        <f t="shared" si="1988"/>
        <v>47.9020979020979</v>
      </c>
    </row>
    <row r="3883" spans="1:11" x14ac:dyDescent="0.25">
      <c r="A3883" s="4" t="s">
        <v>279</v>
      </c>
      <c r="B3883" s="4" t="s">
        <v>276</v>
      </c>
      <c r="C3883" s="21">
        <v>10950000</v>
      </c>
      <c r="D3883" s="16"/>
      <c r="E3883" s="16"/>
      <c r="F3883" s="102"/>
      <c r="G3883" s="850">
        <v>5430000</v>
      </c>
      <c r="H3883" s="691">
        <f>2*930000</f>
        <v>1860000</v>
      </c>
      <c r="I3883" s="864">
        <f>H3883+G3883</f>
        <v>7290000</v>
      </c>
      <c r="J3883" s="561">
        <f>C3883-I3883</f>
        <v>3660000</v>
      </c>
      <c r="K3883" s="536">
        <f t="shared" si="1988"/>
        <v>66.575342465753423</v>
      </c>
    </row>
    <row r="3884" spans="1:11" x14ac:dyDescent="0.25">
      <c r="A3884" s="48"/>
      <c r="B3884" s="48"/>
      <c r="C3884" s="49"/>
      <c r="D3884" s="29"/>
      <c r="E3884" s="29"/>
      <c r="F3884" s="89"/>
      <c r="G3884" s="836"/>
      <c r="H3884" s="1088"/>
      <c r="I3884" s="847"/>
      <c r="J3884" s="508"/>
      <c r="K3884" s="538"/>
    </row>
    <row r="3885" spans="1:11" x14ac:dyDescent="0.25">
      <c r="A3885" s="124"/>
      <c r="B3885" s="124"/>
      <c r="C3885" s="125"/>
      <c r="D3885" s="126"/>
      <c r="E3885" s="126"/>
      <c r="F3885" s="126"/>
      <c r="G3885" s="516"/>
      <c r="H3885" s="516"/>
      <c r="I3885" s="516"/>
      <c r="J3885" s="515"/>
      <c r="K3885" s="545"/>
    </row>
    <row r="3886" spans="1:11" x14ac:dyDescent="0.25">
      <c r="A3886" s="7"/>
      <c r="B3886" s="7"/>
      <c r="C3886" s="8"/>
      <c r="D3886" s="130"/>
      <c r="E3886" s="130"/>
      <c r="F3886" s="130"/>
      <c r="G3886" s="520"/>
      <c r="H3886" s="520"/>
      <c r="I3886" s="520"/>
      <c r="J3886" s="519"/>
      <c r="K3886" s="550"/>
    </row>
    <row r="3887" spans="1:11" x14ac:dyDescent="0.25">
      <c r="A3887" s="7"/>
      <c r="B3887" s="7"/>
      <c r="C3887" s="8"/>
      <c r="D3887" s="130"/>
      <c r="E3887" s="130"/>
      <c r="F3887" s="130"/>
      <c r="G3887" s="520"/>
      <c r="H3887" s="520"/>
      <c r="I3887" s="520"/>
      <c r="J3887" s="519"/>
      <c r="K3887" s="550">
        <v>5</v>
      </c>
    </row>
    <row r="3888" spans="1:11" x14ac:dyDescent="0.25">
      <c r="A3888" s="120" t="s">
        <v>533</v>
      </c>
      <c r="B3888" s="121">
        <v>2</v>
      </c>
      <c r="C3888" s="122" t="s">
        <v>534</v>
      </c>
      <c r="D3888" s="122" t="s">
        <v>535</v>
      </c>
      <c r="E3888" s="122" t="s">
        <v>536</v>
      </c>
      <c r="F3888" s="123" t="s">
        <v>537</v>
      </c>
      <c r="G3888" s="832">
        <v>7</v>
      </c>
      <c r="H3888" s="715">
        <v>8</v>
      </c>
      <c r="I3888" s="843">
        <v>9</v>
      </c>
      <c r="J3888" s="502">
        <v>10</v>
      </c>
      <c r="K3888" s="503">
        <v>11</v>
      </c>
    </row>
    <row r="3889" spans="1:11" ht="15.75" thickBot="1" x14ac:dyDescent="0.3">
      <c r="A3889" s="70" t="s">
        <v>35</v>
      </c>
      <c r="B3889" s="70" t="s">
        <v>36</v>
      </c>
      <c r="C3889" s="71">
        <f>C3890</f>
        <v>10000000</v>
      </c>
      <c r="D3889" s="71">
        <f t="shared" ref="D3889:J3891" si="2004">D3890</f>
        <v>0</v>
      </c>
      <c r="E3889" s="71">
        <f t="shared" si="2004"/>
        <v>0</v>
      </c>
      <c r="F3889" s="111">
        <f t="shared" si="2004"/>
        <v>0</v>
      </c>
      <c r="G3889" s="902">
        <f t="shared" si="2004"/>
        <v>7821825</v>
      </c>
      <c r="H3889" s="1100">
        <f t="shared" si="2004"/>
        <v>195000</v>
      </c>
      <c r="I3889" s="903">
        <f t="shared" si="2004"/>
        <v>8016825</v>
      </c>
      <c r="J3889" s="558">
        <f t="shared" si="2004"/>
        <v>1983175</v>
      </c>
      <c r="K3889" s="904">
        <f t="shared" ref="K3889:K3929" si="2005">I3889/C3889*100</f>
        <v>80.16825</v>
      </c>
    </row>
    <row r="3890" spans="1:11" ht="15.75" thickBot="1" x14ac:dyDescent="0.3">
      <c r="A3890" s="3" t="s">
        <v>284</v>
      </c>
      <c r="B3890" s="3" t="s">
        <v>151</v>
      </c>
      <c r="C3890" s="65">
        <f>C3891</f>
        <v>10000000</v>
      </c>
      <c r="D3890" s="65">
        <f t="shared" si="2004"/>
        <v>0</v>
      </c>
      <c r="E3890" s="65">
        <f t="shared" si="2004"/>
        <v>0</v>
      </c>
      <c r="F3890" s="100">
        <f t="shared" si="2004"/>
        <v>0</v>
      </c>
      <c r="G3890" s="858">
        <f t="shared" si="2004"/>
        <v>7821825</v>
      </c>
      <c r="H3890" s="511">
        <f t="shared" si="2004"/>
        <v>195000</v>
      </c>
      <c r="I3890" s="859">
        <f t="shared" si="2004"/>
        <v>8016825</v>
      </c>
      <c r="J3890" s="512">
        <f t="shared" si="2004"/>
        <v>1983175</v>
      </c>
      <c r="K3890" s="544">
        <f t="shared" si="2005"/>
        <v>80.16825</v>
      </c>
    </row>
    <row r="3891" spans="1:11" x14ac:dyDescent="0.25">
      <c r="A3891" s="63" t="s">
        <v>285</v>
      </c>
      <c r="B3891" s="63" t="s">
        <v>281</v>
      </c>
      <c r="C3891" s="64">
        <f>C3892</f>
        <v>10000000</v>
      </c>
      <c r="D3891" s="64">
        <f t="shared" si="2004"/>
        <v>0</v>
      </c>
      <c r="E3891" s="64">
        <f t="shared" si="2004"/>
        <v>0</v>
      </c>
      <c r="F3891" s="101">
        <f t="shared" si="2004"/>
        <v>0</v>
      </c>
      <c r="G3891" s="860">
        <f t="shared" si="2004"/>
        <v>7821825</v>
      </c>
      <c r="H3891" s="369">
        <f t="shared" si="2004"/>
        <v>195000</v>
      </c>
      <c r="I3891" s="861">
        <f t="shared" si="2004"/>
        <v>8016825</v>
      </c>
      <c r="J3891" s="513">
        <f t="shared" si="2004"/>
        <v>1983175</v>
      </c>
      <c r="K3891" s="535">
        <f t="shared" si="2005"/>
        <v>80.16825</v>
      </c>
    </row>
    <row r="3892" spans="1:11" x14ac:dyDescent="0.25">
      <c r="A3892" s="4" t="s">
        <v>286</v>
      </c>
      <c r="B3892" s="4" t="s">
        <v>282</v>
      </c>
      <c r="C3892" s="21">
        <v>10000000</v>
      </c>
      <c r="D3892" s="57"/>
      <c r="E3892" s="57"/>
      <c r="F3892" s="106"/>
      <c r="G3892" s="850">
        <v>7821825</v>
      </c>
      <c r="H3892" s="691">
        <v>195000</v>
      </c>
      <c r="I3892" s="851">
        <f>H3892+G3892</f>
        <v>8016825</v>
      </c>
      <c r="J3892" s="561">
        <f>C3892-I3892</f>
        <v>1983175</v>
      </c>
      <c r="K3892" s="536">
        <f t="shared" si="2005"/>
        <v>80.16825</v>
      </c>
    </row>
    <row r="3893" spans="1:11" ht="15.75" thickBot="1" x14ac:dyDescent="0.3">
      <c r="A3893" s="70" t="s">
        <v>37</v>
      </c>
      <c r="B3893" s="70" t="s">
        <v>38</v>
      </c>
      <c r="C3893" s="71">
        <f>C3894</f>
        <v>28800000</v>
      </c>
      <c r="D3893" s="71">
        <f t="shared" ref="D3893:J3895" si="2006">D3894</f>
        <v>0</v>
      </c>
      <c r="E3893" s="71">
        <f t="shared" si="2006"/>
        <v>0</v>
      </c>
      <c r="F3893" s="111">
        <f t="shared" si="2006"/>
        <v>0</v>
      </c>
      <c r="G3893" s="902">
        <f t="shared" si="2006"/>
        <v>18375000</v>
      </c>
      <c r="H3893" s="1100">
        <f t="shared" si="2006"/>
        <v>3125000</v>
      </c>
      <c r="I3893" s="903">
        <f t="shared" si="2006"/>
        <v>21500000</v>
      </c>
      <c r="J3893" s="558">
        <f t="shared" si="2006"/>
        <v>7300000</v>
      </c>
      <c r="K3893" s="904">
        <f t="shared" si="2005"/>
        <v>74.652777777777786</v>
      </c>
    </row>
    <row r="3894" spans="1:11" ht="15.75" thickBot="1" x14ac:dyDescent="0.3">
      <c r="A3894" s="3" t="s">
        <v>287</v>
      </c>
      <c r="B3894" s="3" t="s">
        <v>151</v>
      </c>
      <c r="C3894" s="65">
        <f>C3895</f>
        <v>28800000</v>
      </c>
      <c r="D3894" s="65">
        <f t="shared" si="2006"/>
        <v>0</v>
      </c>
      <c r="E3894" s="65">
        <f t="shared" si="2006"/>
        <v>0</v>
      </c>
      <c r="F3894" s="100">
        <f t="shared" si="2006"/>
        <v>0</v>
      </c>
      <c r="G3894" s="858">
        <f t="shared" si="2006"/>
        <v>18375000</v>
      </c>
      <c r="H3894" s="511">
        <f t="shared" si="2006"/>
        <v>3125000</v>
      </c>
      <c r="I3894" s="859">
        <f t="shared" si="2006"/>
        <v>21500000</v>
      </c>
      <c r="J3894" s="512">
        <f t="shared" si="2006"/>
        <v>7300000</v>
      </c>
      <c r="K3894" s="544">
        <f t="shared" si="2005"/>
        <v>74.652777777777786</v>
      </c>
    </row>
    <row r="3895" spans="1:11" x14ac:dyDescent="0.25">
      <c r="A3895" s="63" t="s">
        <v>288</v>
      </c>
      <c r="B3895" s="63" t="s">
        <v>281</v>
      </c>
      <c r="C3895" s="64">
        <f>C3896</f>
        <v>28800000</v>
      </c>
      <c r="D3895" s="64">
        <f t="shared" si="2006"/>
        <v>0</v>
      </c>
      <c r="E3895" s="64">
        <f t="shared" si="2006"/>
        <v>0</v>
      </c>
      <c r="F3895" s="101">
        <f t="shared" si="2006"/>
        <v>0</v>
      </c>
      <c r="G3895" s="860">
        <f t="shared" si="2006"/>
        <v>18375000</v>
      </c>
      <c r="H3895" s="369">
        <f t="shared" si="2006"/>
        <v>3125000</v>
      </c>
      <c r="I3895" s="861">
        <f t="shared" si="2006"/>
        <v>21500000</v>
      </c>
      <c r="J3895" s="513">
        <f t="shared" si="2006"/>
        <v>7300000</v>
      </c>
      <c r="K3895" s="535">
        <f t="shared" si="2005"/>
        <v>74.652777777777786</v>
      </c>
    </row>
    <row r="3896" spans="1:11" x14ac:dyDescent="0.25">
      <c r="A3896" s="4" t="s">
        <v>289</v>
      </c>
      <c r="B3896" s="4" t="s">
        <v>283</v>
      </c>
      <c r="C3896" s="21">
        <v>28800000</v>
      </c>
      <c r="D3896" s="57"/>
      <c r="E3896" s="57"/>
      <c r="F3896" s="106"/>
      <c r="G3896" s="850">
        <v>18375000</v>
      </c>
      <c r="H3896" s="691">
        <v>3125000</v>
      </c>
      <c r="I3896" s="864">
        <f>H3896+G3896</f>
        <v>21500000</v>
      </c>
      <c r="J3896" s="561">
        <f>C3896-I3896</f>
        <v>7300000</v>
      </c>
      <c r="K3896" s="536">
        <f t="shared" si="2005"/>
        <v>74.652777777777786</v>
      </c>
    </row>
    <row r="3897" spans="1:11" ht="15.75" thickBot="1" x14ac:dyDescent="0.3">
      <c r="A3897" s="70" t="s">
        <v>39</v>
      </c>
      <c r="B3897" s="70" t="s">
        <v>40</v>
      </c>
      <c r="C3897" s="71">
        <f>C3898</f>
        <v>3000000</v>
      </c>
      <c r="D3897" s="71">
        <f t="shared" ref="D3897:J3899" si="2007">D3898</f>
        <v>0</v>
      </c>
      <c r="E3897" s="71">
        <f t="shared" si="2007"/>
        <v>0</v>
      </c>
      <c r="F3897" s="111">
        <f t="shared" si="2007"/>
        <v>0</v>
      </c>
      <c r="G3897" s="902">
        <f t="shared" si="2007"/>
        <v>0</v>
      </c>
      <c r="H3897" s="1100">
        <f t="shared" si="2007"/>
        <v>0</v>
      </c>
      <c r="I3897" s="903">
        <f t="shared" si="2007"/>
        <v>0</v>
      </c>
      <c r="J3897" s="558">
        <f t="shared" si="2007"/>
        <v>3000000</v>
      </c>
      <c r="K3897" s="904">
        <f t="shared" si="2005"/>
        <v>0</v>
      </c>
    </row>
    <row r="3898" spans="1:11" ht="15.75" thickBot="1" x14ac:dyDescent="0.3">
      <c r="A3898" s="3" t="s">
        <v>291</v>
      </c>
      <c r="B3898" s="3" t="s">
        <v>92</v>
      </c>
      <c r="C3898" s="65">
        <f>C3899</f>
        <v>3000000</v>
      </c>
      <c r="D3898" s="65">
        <f t="shared" si="2007"/>
        <v>0</v>
      </c>
      <c r="E3898" s="65">
        <f t="shared" si="2007"/>
        <v>0</v>
      </c>
      <c r="F3898" s="100">
        <f t="shared" si="2007"/>
        <v>0</v>
      </c>
      <c r="G3898" s="858">
        <f t="shared" si="2007"/>
        <v>0</v>
      </c>
      <c r="H3898" s="511">
        <f t="shared" si="2007"/>
        <v>0</v>
      </c>
      <c r="I3898" s="859">
        <f t="shared" si="2007"/>
        <v>0</v>
      </c>
      <c r="J3898" s="512">
        <f t="shared" si="2007"/>
        <v>3000000</v>
      </c>
      <c r="K3898" s="544">
        <f t="shared" si="2005"/>
        <v>0</v>
      </c>
    </row>
    <row r="3899" spans="1:11" x14ac:dyDescent="0.25">
      <c r="A3899" s="63" t="s">
        <v>292</v>
      </c>
      <c r="B3899" s="63" t="s">
        <v>213</v>
      </c>
      <c r="C3899" s="64">
        <f>C3900</f>
        <v>3000000</v>
      </c>
      <c r="D3899" s="64">
        <f t="shared" si="2007"/>
        <v>0</v>
      </c>
      <c r="E3899" s="64">
        <f t="shared" si="2007"/>
        <v>0</v>
      </c>
      <c r="F3899" s="101">
        <f t="shared" si="2007"/>
        <v>0</v>
      </c>
      <c r="G3899" s="860">
        <f t="shared" si="2007"/>
        <v>0</v>
      </c>
      <c r="H3899" s="369">
        <f t="shared" si="2007"/>
        <v>0</v>
      </c>
      <c r="I3899" s="861">
        <f t="shared" si="2007"/>
        <v>0</v>
      </c>
      <c r="J3899" s="513">
        <f t="shared" si="2007"/>
        <v>3000000</v>
      </c>
      <c r="K3899" s="535">
        <f t="shared" si="2005"/>
        <v>0</v>
      </c>
    </row>
    <row r="3900" spans="1:11" x14ac:dyDescent="0.25">
      <c r="A3900" s="4" t="s">
        <v>293</v>
      </c>
      <c r="B3900" s="4" t="s">
        <v>290</v>
      </c>
      <c r="C3900" s="21">
        <v>3000000</v>
      </c>
      <c r="D3900" s="16"/>
      <c r="E3900" s="16"/>
      <c r="F3900" s="102"/>
      <c r="G3900" s="835"/>
      <c r="H3900" s="716"/>
      <c r="I3900" s="846">
        <f>H3900+G3900</f>
        <v>0</v>
      </c>
      <c r="J3900" s="561">
        <f>C3900-I3900</f>
        <v>3000000</v>
      </c>
      <c r="K3900" s="536">
        <f t="shared" si="2005"/>
        <v>0</v>
      </c>
    </row>
    <row r="3901" spans="1:11" x14ac:dyDescent="0.25">
      <c r="A3901" s="54" t="s">
        <v>119</v>
      </c>
      <c r="B3901" s="54" t="s">
        <v>105</v>
      </c>
      <c r="C3901" s="55">
        <f t="shared" ref="C3901:J3901" si="2008">C3902+C3918+C3924+C3933+C3940+C3947+C3954+C3958</f>
        <v>99500000</v>
      </c>
      <c r="D3901" s="55">
        <f t="shared" si="2008"/>
        <v>0</v>
      </c>
      <c r="E3901" s="55">
        <f t="shared" si="2008"/>
        <v>0</v>
      </c>
      <c r="F3901" s="104">
        <f t="shared" si="2008"/>
        <v>0</v>
      </c>
      <c r="G3901" s="547">
        <f t="shared" si="2008"/>
        <v>48493607</v>
      </c>
      <c r="H3901" s="499">
        <f t="shared" si="2008"/>
        <v>24335709</v>
      </c>
      <c r="I3901" s="581">
        <f t="shared" si="2008"/>
        <v>72829316</v>
      </c>
      <c r="J3901" s="549">
        <f t="shared" si="2008"/>
        <v>26670684</v>
      </c>
      <c r="K3901" s="916">
        <f t="shared" si="2005"/>
        <v>73.195292462311556</v>
      </c>
    </row>
    <row r="3902" spans="1:11" ht="15.75" thickBot="1" x14ac:dyDescent="0.3">
      <c r="A3902" s="70" t="s">
        <v>41</v>
      </c>
      <c r="B3902" s="70" t="s">
        <v>106</v>
      </c>
      <c r="C3902" s="71">
        <f>C3903</f>
        <v>25000000</v>
      </c>
      <c r="D3902" s="71">
        <f t="shared" ref="D3902:J3902" si="2009">D3903</f>
        <v>0</v>
      </c>
      <c r="E3902" s="71">
        <f t="shared" si="2009"/>
        <v>0</v>
      </c>
      <c r="F3902" s="111">
        <f t="shared" si="2009"/>
        <v>0</v>
      </c>
      <c r="G3902" s="902">
        <f t="shared" si="2009"/>
        <v>21438000</v>
      </c>
      <c r="H3902" s="1100">
        <f t="shared" si="2009"/>
        <v>3500000</v>
      </c>
      <c r="I3902" s="903">
        <f t="shared" si="2009"/>
        <v>24938000</v>
      </c>
      <c r="J3902" s="558">
        <f t="shared" si="2009"/>
        <v>62000</v>
      </c>
      <c r="K3902" s="904">
        <f t="shared" si="2005"/>
        <v>99.751999999999995</v>
      </c>
    </row>
    <row r="3903" spans="1:11" ht="15.75" thickBot="1" x14ac:dyDescent="0.3">
      <c r="A3903" s="3" t="s">
        <v>325</v>
      </c>
      <c r="B3903" s="3" t="s">
        <v>294</v>
      </c>
      <c r="C3903" s="65">
        <f>C3904+C3906+C3909+C3912+C3916</f>
        <v>25000000</v>
      </c>
      <c r="D3903" s="65">
        <f t="shared" ref="D3903:J3903" si="2010">D3904+D3906+D3909+D3912+D3916</f>
        <v>0</v>
      </c>
      <c r="E3903" s="65">
        <f t="shared" si="2010"/>
        <v>0</v>
      </c>
      <c r="F3903" s="100">
        <f t="shared" si="2010"/>
        <v>0</v>
      </c>
      <c r="G3903" s="858">
        <f t="shared" si="2010"/>
        <v>21438000</v>
      </c>
      <c r="H3903" s="511">
        <f t="shared" si="2010"/>
        <v>3500000</v>
      </c>
      <c r="I3903" s="859">
        <f t="shared" si="2010"/>
        <v>24938000</v>
      </c>
      <c r="J3903" s="512">
        <f t="shared" si="2010"/>
        <v>62000</v>
      </c>
      <c r="K3903" s="544">
        <f t="shared" si="2005"/>
        <v>99.751999999999995</v>
      </c>
    </row>
    <row r="3904" spans="1:11" x14ac:dyDescent="0.25">
      <c r="A3904" s="63" t="s">
        <v>326</v>
      </c>
      <c r="B3904" s="63" t="s">
        <v>295</v>
      </c>
      <c r="C3904" s="64">
        <f>C3905</f>
        <v>4500000</v>
      </c>
      <c r="D3904" s="64">
        <f t="shared" ref="D3904:J3904" si="2011">D3905</f>
        <v>0</v>
      </c>
      <c r="E3904" s="64">
        <f t="shared" si="2011"/>
        <v>0</v>
      </c>
      <c r="F3904" s="101">
        <f t="shared" si="2011"/>
        <v>0</v>
      </c>
      <c r="G3904" s="860">
        <f t="shared" si="2011"/>
        <v>4500000</v>
      </c>
      <c r="H3904" s="369">
        <f t="shared" si="2011"/>
        <v>0</v>
      </c>
      <c r="I3904" s="861">
        <f t="shared" si="2011"/>
        <v>4500000</v>
      </c>
      <c r="J3904" s="513">
        <f t="shared" si="2011"/>
        <v>0</v>
      </c>
      <c r="K3904" s="535">
        <f t="shared" si="2005"/>
        <v>100</v>
      </c>
    </row>
    <row r="3905" spans="1:11" x14ac:dyDescent="0.25">
      <c r="A3905" s="4" t="s">
        <v>331</v>
      </c>
      <c r="B3905" s="4" t="s">
        <v>296</v>
      </c>
      <c r="C3905" s="21">
        <v>4500000</v>
      </c>
      <c r="D3905" s="57"/>
      <c r="E3905" s="57"/>
      <c r="F3905" s="106"/>
      <c r="G3905" s="850">
        <v>4500000</v>
      </c>
      <c r="H3905" s="691"/>
      <c r="I3905" s="851">
        <f>H3905+G3905</f>
        <v>4500000</v>
      </c>
      <c r="J3905" s="619">
        <f>C3905-I3905</f>
        <v>0</v>
      </c>
      <c r="K3905" s="536">
        <f t="shared" si="2005"/>
        <v>100</v>
      </c>
    </row>
    <row r="3906" spans="1:11" x14ac:dyDescent="0.25">
      <c r="A3906" s="4" t="s">
        <v>327</v>
      </c>
      <c r="B3906" s="4" t="s">
        <v>297</v>
      </c>
      <c r="C3906" s="21">
        <f>C3907+C3908</f>
        <v>6500000</v>
      </c>
      <c r="D3906" s="21">
        <f t="shared" ref="D3906:J3906" si="2012">D3907+D3908</f>
        <v>0</v>
      </c>
      <c r="E3906" s="21">
        <f t="shared" si="2012"/>
        <v>0</v>
      </c>
      <c r="F3906" s="103">
        <f t="shared" si="2012"/>
        <v>0</v>
      </c>
      <c r="G3906" s="862">
        <f t="shared" si="2012"/>
        <v>3000000</v>
      </c>
      <c r="H3906" s="499">
        <f t="shared" si="2012"/>
        <v>3500000</v>
      </c>
      <c r="I3906" s="863">
        <f t="shared" si="2012"/>
        <v>6500000</v>
      </c>
      <c r="J3906" s="514">
        <f t="shared" si="2012"/>
        <v>0</v>
      </c>
      <c r="K3906" s="536">
        <f t="shared" si="2005"/>
        <v>100</v>
      </c>
    </row>
    <row r="3907" spans="1:11" x14ac:dyDescent="0.25">
      <c r="A3907" s="4" t="s">
        <v>333</v>
      </c>
      <c r="B3907" s="4" t="s">
        <v>298</v>
      </c>
      <c r="C3907" s="21">
        <v>3500000</v>
      </c>
      <c r="D3907" s="57"/>
      <c r="E3907" s="57"/>
      <c r="F3907" s="106"/>
      <c r="G3907" s="850"/>
      <c r="H3907" s="691">
        <v>3500000</v>
      </c>
      <c r="I3907" s="851">
        <f>H3907+G3907</f>
        <v>3500000</v>
      </c>
      <c r="J3907" s="619">
        <f>C3907-I3907</f>
        <v>0</v>
      </c>
      <c r="K3907" s="536">
        <f t="shared" si="2005"/>
        <v>100</v>
      </c>
    </row>
    <row r="3908" spans="1:11" x14ac:dyDescent="0.25">
      <c r="A3908" s="4" t="s">
        <v>332</v>
      </c>
      <c r="B3908" s="4" t="s">
        <v>299</v>
      </c>
      <c r="C3908" s="21">
        <v>3000000</v>
      </c>
      <c r="D3908" s="57"/>
      <c r="E3908" s="57"/>
      <c r="F3908" s="106"/>
      <c r="G3908" s="850">
        <v>3000000</v>
      </c>
      <c r="H3908" s="691"/>
      <c r="I3908" s="851">
        <f>H3908+G3908</f>
        <v>3000000</v>
      </c>
      <c r="J3908" s="619">
        <f>C3908-I3908</f>
        <v>0</v>
      </c>
      <c r="K3908" s="536">
        <f t="shared" si="2005"/>
        <v>100</v>
      </c>
    </row>
    <row r="3909" spans="1:11" x14ac:dyDescent="0.25">
      <c r="A3909" s="4" t="s">
        <v>328</v>
      </c>
      <c r="B3909" s="4" t="s">
        <v>300</v>
      </c>
      <c r="C3909" s="21">
        <f>C3910+C3911</f>
        <v>7950000</v>
      </c>
      <c r="D3909" s="21">
        <f t="shared" ref="D3909:J3909" si="2013">D3910+D3911</f>
        <v>0</v>
      </c>
      <c r="E3909" s="21">
        <f t="shared" si="2013"/>
        <v>0</v>
      </c>
      <c r="F3909" s="103">
        <f t="shared" si="2013"/>
        <v>0</v>
      </c>
      <c r="G3909" s="862">
        <f t="shared" si="2013"/>
        <v>7950000</v>
      </c>
      <c r="H3909" s="499">
        <f t="shared" si="2013"/>
        <v>0</v>
      </c>
      <c r="I3909" s="863">
        <f t="shared" si="2013"/>
        <v>7950000</v>
      </c>
      <c r="J3909" s="514">
        <f t="shared" si="2013"/>
        <v>0</v>
      </c>
      <c r="K3909" s="536">
        <f t="shared" si="2005"/>
        <v>100</v>
      </c>
    </row>
    <row r="3910" spans="1:11" x14ac:dyDescent="0.25">
      <c r="A3910" s="4" t="s">
        <v>334</v>
      </c>
      <c r="B3910" s="4" t="s">
        <v>301</v>
      </c>
      <c r="C3910" s="21">
        <v>3950000</v>
      </c>
      <c r="D3910" s="57"/>
      <c r="E3910" s="57"/>
      <c r="F3910" s="106"/>
      <c r="G3910" s="850">
        <v>3950000</v>
      </c>
      <c r="H3910" s="691"/>
      <c r="I3910" s="851">
        <f>H3910+G3910</f>
        <v>3950000</v>
      </c>
      <c r="J3910" s="619">
        <f>C3910-I3910</f>
        <v>0</v>
      </c>
      <c r="K3910" s="536">
        <f t="shared" si="2005"/>
        <v>100</v>
      </c>
    </row>
    <row r="3911" spans="1:11" x14ac:dyDescent="0.25">
      <c r="A3911" s="4" t="s">
        <v>335</v>
      </c>
      <c r="B3911" s="4" t="s">
        <v>302</v>
      </c>
      <c r="C3911" s="21">
        <v>4000000</v>
      </c>
      <c r="D3911" s="57"/>
      <c r="E3911" s="57"/>
      <c r="F3911" s="106"/>
      <c r="G3911" s="850">
        <v>4000000</v>
      </c>
      <c r="H3911" s="691"/>
      <c r="I3911" s="851">
        <f>H3911+G3911</f>
        <v>4000000</v>
      </c>
      <c r="J3911" s="619">
        <f>C3911-I3911</f>
        <v>0</v>
      </c>
      <c r="K3911" s="536">
        <f t="shared" si="2005"/>
        <v>100</v>
      </c>
    </row>
    <row r="3912" spans="1:11" x14ac:dyDescent="0.25">
      <c r="A3912" s="4" t="s">
        <v>329</v>
      </c>
      <c r="B3912" s="4" t="s">
        <v>303</v>
      </c>
      <c r="C3912" s="21">
        <f>C3913+C3914+C3915</f>
        <v>4550000</v>
      </c>
      <c r="D3912" s="21">
        <f t="shared" ref="D3912:J3912" si="2014">D3913+D3914+D3915</f>
        <v>0</v>
      </c>
      <c r="E3912" s="21">
        <f t="shared" si="2014"/>
        <v>0</v>
      </c>
      <c r="F3912" s="103">
        <f t="shared" si="2014"/>
        <v>0</v>
      </c>
      <c r="G3912" s="862">
        <f t="shared" si="2014"/>
        <v>4488000</v>
      </c>
      <c r="H3912" s="499">
        <f t="shared" si="2014"/>
        <v>0</v>
      </c>
      <c r="I3912" s="863">
        <f t="shared" si="2014"/>
        <v>4488000</v>
      </c>
      <c r="J3912" s="514">
        <f t="shared" si="2014"/>
        <v>62000</v>
      </c>
      <c r="K3912" s="536">
        <f t="shared" si="2005"/>
        <v>98.637362637362642</v>
      </c>
    </row>
    <row r="3913" spans="1:11" x14ac:dyDescent="0.25">
      <c r="A3913" s="4" t="s">
        <v>336</v>
      </c>
      <c r="B3913" s="4" t="s">
        <v>304</v>
      </c>
      <c r="C3913" s="21">
        <v>600000</v>
      </c>
      <c r="D3913" s="57"/>
      <c r="E3913" s="57"/>
      <c r="F3913" s="106"/>
      <c r="G3913" s="850">
        <v>538000</v>
      </c>
      <c r="H3913" s="691"/>
      <c r="I3913" s="864">
        <f>H3913+G3913</f>
        <v>538000</v>
      </c>
      <c r="J3913" s="619">
        <f>C3913-I3913</f>
        <v>62000</v>
      </c>
      <c r="K3913" s="536">
        <f t="shared" si="2005"/>
        <v>89.666666666666657</v>
      </c>
    </row>
    <row r="3914" spans="1:11" x14ac:dyDescent="0.25">
      <c r="A3914" s="4" t="s">
        <v>337</v>
      </c>
      <c r="B3914" s="4" t="s">
        <v>833</v>
      </c>
      <c r="C3914" s="21">
        <v>450000</v>
      </c>
      <c r="D3914" s="57"/>
      <c r="E3914" s="57"/>
      <c r="F3914" s="106"/>
      <c r="G3914" s="850">
        <v>450000</v>
      </c>
      <c r="H3914" s="691"/>
      <c r="I3914" s="864">
        <f t="shared" ref="I3914:I3915" si="2015">H3914+G3914</f>
        <v>450000</v>
      </c>
      <c r="J3914" s="619">
        <f>C3914-I3914</f>
        <v>0</v>
      </c>
      <c r="K3914" s="536">
        <f t="shared" si="2005"/>
        <v>100</v>
      </c>
    </row>
    <row r="3915" spans="1:11" x14ac:dyDescent="0.25">
      <c r="A3915" s="4" t="s">
        <v>338</v>
      </c>
      <c r="B3915" s="4" t="s">
        <v>306</v>
      </c>
      <c r="C3915" s="21">
        <v>3500000</v>
      </c>
      <c r="D3915" s="57"/>
      <c r="E3915" s="57"/>
      <c r="F3915" s="106"/>
      <c r="G3915" s="850">
        <v>3500000</v>
      </c>
      <c r="H3915" s="691"/>
      <c r="I3915" s="864">
        <f t="shared" si="2015"/>
        <v>3500000</v>
      </c>
      <c r="J3915" s="619">
        <f>C3915-I3915</f>
        <v>0</v>
      </c>
      <c r="K3915" s="536">
        <f t="shared" si="2005"/>
        <v>100</v>
      </c>
    </row>
    <row r="3916" spans="1:11" x14ac:dyDescent="0.25">
      <c r="A3916" s="4" t="s">
        <v>330</v>
      </c>
      <c r="B3916" s="4" t="s">
        <v>307</v>
      </c>
      <c r="C3916" s="21">
        <f>C3917</f>
        <v>1500000</v>
      </c>
      <c r="D3916" s="21">
        <f t="shared" ref="D3916:J3916" si="2016">D3917</f>
        <v>0</v>
      </c>
      <c r="E3916" s="21">
        <f t="shared" si="2016"/>
        <v>0</v>
      </c>
      <c r="F3916" s="103">
        <f t="shared" si="2016"/>
        <v>0</v>
      </c>
      <c r="G3916" s="862">
        <f t="shared" si="2016"/>
        <v>1500000</v>
      </c>
      <c r="H3916" s="499">
        <f t="shared" si="2016"/>
        <v>0</v>
      </c>
      <c r="I3916" s="863">
        <f t="shared" si="2016"/>
        <v>1500000</v>
      </c>
      <c r="J3916" s="514">
        <f t="shared" si="2016"/>
        <v>0</v>
      </c>
      <c r="K3916" s="536">
        <f t="shared" si="2005"/>
        <v>100</v>
      </c>
    </row>
    <row r="3917" spans="1:11" x14ac:dyDescent="0.25">
      <c r="A3917" s="4" t="s">
        <v>339</v>
      </c>
      <c r="B3917" s="4" t="s">
        <v>308</v>
      </c>
      <c r="C3917" s="21">
        <v>1500000</v>
      </c>
      <c r="D3917" s="57"/>
      <c r="E3917" s="57"/>
      <c r="F3917" s="106"/>
      <c r="G3917" s="850">
        <v>1500000</v>
      </c>
      <c r="H3917" s="691"/>
      <c r="I3917" s="864">
        <f>H3917+G3917</f>
        <v>1500000</v>
      </c>
      <c r="J3917" s="521"/>
      <c r="K3917" s="536">
        <f t="shared" si="2005"/>
        <v>100</v>
      </c>
    </row>
    <row r="3918" spans="1:11" ht="15.75" thickBot="1" x14ac:dyDescent="0.3">
      <c r="A3918" s="70" t="s">
        <v>42</v>
      </c>
      <c r="B3918" s="70" t="s">
        <v>43</v>
      </c>
      <c r="C3918" s="71">
        <f>C3919</f>
        <v>20000000</v>
      </c>
      <c r="D3918" s="71">
        <f t="shared" ref="D3918:J3918" si="2017">D3919</f>
        <v>0</v>
      </c>
      <c r="E3918" s="71">
        <f t="shared" si="2017"/>
        <v>0</v>
      </c>
      <c r="F3918" s="111">
        <f t="shared" si="2017"/>
        <v>0</v>
      </c>
      <c r="G3918" s="902">
        <f t="shared" si="2017"/>
        <v>5000000</v>
      </c>
      <c r="H3918" s="1100">
        <f t="shared" si="2017"/>
        <v>15000000</v>
      </c>
      <c r="I3918" s="903">
        <f t="shared" si="2017"/>
        <v>20000000</v>
      </c>
      <c r="J3918" s="558">
        <f t="shared" si="2017"/>
        <v>0</v>
      </c>
      <c r="K3918" s="904">
        <f t="shared" si="2005"/>
        <v>100</v>
      </c>
    </row>
    <row r="3919" spans="1:11" ht="15.75" thickBot="1" x14ac:dyDescent="0.3">
      <c r="A3919" s="3" t="s">
        <v>315</v>
      </c>
      <c r="B3919" s="3" t="s">
        <v>294</v>
      </c>
      <c r="C3919" s="65">
        <f>C3920+C3922</f>
        <v>20000000</v>
      </c>
      <c r="D3919" s="65">
        <f t="shared" ref="D3919:J3919" si="2018">D3920+D3922</f>
        <v>0</v>
      </c>
      <c r="E3919" s="65">
        <f t="shared" si="2018"/>
        <v>0</v>
      </c>
      <c r="F3919" s="100">
        <f t="shared" si="2018"/>
        <v>0</v>
      </c>
      <c r="G3919" s="858">
        <f t="shared" si="2018"/>
        <v>5000000</v>
      </c>
      <c r="H3919" s="511">
        <f t="shared" si="2018"/>
        <v>15000000</v>
      </c>
      <c r="I3919" s="859">
        <f t="shared" si="2018"/>
        <v>20000000</v>
      </c>
      <c r="J3919" s="512">
        <f t="shared" si="2018"/>
        <v>0</v>
      </c>
      <c r="K3919" s="544">
        <f t="shared" si="2005"/>
        <v>100</v>
      </c>
    </row>
    <row r="3920" spans="1:11" x14ac:dyDescent="0.25">
      <c r="A3920" s="63" t="s">
        <v>321</v>
      </c>
      <c r="B3920" s="63" t="s">
        <v>297</v>
      </c>
      <c r="C3920" s="64">
        <f>C3921</f>
        <v>5000000</v>
      </c>
      <c r="D3920" s="64">
        <f t="shared" ref="D3920:J3920" si="2019">D3921</f>
        <v>0</v>
      </c>
      <c r="E3920" s="64">
        <f t="shared" si="2019"/>
        <v>0</v>
      </c>
      <c r="F3920" s="101">
        <f t="shared" si="2019"/>
        <v>0</v>
      </c>
      <c r="G3920" s="860">
        <f t="shared" si="2019"/>
        <v>5000000</v>
      </c>
      <c r="H3920" s="369">
        <f t="shared" si="2019"/>
        <v>0</v>
      </c>
      <c r="I3920" s="861">
        <f t="shared" si="2019"/>
        <v>5000000</v>
      </c>
      <c r="J3920" s="513">
        <f t="shared" si="2019"/>
        <v>0</v>
      </c>
      <c r="K3920" s="535">
        <f t="shared" si="2005"/>
        <v>100</v>
      </c>
    </row>
    <row r="3921" spans="1:11" x14ac:dyDescent="0.25">
      <c r="A3921" s="4" t="s">
        <v>322</v>
      </c>
      <c r="B3921" s="5" t="s">
        <v>313</v>
      </c>
      <c r="C3921" s="21">
        <v>5000000</v>
      </c>
      <c r="D3921" s="58"/>
      <c r="E3921" s="58"/>
      <c r="F3921" s="107"/>
      <c r="G3921" s="868">
        <v>5000000</v>
      </c>
      <c r="H3921" s="695"/>
      <c r="I3921" s="869">
        <f>H3921+G3921</f>
        <v>5000000</v>
      </c>
      <c r="J3921" s="620">
        <f>C3921-I3921</f>
        <v>0</v>
      </c>
      <c r="K3921" s="536">
        <f t="shared" si="2005"/>
        <v>100</v>
      </c>
    </row>
    <row r="3922" spans="1:11" x14ac:dyDescent="0.25">
      <c r="A3922" s="4" t="s">
        <v>323</v>
      </c>
      <c r="B3922" s="4" t="s">
        <v>300</v>
      </c>
      <c r="C3922" s="21">
        <f>C3923</f>
        <v>15000000</v>
      </c>
      <c r="D3922" s="21">
        <f t="shared" ref="D3922:J3922" si="2020">D3923</f>
        <v>0</v>
      </c>
      <c r="E3922" s="21">
        <f t="shared" si="2020"/>
        <v>0</v>
      </c>
      <c r="F3922" s="103">
        <f t="shared" si="2020"/>
        <v>0</v>
      </c>
      <c r="G3922" s="870">
        <f t="shared" si="2020"/>
        <v>0</v>
      </c>
      <c r="H3922" s="21">
        <f t="shared" si="2020"/>
        <v>15000000</v>
      </c>
      <c r="I3922" s="871">
        <f t="shared" si="2020"/>
        <v>15000000</v>
      </c>
      <c r="J3922" s="919">
        <f t="shared" si="2020"/>
        <v>0</v>
      </c>
      <c r="K3922" s="930">
        <f t="shared" si="2005"/>
        <v>100</v>
      </c>
    </row>
    <row r="3923" spans="1:11" x14ac:dyDescent="0.25">
      <c r="A3923" s="4" t="s">
        <v>324</v>
      </c>
      <c r="B3923" s="4" t="s">
        <v>314</v>
      </c>
      <c r="C3923" s="21">
        <v>15000000</v>
      </c>
      <c r="D3923" s="58"/>
      <c r="E3923" s="58"/>
      <c r="F3923" s="107"/>
      <c r="G3923" s="868"/>
      <c r="H3923" s="695">
        <v>15000000</v>
      </c>
      <c r="I3923" s="869">
        <f>H3923+G3923</f>
        <v>15000000</v>
      </c>
      <c r="J3923" s="620">
        <f>C3923-I3923</f>
        <v>0</v>
      </c>
      <c r="K3923" s="536">
        <f t="shared" si="2005"/>
        <v>100</v>
      </c>
    </row>
    <row r="3924" spans="1:11" ht="15.75" thickBot="1" x14ac:dyDescent="0.3">
      <c r="A3924" s="70" t="s">
        <v>44</v>
      </c>
      <c r="B3924" s="70" t="s">
        <v>45</v>
      </c>
      <c r="C3924" s="71">
        <f>C3925</f>
        <v>20500000</v>
      </c>
      <c r="D3924" s="71">
        <f t="shared" ref="D3924:J3925" si="2021">D3925</f>
        <v>0</v>
      </c>
      <c r="E3924" s="71">
        <f t="shared" si="2021"/>
        <v>0</v>
      </c>
      <c r="F3924" s="111">
        <f t="shared" si="2021"/>
        <v>0</v>
      </c>
      <c r="G3924" s="902">
        <f t="shared" si="2021"/>
        <v>11735000</v>
      </c>
      <c r="H3924" s="1100">
        <f t="shared" si="2021"/>
        <v>0</v>
      </c>
      <c r="I3924" s="903">
        <f t="shared" si="2021"/>
        <v>11735000</v>
      </c>
      <c r="J3924" s="558">
        <f t="shared" si="2021"/>
        <v>8765000</v>
      </c>
      <c r="K3924" s="904">
        <f t="shared" si="2005"/>
        <v>57.243902439024389</v>
      </c>
    </row>
    <row r="3925" spans="1:11" ht="15.75" thickBot="1" x14ac:dyDescent="0.3">
      <c r="A3925" s="3" t="s">
        <v>316</v>
      </c>
      <c r="B3925" s="3" t="s">
        <v>294</v>
      </c>
      <c r="C3925" s="65">
        <f>C3926</f>
        <v>20500000</v>
      </c>
      <c r="D3925" s="65">
        <f t="shared" si="2021"/>
        <v>0</v>
      </c>
      <c r="E3925" s="65">
        <f t="shared" si="2021"/>
        <v>0</v>
      </c>
      <c r="F3925" s="100">
        <f t="shared" si="2021"/>
        <v>0</v>
      </c>
      <c r="G3925" s="858">
        <f t="shared" si="2021"/>
        <v>11735000</v>
      </c>
      <c r="H3925" s="511">
        <f t="shared" si="2021"/>
        <v>0</v>
      </c>
      <c r="I3925" s="859">
        <f t="shared" si="2021"/>
        <v>11735000</v>
      </c>
      <c r="J3925" s="512">
        <f t="shared" si="2021"/>
        <v>8765000</v>
      </c>
      <c r="K3925" s="544">
        <f t="shared" si="2005"/>
        <v>57.243902439024389</v>
      </c>
    </row>
    <row r="3926" spans="1:11" x14ac:dyDescent="0.25">
      <c r="A3926" s="63" t="s">
        <v>317</v>
      </c>
      <c r="B3926" s="63" t="s">
        <v>309</v>
      </c>
      <c r="C3926" s="64">
        <f>C3927+C3928+C3929</f>
        <v>20500000</v>
      </c>
      <c r="D3926" s="64">
        <f t="shared" ref="D3926:J3926" si="2022">D3927+D3928+D3929</f>
        <v>0</v>
      </c>
      <c r="E3926" s="64">
        <f t="shared" si="2022"/>
        <v>0</v>
      </c>
      <c r="F3926" s="101">
        <f t="shared" si="2022"/>
        <v>0</v>
      </c>
      <c r="G3926" s="860">
        <f t="shared" si="2022"/>
        <v>11735000</v>
      </c>
      <c r="H3926" s="369">
        <f t="shared" si="2022"/>
        <v>0</v>
      </c>
      <c r="I3926" s="861">
        <f t="shared" si="2022"/>
        <v>11735000</v>
      </c>
      <c r="J3926" s="513">
        <f t="shared" si="2022"/>
        <v>8765000</v>
      </c>
      <c r="K3926" s="535">
        <f t="shared" si="2005"/>
        <v>57.243902439024389</v>
      </c>
    </row>
    <row r="3927" spans="1:11" x14ac:dyDescent="0.25">
      <c r="A3927" s="4" t="s">
        <v>318</v>
      </c>
      <c r="B3927" s="4" t="s">
        <v>310</v>
      </c>
      <c r="C3927" s="21">
        <v>8000000</v>
      </c>
      <c r="D3927" s="58"/>
      <c r="E3927" s="58"/>
      <c r="F3927" s="107"/>
      <c r="G3927" s="872"/>
      <c r="H3927" s="701"/>
      <c r="I3927" s="873">
        <f>H3927+G3927</f>
        <v>0</v>
      </c>
      <c r="J3927" s="620">
        <f>C3927-I3927</f>
        <v>8000000</v>
      </c>
      <c r="K3927" s="536">
        <f t="shared" si="2005"/>
        <v>0</v>
      </c>
    </row>
    <row r="3928" spans="1:11" x14ac:dyDescent="0.25">
      <c r="A3928" s="4" t="s">
        <v>319</v>
      </c>
      <c r="B3928" s="4" t="s">
        <v>311</v>
      </c>
      <c r="C3928" s="21">
        <v>7500000</v>
      </c>
      <c r="D3928" s="58"/>
      <c r="E3928" s="58"/>
      <c r="F3928" s="107"/>
      <c r="G3928" s="868">
        <v>7500000</v>
      </c>
      <c r="H3928" s="695"/>
      <c r="I3928" s="869">
        <f t="shared" ref="I3928:I3929" si="2023">H3928+G3928</f>
        <v>7500000</v>
      </c>
      <c r="J3928" s="620">
        <f t="shared" ref="J3928:J3929" si="2024">C3928-I3928</f>
        <v>0</v>
      </c>
      <c r="K3928" s="536">
        <f t="shared" si="2005"/>
        <v>100</v>
      </c>
    </row>
    <row r="3929" spans="1:11" x14ac:dyDescent="0.25">
      <c r="A3929" s="4" t="s">
        <v>320</v>
      </c>
      <c r="B3929" s="4" t="s">
        <v>312</v>
      </c>
      <c r="C3929" s="21">
        <v>5000000</v>
      </c>
      <c r="D3929" s="25"/>
      <c r="E3929" s="25"/>
      <c r="F3929" s="108"/>
      <c r="G3929" s="868">
        <v>4235000</v>
      </c>
      <c r="H3929" s="695"/>
      <c r="I3929" s="869">
        <f t="shared" si="2023"/>
        <v>4235000</v>
      </c>
      <c r="J3929" s="620">
        <f t="shared" si="2024"/>
        <v>765000</v>
      </c>
      <c r="K3929" s="536">
        <f t="shared" si="2005"/>
        <v>84.7</v>
      </c>
    </row>
    <row r="3930" spans="1:11" x14ac:dyDescent="0.25">
      <c r="A3930" s="124"/>
      <c r="B3930" s="124"/>
      <c r="C3930" s="125"/>
      <c r="D3930" s="133"/>
      <c r="E3930" s="133"/>
      <c r="F3930" s="133"/>
      <c r="G3930" s="554"/>
      <c r="H3930" s="554"/>
      <c r="I3930" s="554"/>
      <c r="J3930" s="553"/>
      <c r="K3930" s="545"/>
    </row>
    <row r="3931" spans="1:11" x14ac:dyDescent="0.25">
      <c r="A3931" s="7"/>
      <c r="B3931" s="7"/>
      <c r="C3931" s="8"/>
      <c r="D3931" s="134"/>
      <c r="E3931" s="134"/>
      <c r="F3931" s="134"/>
      <c r="G3931" s="556"/>
      <c r="H3931" s="556"/>
      <c r="I3931" s="556"/>
      <c r="J3931" s="555"/>
      <c r="K3931" s="550">
        <v>6</v>
      </c>
    </row>
    <row r="3932" spans="1:11" x14ac:dyDescent="0.25">
      <c r="A3932" s="120" t="s">
        <v>533</v>
      </c>
      <c r="B3932" s="121">
        <v>2</v>
      </c>
      <c r="C3932" s="122" t="s">
        <v>534</v>
      </c>
      <c r="D3932" s="122" t="s">
        <v>535</v>
      </c>
      <c r="E3932" s="122" t="s">
        <v>536</v>
      </c>
      <c r="F3932" s="123" t="s">
        <v>537</v>
      </c>
      <c r="G3932" s="832">
        <v>7</v>
      </c>
      <c r="H3932" s="715">
        <v>8</v>
      </c>
      <c r="I3932" s="843">
        <v>9</v>
      </c>
      <c r="J3932" s="502">
        <v>10</v>
      </c>
      <c r="K3932" s="503">
        <v>11</v>
      </c>
    </row>
    <row r="3933" spans="1:11" ht="15.75" thickBot="1" x14ac:dyDescent="0.3">
      <c r="A3933" s="70" t="s">
        <v>46</v>
      </c>
      <c r="B3933" s="70" t="s">
        <v>47</v>
      </c>
      <c r="C3933" s="71">
        <f>C3934+C3937</f>
        <v>5000000</v>
      </c>
      <c r="D3933" s="71">
        <f t="shared" ref="D3933:J3933" si="2025">D3934+D3937</f>
        <v>0</v>
      </c>
      <c r="E3933" s="71">
        <f t="shared" si="2025"/>
        <v>0</v>
      </c>
      <c r="F3933" s="111">
        <f t="shared" si="2025"/>
        <v>0</v>
      </c>
      <c r="G3933" s="902">
        <f t="shared" si="2025"/>
        <v>1024500</v>
      </c>
      <c r="H3933" s="1100">
        <f t="shared" si="2025"/>
        <v>0</v>
      </c>
      <c r="I3933" s="903">
        <f t="shared" si="2025"/>
        <v>1024500</v>
      </c>
      <c r="J3933" s="558">
        <f t="shared" si="2025"/>
        <v>3975500</v>
      </c>
      <c r="K3933" s="904">
        <f t="shared" ref="K3933:K3968" si="2026">I3933/C3933*100</f>
        <v>20.49</v>
      </c>
    </row>
    <row r="3934" spans="1:11" ht="15.75" thickBot="1" x14ac:dyDescent="0.3">
      <c r="A3934" s="3" t="s">
        <v>342</v>
      </c>
      <c r="B3934" s="3" t="s">
        <v>92</v>
      </c>
      <c r="C3934" s="65">
        <f>C3935</f>
        <v>2000000</v>
      </c>
      <c r="D3934" s="65">
        <f t="shared" ref="D3934:J3935" si="2027">D3935</f>
        <v>0</v>
      </c>
      <c r="E3934" s="65">
        <f t="shared" si="2027"/>
        <v>0</v>
      </c>
      <c r="F3934" s="100">
        <f t="shared" si="2027"/>
        <v>0</v>
      </c>
      <c r="G3934" s="858">
        <f t="shared" si="2027"/>
        <v>180000</v>
      </c>
      <c r="H3934" s="511">
        <f t="shared" si="2027"/>
        <v>0</v>
      </c>
      <c r="I3934" s="859">
        <f t="shared" si="2027"/>
        <v>180000</v>
      </c>
      <c r="J3934" s="512">
        <f t="shared" si="2027"/>
        <v>1820000</v>
      </c>
      <c r="K3934" s="544">
        <f t="shared" si="2026"/>
        <v>9</v>
      </c>
    </row>
    <row r="3935" spans="1:11" x14ac:dyDescent="0.25">
      <c r="A3935" s="63" t="s">
        <v>343</v>
      </c>
      <c r="B3935" s="63" t="s">
        <v>213</v>
      </c>
      <c r="C3935" s="64">
        <f>C3936</f>
        <v>2000000</v>
      </c>
      <c r="D3935" s="64">
        <f t="shared" si="2027"/>
        <v>0</v>
      </c>
      <c r="E3935" s="64">
        <f t="shared" si="2027"/>
        <v>0</v>
      </c>
      <c r="F3935" s="101">
        <f t="shared" si="2027"/>
        <v>0</v>
      </c>
      <c r="G3935" s="860">
        <f t="shared" si="2027"/>
        <v>180000</v>
      </c>
      <c r="H3935" s="369">
        <f t="shared" si="2027"/>
        <v>0</v>
      </c>
      <c r="I3935" s="861">
        <f t="shared" si="2027"/>
        <v>180000</v>
      </c>
      <c r="J3935" s="513">
        <f t="shared" si="2027"/>
        <v>1820000</v>
      </c>
      <c r="K3935" s="535">
        <f t="shared" si="2026"/>
        <v>9</v>
      </c>
    </row>
    <row r="3936" spans="1:11" ht="15.75" thickBot="1" x14ac:dyDescent="0.3">
      <c r="A3936" s="48" t="s">
        <v>344</v>
      </c>
      <c r="B3936" s="48" t="s">
        <v>290</v>
      </c>
      <c r="C3936" s="49">
        <v>2000000</v>
      </c>
      <c r="D3936" s="149"/>
      <c r="E3936" s="149"/>
      <c r="F3936" s="150"/>
      <c r="G3936" s="874">
        <v>180000</v>
      </c>
      <c r="H3936" s="1102"/>
      <c r="I3936" s="875">
        <f>H3936+G3936</f>
        <v>180000</v>
      </c>
      <c r="J3936" s="621">
        <f>C3936-I3936</f>
        <v>1820000</v>
      </c>
      <c r="K3936" s="538">
        <f t="shared" si="2026"/>
        <v>9</v>
      </c>
    </row>
    <row r="3937" spans="1:11" ht="15.75" thickBot="1" x14ac:dyDescent="0.3">
      <c r="A3937" s="3" t="s">
        <v>345</v>
      </c>
      <c r="B3937" s="3" t="s">
        <v>151</v>
      </c>
      <c r="C3937" s="65">
        <f>C3938</f>
        <v>3000000</v>
      </c>
      <c r="D3937" s="65">
        <f t="shared" ref="D3937:J3938" si="2028">D3938</f>
        <v>0</v>
      </c>
      <c r="E3937" s="65">
        <f t="shared" si="2028"/>
        <v>0</v>
      </c>
      <c r="F3937" s="100">
        <f t="shared" si="2028"/>
        <v>0</v>
      </c>
      <c r="G3937" s="858">
        <f t="shared" si="2028"/>
        <v>844500</v>
      </c>
      <c r="H3937" s="511">
        <f t="shared" si="2028"/>
        <v>0</v>
      </c>
      <c r="I3937" s="859">
        <f t="shared" si="2028"/>
        <v>844500</v>
      </c>
      <c r="J3937" s="512">
        <f t="shared" si="2028"/>
        <v>2155500</v>
      </c>
      <c r="K3937" s="544">
        <f t="shared" si="2026"/>
        <v>28.15</v>
      </c>
    </row>
    <row r="3938" spans="1:11" x14ac:dyDescent="0.25">
      <c r="A3938" s="63" t="s">
        <v>346</v>
      </c>
      <c r="B3938" s="63" t="s">
        <v>340</v>
      </c>
      <c r="C3938" s="64">
        <f>C3939</f>
        <v>3000000</v>
      </c>
      <c r="D3938" s="64">
        <f t="shared" si="2028"/>
        <v>0</v>
      </c>
      <c r="E3938" s="64">
        <f t="shared" si="2028"/>
        <v>0</v>
      </c>
      <c r="F3938" s="101">
        <f t="shared" si="2028"/>
        <v>0</v>
      </c>
      <c r="G3938" s="860">
        <f t="shared" si="2028"/>
        <v>844500</v>
      </c>
      <c r="H3938" s="369">
        <f t="shared" si="2028"/>
        <v>0</v>
      </c>
      <c r="I3938" s="861">
        <f t="shared" si="2028"/>
        <v>844500</v>
      </c>
      <c r="J3938" s="513">
        <f t="shared" si="2028"/>
        <v>2155500</v>
      </c>
      <c r="K3938" s="535">
        <f t="shared" si="2026"/>
        <v>28.15</v>
      </c>
    </row>
    <row r="3939" spans="1:11" x14ac:dyDescent="0.25">
      <c r="A3939" s="4" t="s">
        <v>347</v>
      </c>
      <c r="B3939" s="4" t="s">
        <v>341</v>
      </c>
      <c r="C3939" s="21">
        <v>3000000</v>
      </c>
      <c r="D3939" s="58"/>
      <c r="E3939" s="58"/>
      <c r="F3939" s="107"/>
      <c r="G3939" s="868">
        <v>844500</v>
      </c>
      <c r="H3939" s="695"/>
      <c r="I3939" s="873">
        <f>H3939+G3939</f>
        <v>844500</v>
      </c>
      <c r="J3939" s="622">
        <f>C3939-I3939</f>
        <v>2155500</v>
      </c>
      <c r="K3939" s="536">
        <f t="shared" si="2026"/>
        <v>28.15</v>
      </c>
    </row>
    <row r="3940" spans="1:11" ht="15.75" thickBot="1" x14ac:dyDescent="0.3">
      <c r="A3940" s="70" t="s">
        <v>48</v>
      </c>
      <c r="B3940" s="70" t="s">
        <v>49</v>
      </c>
      <c r="C3940" s="71">
        <f>C3941+C3944</f>
        <v>2000000</v>
      </c>
      <c r="D3940" s="71">
        <f t="shared" ref="D3940:J3940" si="2029">D3941+D3944</f>
        <v>0</v>
      </c>
      <c r="E3940" s="71">
        <f t="shared" si="2029"/>
        <v>0</v>
      </c>
      <c r="F3940" s="111">
        <f t="shared" si="2029"/>
        <v>0</v>
      </c>
      <c r="G3940" s="902">
        <f t="shared" si="2029"/>
        <v>0</v>
      </c>
      <c r="H3940" s="1100">
        <f t="shared" si="2029"/>
        <v>0</v>
      </c>
      <c r="I3940" s="903">
        <f t="shared" si="2029"/>
        <v>0</v>
      </c>
      <c r="J3940" s="558">
        <f t="shared" si="2029"/>
        <v>2000000</v>
      </c>
      <c r="K3940" s="904">
        <f t="shared" si="2026"/>
        <v>0</v>
      </c>
    </row>
    <row r="3941" spans="1:11" ht="15.75" thickBot="1" x14ac:dyDescent="0.3">
      <c r="A3941" s="3" t="s">
        <v>359</v>
      </c>
      <c r="B3941" s="3" t="s">
        <v>92</v>
      </c>
      <c r="C3941" s="65">
        <f>C3942</f>
        <v>1000000</v>
      </c>
      <c r="D3941" s="65">
        <f t="shared" ref="D3941:J3942" si="2030">D3942</f>
        <v>0</v>
      </c>
      <c r="E3941" s="65">
        <f t="shared" si="2030"/>
        <v>0</v>
      </c>
      <c r="F3941" s="100">
        <f t="shared" si="2030"/>
        <v>0</v>
      </c>
      <c r="G3941" s="858">
        <f t="shared" si="2030"/>
        <v>0</v>
      </c>
      <c r="H3941" s="511">
        <f t="shared" si="2030"/>
        <v>0</v>
      </c>
      <c r="I3941" s="859">
        <f t="shared" si="2030"/>
        <v>0</v>
      </c>
      <c r="J3941" s="512">
        <f t="shared" si="2030"/>
        <v>1000000</v>
      </c>
      <c r="K3941" s="544">
        <f t="shared" si="2026"/>
        <v>0</v>
      </c>
    </row>
    <row r="3942" spans="1:11" x14ac:dyDescent="0.25">
      <c r="A3942" s="63" t="s">
        <v>360</v>
      </c>
      <c r="B3942" s="63" t="s">
        <v>213</v>
      </c>
      <c r="C3942" s="64">
        <f>C3943</f>
        <v>1000000</v>
      </c>
      <c r="D3942" s="64">
        <f t="shared" si="2030"/>
        <v>0</v>
      </c>
      <c r="E3942" s="64">
        <f t="shared" si="2030"/>
        <v>0</v>
      </c>
      <c r="F3942" s="101">
        <f t="shared" si="2030"/>
        <v>0</v>
      </c>
      <c r="G3942" s="860">
        <f t="shared" si="2030"/>
        <v>0</v>
      </c>
      <c r="H3942" s="369">
        <f t="shared" si="2030"/>
        <v>0</v>
      </c>
      <c r="I3942" s="861">
        <f t="shared" si="2030"/>
        <v>0</v>
      </c>
      <c r="J3942" s="513">
        <f t="shared" si="2030"/>
        <v>1000000</v>
      </c>
      <c r="K3942" s="535">
        <f t="shared" si="2026"/>
        <v>0</v>
      </c>
    </row>
    <row r="3943" spans="1:11" ht="15.75" thickBot="1" x14ac:dyDescent="0.3">
      <c r="A3943" s="48" t="s">
        <v>361</v>
      </c>
      <c r="B3943" s="48" t="s">
        <v>290</v>
      </c>
      <c r="C3943" s="49">
        <v>1000000</v>
      </c>
      <c r="D3943" s="62"/>
      <c r="E3943" s="62"/>
      <c r="F3943" s="99"/>
      <c r="G3943" s="876"/>
      <c r="H3943" s="1103"/>
      <c r="I3943" s="875">
        <f>H3943+G3943</f>
        <v>0</v>
      </c>
      <c r="J3943" s="621">
        <f>C3943-I3943</f>
        <v>1000000</v>
      </c>
      <c r="K3943" s="538">
        <f t="shared" si="2026"/>
        <v>0</v>
      </c>
    </row>
    <row r="3944" spans="1:11" ht="15.75" thickBot="1" x14ac:dyDescent="0.3">
      <c r="A3944" s="3" t="s">
        <v>362</v>
      </c>
      <c r="B3944" s="3" t="s">
        <v>151</v>
      </c>
      <c r="C3944" s="65">
        <f>C3945</f>
        <v>1000000</v>
      </c>
      <c r="D3944" s="65">
        <f t="shared" ref="D3944:J3945" si="2031">D3945</f>
        <v>0</v>
      </c>
      <c r="E3944" s="65">
        <f t="shared" si="2031"/>
        <v>0</v>
      </c>
      <c r="F3944" s="100">
        <f t="shared" si="2031"/>
        <v>0</v>
      </c>
      <c r="G3944" s="858">
        <f t="shared" si="2031"/>
        <v>0</v>
      </c>
      <c r="H3944" s="511">
        <f t="shared" si="2031"/>
        <v>0</v>
      </c>
      <c r="I3944" s="859">
        <f t="shared" si="2031"/>
        <v>0</v>
      </c>
      <c r="J3944" s="512">
        <f t="shared" si="2031"/>
        <v>1000000</v>
      </c>
      <c r="K3944" s="544">
        <f t="shared" si="2026"/>
        <v>0</v>
      </c>
    </row>
    <row r="3945" spans="1:11" x14ac:dyDescent="0.25">
      <c r="A3945" s="63" t="s">
        <v>363</v>
      </c>
      <c r="B3945" s="63" t="s">
        <v>340</v>
      </c>
      <c r="C3945" s="64">
        <f>C3946</f>
        <v>1000000</v>
      </c>
      <c r="D3945" s="64">
        <f t="shared" si="2031"/>
        <v>0</v>
      </c>
      <c r="E3945" s="64">
        <f t="shared" si="2031"/>
        <v>0</v>
      </c>
      <c r="F3945" s="101">
        <f t="shared" si="2031"/>
        <v>0</v>
      </c>
      <c r="G3945" s="860">
        <f t="shared" si="2031"/>
        <v>0</v>
      </c>
      <c r="H3945" s="369">
        <f t="shared" si="2031"/>
        <v>0</v>
      </c>
      <c r="I3945" s="861">
        <f t="shared" si="2031"/>
        <v>0</v>
      </c>
      <c r="J3945" s="513">
        <f t="shared" si="2031"/>
        <v>1000000</v>
      </c>
      <c r="K3945" s="535">
        <f t="shared" si="2026"/>
        <v>0</v>
      </c>
    </row>
    <row r="3946" spans="1:11" x14ac:dyDescent="0.25">
      <c r="A3946" s="4" t="s">
        <v>364</v>
      </c>
      <c r="B3946" s="4" t="s">
        <v>341</v>
      </c>
      <c r="C3946" s="21">
        <v>1000000</v>
      </c>
      <c r="D3946" s="25"/>
      <c r="E3946" s="25"/>
      <c r="F3946" s="108"/>
      <c r="G3946" s="872"/>
      <c r="H3946" s="701"/>
      <c r="I3946" s="873">
        <f>H3946+G3946</f>
        <v>0</v>
      </c>
      <c r="J3946" s="622">
        <f>C3946-I3946</f>
        <v>1000000</v>
      </c>
      <c r="K3946" s="536">
        <f t="shared" si="2026"/>
        <v>0</v>
      </c>
    </row>
    <row r="3947" spans="1:11" ht="15.75" thickBot="1" x14ac:dyDescent="0.3">
      <c r="A3947" s="70" t="s">
        <v>50</v>
      </c>
      <c r="B3947" s="70" t="s">
        <v>51</v>
      </c>
      <c r="C3947" s="71">
        <f>C3948</f>
        <v>22000000</v>
      </c>
      <c r="D3947" s="71">
        <f t="shared" ref="D3947:J3948" si="2032">D3948</f>
        <v>0</v>
      </c>
      <c r="E3947" s="71">
        <f t="shared" si="2032"/>
        <v>0</v>
      </c>
      <c r="F3947" s="111">
        <f t="shared" si="2032"/>
        <v>0</v>
      </c>
      <c r="G3947" s="902">
        <f t="shared" si="2032"/>
        <v>7916107</v>
      </c>
      <c r="H3947" s="1100">
        <f t="shared" si="2032"/>
        <v>5162709</v>
      </c>
      <c r="I3947" s="903">
        <f t="shared" si="2032"/>
        <v>13078816</v>
      </c>
      <c r="J3947" s="558">
        <f t="shared" si="2032"/>
        <v>8921184</v>
      </c>
      <c r="K3947" s="904">
        <f t="shared" si="2026"/>
        <v>59.449163636363636</v>
      </c>
    </row>
    <row r="3948" spans="1:11" ht="15.75" thickBot="1" x14ac:dyDescent="0.3">
      <c r="A3948" s="692" t="s">
        <v>353</v>
      </c>
      <c r="B3948" s="692" t="s">
        <v>151</v>
      </c>
      <c r="C3948" s="76">
        <f>C3949</f>
        <v>22000000</v>
      </c>
      <c r="D3948" s="76">
        <f t="shared" si="2032"/>
        <v>0</v>
      </c>
      <c r="E3948" s="76">
        <f t="shared" si="2032"/>
        <v>0</v>
      </c>
      <c r="F3948" s="109">
        <f t="shared" si="2032"/>
        <v>0</v>
      </c>
      <c r="G3948" s="877">
        <f t="shared" si="2032"/>
        <v>7916107</v>
      </c>
      <c r="H3948" s="1104">
        <f t="shared" si="2032"/>
        <v>5162709</v>
      </c>
      <c r="I3948" s="878">
        <f t="shared" si="2032"/>
        <v>13078816</v>
      </c>
      <c r="J3948" s="522">
        <f t="shared" si="2032"/>
        <v>8921184</v>
      </c>
      <c r="K3948" s="693">
        <f t="shared" si="2026"/>
        <v>59.449163636363636</v>
      </c>
    </row>
    <row r="3949" spans="1:11" x14ac:dyDescent="0.25">
      <c r="A3949" s="698" t="s">
        <v>354</v>
      </c>
      <c r="B3949" s="699" t="s">
        <v>348</v>
      </c>
      <c r="C3949" s="75">
        <f>C3950+C3951+C3952+C3953</f>
        <v>22000000</v>
      </c>
      <c r="D3949" s="75">
        <f t="shared" ref="D3949:J3949" si="2033">D3950+D3951+D3952+D3953</f>
        <v>0</v>
      </c>
      <c r="E3949" s="75">
        <f t="shared" si="2033"/>
        <v>0</v>
      </c>
      <c r="F3949" s="110">
        <f t="shared" si="2033"/>
        <v>0</v>
      </c>
      <c r="G3949" s="879">
        <f t="shared" si="2033"/>
        <v>7916107</v>
      </c>
      <c r="H3949" s="1105">
        <f t="shared" si="2033"/>
        <v>5162709</v>
      </c>
      <c r="I3949" s="880">
        <f t="shared" si="2033"/>
        <v>13078816</v>
      </c>
      <c r="J3949" s="523">
        <f t="shared" si="2033"/>
        <v>8921184</v>
      </c>
      <c r="K3949" s="700">
        <f t="shared" si="2026"/>
        <v>59.449163636363636</v>
      </c>
    </row>
    <row r="3950" spans="1:11" x14ac:dyDescent="0.25">
      <c r="A3950" s="5" t="s">
        <v>355</v>
      </c>
      <c r="B3950" s="5" t="s">
        <v>349</v>
      </c>
      <c r="C3950" s="6">
        <v>1420000</v>
      </c>
      <c r="D3950" s="58"/>
      <c r="E3950" s="58"/>
      <c r="F3950" s="107"/>
      <c r="G3950" s="868">
        <v>75000</v>
      </c>
      <c r="H3950" s="695">
        <v>1273999</v>
      </c>
      <c r="I3950" s="869">
        <f>H3950+G3950</f>
        <v>1348999</v>
      </c>
      <c r="J3950" s="620">
        <f>C3950-I3950</f>
        <v>71001</v>
      </c>
      <c r="K3950" s="702">
        <f t="shared" si="2026"/>
        <v>94.999929577464798</v>
      </c>
    </row>
    <row r="3951" spans="1:11" x14ac:dyDescent="0.25">
      <c r="A3951" s="5" t="s">
        <v>356</v>
      </c>
      <c r="B3951" s="5" t="s">
        <v>350</v>
      </c>
      <c r="C3951" s="6">
        <v>2798000</v>
      </c>
      <c r="D3951" s="58"/>
      <c r="E3951" s="58"/>
      <c r="F3951" s="107"/>
      <c r="G3951" s="868">
        <v>350000</v>
      </c>
      <c r="H3951" s="695">
        <v>2000000</v>
      </c>
      <c r="I3951" s="869">
        <f t="shared" ref="I3951:I3953" si="2034">H3951+G3951</f>
        <v>2350000</v>
      </c>
      <c r="J3951" s="620">
        <f t="shared" ref="J3951:J3953" si="2035">C3951-I3951</f>
        <v>448000</v>
      </c>
      <c r="K3951" s="702">
        <f t="shared" si="2026"/>
        <v>83.98856325947105</v>
      </c>
    </row>
    <row r="3952" spans="1:11" x14ac:dyDescent="0.25">
      <c r="A3952" s="5" t="s">
        <v>357</v>
      </c>
      <c r="B3952" s="5" t="s">
        <v>351</v>
      </c>
      <c r="C3952" s="6">
        <v>16182000</v>
      </c>
      <c r="D3952" s="58"/>
      <c r="E3952" s="58"/>
      <c r="F3952" s="107"/>
      <c r="G3952" s="868">
        <v>6425607</v>
      </c>
      <c r="H3952" s="695">
        <v>1888710</v>
      </c>
      <c r="I3952" s="869">
        <f t="shared" si="2034"/>
        <v>8314317</v>
      </c>
      <c r="J3952" s="620">
        <f t="shared" si="2035"/>
        <v>7867683</v>
      </c>
      <c r="K3952" s="702">
        <f t="shared" si="2026"/>
        <v>51.380033370411567</v>
      </c>
    </row>
    <row r="3953" spans="1:11" x14ac:dyDescent="0.25">
      <c r="A3953" s="5" t="s">
        <v>358</v>
      </c>
      <c r="B3953" s="5" t="s">
        <v>352</v>
      </c>
      <c r="C3953" s="6">
        <v>1600000</v>
      </c>
      <c r="D3953" s="58"/>
      <c r="E3953" s="58"/>
      <c r="F3953" s="107"/>
      <c r="G3953" s="868">
        <v>1065500</v>
      </c>
      <c r="H3953" s="695"/>
      <c r="I3953" s="869">
        <f t="shared" si="2034"/>
        <v>1065500</v>
      </c>
      <c r="J3953" s="620">
        <f t="shared" si="2035"/>
        <v>534500</v>
      </c>
      <c r="K3953" s="702">
        <f t="shared" si="2026"/>
        <v>66.59375</v>
      </c>
    </row>
    <row r="3954" spans="1:11" ht="15.75" thickBot="1" x14ac:dyDescent="0.3">
      <c r="A3954" s="70" t="s">
        <v>52</v>
      </c>
      <c r="B3954" s="70" t="s">
        <v>53</v>
      </c>
      <c r="C3954" s="71">
        <f>C3955</f>
        <v>2500000</v>
      </c>
      <c r="D3954" s="71">
        <f t="shared" ref="D3954:J3956" si="2036">D3955</f>
        <v>0</v>
      </c>
      <c r="E3954" s="71">
        <f t="shared" si="2036"/>
        <v>0</v>
      </c>
      <c r="F3954" s="111">
        <f t="shared" si="2036"/>
        <v>0</v>
      </c>
      <c r="G3954" s="902">
        <f t="shared" si="2036"/>
        <v>580000</v>
      </c>
      <c r="H3954" s="1100">
        <f t="shared" si="2036"/>
        <v>198000</v>
      </c>
      <c r="I3954" s="903">
        <f t="shared" si="2036"/>
        <v>778000</v>
      </c>
      <c r="J3954" s="558">
        <f t="shared" si="2036"/>
        <v>1722000</v>
      </c>
      <c r="K3954" s="904">
        <f t="shared" si="2026"/>
        <v>31.119999999999997</v>
      </c>
    </row>
    <row r="3955" spans="1:11" ht="15.75" thickBot="1" x14ac:dyDescent="0.3">
      <c r="A3955" s="3" t="s">
        <v>366</v>
      </c>
      <c r="B3955" s="3" t="s">
        <v>151</v>
      </c>
      <c r="C3955" s="76">
        <f>C3956</f>
        <v>2500000</v>
      </c>
      <c r="D3955" s="76">
        <f t="shared" si="2036"/>
        <v>0</v>
      </c>
      <c r="E3955" s="76">
        <f t="shared" si="2036"/>
        <v>0</v>
      </c>
      <c r="F3955" s="109">
        <f t="shared" si="2036"/>
        <v>0</v>
      </c>
      <c r="G3955" s="877">
        <f t="shared" si="2036"/>
        <v>580000</v>
      </c>
      <c r="H3955" s="1104">
        <f t="shared" si="2036"/>
        <v>198000</v>
      </c>
      <c r="I3955" s="878">
        <f t="shared" si="2036"/>
        <v>778000</v>
      </c>
      <c r="J3955" s="522">
        <f t="shared" si="2036"/>
        <v>1722000</v>
      </c>
      <c r="K3955" s="544">
        <f t="shared" si="2026"/>
        <v>31.119999999999997</v>
      </c>
    </row>
    <row r="3956" spans="1:11" x14ac:dyDescent="0.25">
      <c r="A3956" s="63" t="s">
        <v>367</v>
      </c>
      <c r="B3956" s="74" t="s">
        <v>239</v>
      </c>
      <c r="C3956" s="75">
        <f>C3957</f>
        <v>2500000</v>
      </c>
      <c r="D3956" s="75">
        <f t="shared" si="2036"/>
        <v>0</v>
      </c>
      <c r="E3956" s="75">
        <f t="shared" si="2036"/>
        <v>0</v>
      </c>
      <c r="F3956" s="110">
        <f t="shared" si="2036"/>
        <v>0</v>
      </c>
      <c r="G3956" s="879">
        <f t="shared" si="2036"/>
        <v>580000</v>
      </c>
      <c r="H3956" s="1105">
        <f t="shared" si="2036"/>
        <v>198000</v>
      </c>
      <c r="I3956" s="880">
        <f t="shared" si="2036"/>
        <v>778000</v>
      </c>
      <c r="J3956" s="523">
        <f t="shared" si="2036"/>
        <v>1722000</v>
      </c>
      <c r="K3956" s="535">
        <f t="shared" si="2026"/>
        <v>31.119999999999997</v>
      </c>
    </row>
    <row r="3957" spans="1:11" x14ac:dyDescent="0.25">
      <c r="A3957" s="4" t="s">
        <v>368</v>
      </c>
      <c r="B3957" s="4" t="s">
        <v>883</v>
      </c>
      <c r="C3957" s="6">
        <v>2500000</v>
      </c>
      <c r="D3957" s="58"/>
      <c r="E3957" s="58"/>
      <c r="F3957" s="107"/>
      <c r="G3957" s="868">
        <v>580000</v>
      </c>
      <c r="H3957" s="695">
        <v>198000</v>
      </c>
      <c r="I3957" s="881">
        <f>H3957+G3957</f>
        <v>778000</v>
      </c>
      <c r="J3957" s="622">
        <f>C3957-I3957</f>
        <v>1722000</v>
      </c>
      <c r="K3957" s="536">
        <f t="shared" si="2026"/>
        <v>31.119999999999997</v>
      </c>
    </row>
    <row r="3958" spans="1:11" ht="15.75" thickBot="1" x14ac:dyDescent="0.3">
      <c r="A3958" s="70" t="s">
        <v>54</v>
      </c>
      <c r="B3958" s="70" t="s">
        <v>55</v>
      </c>
      <c r="C3958" s="71">
        <f>C3959</f>
        <v>2500000</v>
      </c>
      <c r="D3958" s="71">
        <f t="shared" ref="D3958:J3960" si="2037">D3959</f>
        <v>0</v>
      </c>
      <c r="E3958" s="71">
        <f t="shared" si="2037"/>
        <v>0</v>
      </c>
      <c r="F3958" s="111">
        <f t="shared" si="2037"/>
        <v>0</v>
      </c>
      <c r="G3958" s="902">
        <f t="shared" si="2037"/>
        <v>800000</v>
      </c>
      <c r="H3958" s="1100">
        <f t="shared" si="2037"/>
        <v>475000</v>
      </c>
      <c r="I3958" s="903">
        <f t="shared" si="2037"/>
        <v>1275000</v>
      </c>
      <c r="J3958" s="558">
        <f t="shared" si="2037"/>
        <v>1225000</v>
      </c>
      <c r="K3958" s="904">
        <f t="shared" si="2026"/>
        <v>51</v>
      </c>
    </row>
    <row r="3959" spans="1:11" ht="15.75" thickBot="1" x14ac:dyDescent="0.3">
      <c r="A3959" s="3" t="s">
        <v>369</v>
      </c>
      <c r="B3959" s="3" t="s">
        <v>151</v>
      </c>
      <c r="C3959" s="76">
        <f>C3960</f>
        <v>2500000</v>
      </c>
      <c r="D3959" s="76">
        <f t="shared" si="2037"/>
        <v>0</v>
      </c>
      <c r="E3959" s="76">
        <f t="shared" si="2037"/>
        <v>0</v>
      </c>
      <c r="F3959" s="109">
        <f t="shared" si="2037"/>
        <v>0</v>
      </c>
      <c r="G3959" s="877">
        <f t="shared" si="2037"/>
        <v>800000</v>
      </c>
      <c r="H3959" s="1104">
        <f t="shared" si="2037"/>
        <v>475000</v>
      </c>
      <c r="I3959" s="878">
        <f t="shared" si="2037"/>
        <v>1275000</v>
      </c>
      <c r="J3959" s="522">
        <f t="shared" si="2037"/>
        <v>1225000</v>
      </c>
      <c r="K3959" s="544">
        <f t="shared" si="2026"/>
        <v>51</v>
      </c>
    </row>
    <row r="3960" spans="1:11" x14ac:dyDescent="0.25">
      <c r="A3960" s="63" t="s">
        <v>370</v>
      </c>
      <c r="B3960" s="74" t="s">
        <v>239</v>
      </c>
      <c r="C3960" s="75">
        <f>C3961</f>
        <v>2500000</v>
      </c>
      <c r="D3960" s="75">
        <f t="shared" si="2037"/>
        <v>0</v>
      </c>
      <c r="E3960" s="75">
        <f t="shared" si="2037"/>
        <v>0</v>
      </c>
      <c r="F3960" s="110">
        <f t="shared" si="2037"/>
        <v>0</v>
      </c>
      <c r="G3960" s="879">
        <f t="shared" si="2037"/>
        <v>800000</v>
      </c>
      <c r="H3960" s="1105">
        <f t="shared" si="2037"/>
        <v>475000</v>
      </c>
      <c r="I3960" s="880">
        <f t="shared" si="2037"/>
        <v>1275000</v>
      </c>
      <c r="J3960" s="523">
        <f t="shared" si="2037"/>
        <v>1225000</v>
      </c>
      <c r="K3960" s="535">
        <f t="shared" si="2026"/>
        <v>51</v>
      </c>
    </row>
    <row r="3961" spans="1:11" x14ac:dyDescent="0.25">
      <c r="A3961" s="4" t="s">
        <v>371</v>
      </c>
      <c r="B3961" s="4" t="s">
        <v>882</v>
      </c>
      <c r="C3961" s="6">
        <v>2500000</v>
      </c>
      <c r="D3961" s="25"/>
      <c r="E3961" s="25"/>
      <c r="F3961" s="108"/>
      <c r="G3961" s="868">
        <v>800000</v>
      </c>
      <c r="H3961" s="695">
        <f>225000+250000</f>
        <v>475000</v>
      </c>
      <c r="I3961" s="881">
        <f>H3961+G3961</f>
        <v>1275000</v>
      </c>
      <c r="J3961" s="622">
        <f>C3961-I3961</f>
        <v>1225000</v>
      </c>
      <c r="K3961" s="536">
        <f t="shared" si="2026"/>
        <v>51</v>
      </c>
    </row>
    <row r="3962" spans="1:11" x14ac:dyDescent="0.25">
      <c r="A3962" s="54" t="s">
        <v>118</v>
      </c>
      <c r="B3962" s="54" t="s">
        <v>549</v>
      </c>
      <c r="C3962" s="55">
        <f>C3963</f>
        <v>38500000</v>
      </c>
      <c r="D3962" s="55">
        <f t="shared" ref="D3962:J3963" si="2038">D3963</f>
        <v>0</v>
      </c>
      <c r="E3962" s="55">
        <f t="shared" si="2038"/>
        <v>0</v>
      </c>
      <c r="F3962" s="104">
        <f t="shared" si="2038"/>
        <v>0</v>
      </c>
      <c r="G3962" s="547">
        <f t="shared" si="2038"/>
        <v>0</v>
      </c>
      <c r="H3962" s="499">
        <f t="shared" si="2038"/>
        <v>0</v>
      </c>
      <c r="I3962" s="581">
        <f t="shared" si="2038"/>
        <v>0</v>
      </c>
      <c r="J3962" s="549">
        <f t="shared" si="2038"/>
        <v>38500000</v>
      </c>
      <c r="K3962" s="916">
        <f t="shared" si="2026"/>
        <v>0</v>
      </c>
    </row>
    <row r="3963" spans="1:11" ht="15.75" thickBot="1" x14ac:dyDescent="0.3">
      <c r="A3963" s="72" t="s">
        <v>56</v>
      </c>
      <c r="B3963" s="72" t="s">
        <v>57</v>
      </c>
      <c r="C3963" s="73">
        <f>C3964</f>
        <v>38500000</v>
      </c>
      <c r="D3963" s="73">
        <f t="shared" si="2038"/>
        <v>0</v>
      </c>
      <c r="E3963" s="73">
        <f t="shared" si="2038"/>
        <v>0</v>
      </c>
      <c r="F3963" s="112">
        <f t="shared" si="2038"/>
        <v>0</v>
      </c>
      <c r="G3963" s="910">
        <f t="shared" si="2038"/>
        <v>0</v>
      </c>
      <c r="H3963" s="1101">
        <f t="shared" si="2038"/>
        <v>0</v>
      </c>
      <c r="I3963" s="911">
        <f t="shared" si="2038"/>
        <v>0</v>
      </c>
      <c r="J3963" s="524">
        <f t="shared" si="2038"/>
        <v>38500000</v>
      </c>
      <c r="K3963" s="904">
        <f t="shared" si="2026"/>
        <v>0</v>
      </c>
    </row>
    <row r="3964" spans="1:11" ht="15.75" thickBot="1" x14ac:dyDescent="0.3">
      <c r="A3964" s="3" t="s">
        <v>374</v>
      </c>
      <c r="B3964" s="3" t="s">
        <v>92</v>
      </c>
      <c r="C3964" s="65">
        <f>C3965+C3967</f>
        <v>38500000</v>
      </c>
      <c r="D3964" s="65">
        <f t="shared" ref="D3964:J3964" si="2039">D3965+D3967</f>
        <v>0</v>
      </c>
      <c r="E3964" s="65">
        <f t="shared" si="2039"/>
        <v>0</v>
      </c>
      <c r="F3964" s="100">
        <f t="shared" si="2039"/>
        <v>0</v>
      </c>
      <c r="G3964" s="858">
        <f t="shared" si="2039"/>
        <v>0</v>
      </c>
      <c r="H3964" s="511">
        <f t="shared" si="2039"/>
        <v>0</v>
      </c>
      <c r="I3964" s="859">
        <f t="shared" si="2039"/>
        <v>0</v>
      </c>
      <c r="J3964" s="512">
        <f t="shared" si="2039"/>
        <v>38500000</v>
      </c>
      <c r="K3964" s="544">
        <f t="shared" si="2026"/>
        <v>0</v>
      </c>
    </row>
    <row r="3965" spans="1:11" x14ac:dyDescent="0.25">
      <c r="A3965" s="63" t="s">
        <v>375</v>
      </c>
      <c r="B3965" s="63" t="s">
        <v>372</v>
      </c>
      <c r="C3965" s="64">
        <f>C3966</f>
        <v>7830000</v>
      </c>
      <c r="D3965" s="64">
        <f t="shared" ref="D3965:J3965" si="2040">D3966</f>
        <v>0</v>
      </c>
      <c r="E3965" s="64">
        <f t="shared" si="2040"/>
        <v>0</v>
      </c>
      <c r="F3965" s="101">
        <f t="shared" si="2040"/>
        <v>0</v>
      </c>
      <c r="G3965" s="860">
        <f t="shared" si="2040"/>
        <v>0</v>
      </c>
      <c r="H3965" s="369">
        <f t="shared" si="2040"/>
        <v>0</v>
      </c>
      <c r="I3965" s="861">
        <f t="shared" si="2040"/>
        <v>0</v>
      </c>
      <c r="J3965" s="513">
        <f t="shared" si="2040"/>
        <v>7830000</v>
      </c>
      <c r="K3965" s="535">
        <f t="shared" si="2026"/>
        <v>0</v>
      </c>
    </row>
    <row r="3966" spans="1:11" x14ac:dyDescent="0.25">
      <c r="A3966" s="4" t="s">
        <v>376</v>
      </c>
      <c r="B3966" s="4" t="s">
        <v>212</v>
      </c>
      <c r="C3966" s="21">
        <v>7830000</v>
      </c>
      <c r="D3966" s="16"/>
      <c r="E3966" s="16"/>
      <c r="F3966" s="102"/>
      <c r="G3966" s="835"/>
      <c r="H3966" s="716"/>
      <c r="I3966" s="846">
        <f>H3966+G3966</f>
        <v>0</v>
      </c>
      <c r="J3966" s="561">
        <f>C3966-I3966</f>
        <v>7830000</v>
      </c>
      <c r="K3966" s="536">
        <f t="shared" si="2026"/>
        <v>0</v>
      </c>
    </row>
    <row r="3967" spans="1:11" x14ac:dyDescent="0.25">
      <c r="A3967" s="4" t="s">
        <v>377</v>
      </c>
      <c r="B3967" s="4" t="s">
        <v>372</v>
      </c>
      <c r="C3967" s="21">
        <f>C3968</f>
        <v>30670000</v>
      </c>
      <c r="D3967" s="21">
        <f t="shared" ref="D3967:J3967" si="2041">D3968</f>
        <v>0</v>
      </c>
      <c r="E3967" s="21">
        <f t="shared" si="2041"/>
        <v>0</v>
      </c>
      <c r="F3967" s="103">
        <f t="shared" si="2041"/>
        <v>0</v>
      </c>
      <c r="G3967" s="862">
        <f t="shared" si="2041"/>
        <v>0</v>
      </c>
      <c r="H3967" s="499">
        <f t="shared" si="2041"/>
        <v>0</v>
      </c>
      <c r="I3967" s="863">
        <f t="shared" si="2041"/>
        <v>0</v>
      </c>
      <c r="J3967" s="514">
        <f t="shared" si="2041"/>
        <v>30670000</v>
      </c>
      <c r="K3967" s="536">
        <f t="shared" si="2026"/>
        <v>0</v>
      </c>
    </row>
    <row r="3968" spans="1:11" x14ac:dyDescent="0.25">
      <c r="A3968" s="4" t="s">
        <v>378</v>
      </c>
      <c r="B3968" s="4" t="s">
        <v>373</v>
      </c>
      <c r="C3968" s="21">
        <v>30670000</v>
      </c>
      <c r="D3968" s="16"/>
      <c r="E3968" s="16"/>
      <c r="F3968" s="102"/>
      <c r="G3968" s="835"/>
      <c r="H3968" s="716"/>
      <c r="I3968" s="846">
        <f>H3968+G3968</f>
        <v>0</v>
      </c>
      <c r="J3968" s="561">
        <f>C3968-I3968</f>
        <v>30670000</v>
      </c>
      <c r="K3968" s="536">
        <f t="shared" si="2026"/>
        <v>0</v>
      </c>
    </row>
    <row r="3969" spans="1:11" x14ac:dyDescent="0.25">
      <c r="A3969" s="4"/>
      <c r="B3969" s="4"/>
      <c r="C3969" s="21"/>
      <c r="D3969" s="16"/>
      <c r="E3969" s="16"/>
      <c r="F3969" s="102"/>
      <c r="G3969" s="835"/>
      <c r="H3969" s="716"/>
      <c r="I3969" s="846"/>
      <c r="J3969" s="507"/>
      <c r="K3969" s="536"/>
    </row>
    <row r="3970" spans="1:11" x14ac:dyDescent="0.25">
      <c r="A3970" s="4"/>
      <c r="B3970" s="4"/>
      <c r="C3970" s="21"/>
      <c r="D3970" s="16"/>
      <c r="E3970" s="16"/>
      <c r="F3970" s="102"/>
      <c r="G3970" s="835"/>
      <c r="H3970" s="716"/>
      <c r="I3970" s="846"/>
      <c r="J3970" s="507"/>
      <c r="K3970" s="536"/>
    </row>
    <row r="3971" spans="1:11" x14ac:dyDescent="0.25">
      <c r="A3971" s="124"/>
      <c r="B3971" s="124"/>
      <c r="C3971" s="125"/>
      <c r="D3971" s="126"/>
      <c r="E3971" s="126"/>
      <c r="F3971" s="126"/>
      <c r="G3971" s="516"/>
      <c r="H3971" s="516"/>
      <c r="I3971" s="516"/>
      <c r="J3971" s="515"/>
      <c r="K3971" s="545"/>
    </row>
    <row r="3972" spans="1:11" x14ac:dyDescent="0.25">
      <c r="A3972" s="7"/>
      <c r="B3972" s="7"/>
      <c r="C3972" s="8"/>
      <c r="D3972" s="130"/>
      <c r="E3972" s="130"/>
      <c r="F3972" s="130"/>
      <c r="G3972" s="520"/>
      <c r="H3972" s="520"/>
      <c r="I3972" s="520"/>
      <c r="J3972" s="519"/>
      <c r="K3972" s="550"/>
    </row>
    <row r="3973" spans="1:11" x14ac:dyDescent="0.25">
      <c r="A3973" s="7"/>
      <c r="B3973" s="7"/>
      <c r="C3973" s="8"/>
      <c r="D3973" s="130"/>
      <c r="E3973" s="130"/>
      <c r="F3973" s="130"/>
      <c r="G3973" s="520"/>
      <c r="H3973" s="520"/>
      <c r="I3973" s="520"/>
      <c r="J3973" s="519"/>
      <c r="K3973" s="550"/>
    </row>
    <row r="3974" spans="1:11" x14ac:dyDescent="0.25">
      <c r="A3974" s="7"/>
      <c r="B3974" s="7"/>
      <c r="C3974" s="8"/>
      <c r="D3974" s="130"/>
      <c r="E3974" s="130"/>
      <c r="F3974" s="130"/>
      <c r="G3974" s="520"/>
      <c r="H3974" s="520"/>
      <c r="I3974" s="520"/>
      <c r="J3974" s="519"/>
      <c r="K3974" s="550">
        <v>7</v>
      </c>
    </row>
    <row r="3975" spans="1:11" x14ac:dyDescent="0.25">
      <c r="A3975" s="120" t="s">
        <v>533</v>
      </c>
      <c r="B3975" s="121">
        <v>2</v>
      </c>
      <c r="C3975" s="122" t="s">
        <v>534</v>
      </c>
      <c r="D3975" s="122" t="s">
        <v>535</v>
      </c>
      <c r="E3975" s="122" t="s">
        <v>536</v>
      </c>
      <c r="F3975" s="123" t="s">
        <v>537</v>
      </c>
      <c r="G3975" s="832">
        <v>7</v>
      </c>
      <c r="H3975" s="715">
        <v>8</v>
      </c>
      <c r="I3975" s="843">
        <v>9</v>
      </c>
      <c r="J3975" s="502">
        <v>10</v>
      </c>
      <c r="K3975" s="503">
        <v>11</v>
      </c>
    </row>
    <row r="3976" spans="1:11" x14ac:dyDescent="0.25">
      <c r="A3976" s="54" t="s">
        <v>117</v>
      </c>
      <c r="B3976" s="54" t="s">
        <v>107</v>
      </c>
      <c r="C3976" s="55">
        <f t="shared" ref="C3976:J3976" si="2042">C3977+C3985+C3992+C4000</f>
        <v>8995000</v>
      </c>
      <c r="D3976" s="55">
        <f t="shared" si="2042"/>
        <v>0</v>
      </c>
      <c r="E3976" s="55">
        <f t="shared" si="2042"/>
        <v>0</v>
      </c>
      <c r="F3976" s="104">
        <f t="shared" si="2042"/>
        <v>0</v>
      </c>
      <c r="G3976" s="547">
        <f t="shared" si="2042"/>
        <v>1018125</v>
      </c>
      <c r="H3976" s="499">
        <f t="shared" si="2042"/>
        <v>2570000</v>
      </c>
      <c r="I3976" s="581">
        <f t="shared" si="2042"/>
        <v>3588125</v>
      </c>
      <c r="J3976" s="549">
        <f t="shared" si="2042"/>
        <v>5406875</v>
      </c>
      <c r="K3976" s="916">
        <f t="shared" ref="K3976:K4016" si="2043">I3976/C3976*100</f>
        <v>39.890216787103952</v>
      </c>
    </row>
    <row r="3977" spans="1:11" ht="15.75" thickBot="1" x14ac:dyDescent="0.3">
      <c r="A3977" s="993" t="s">
        <v>58</v>
      </c>
      <c r="B3977" s="993" t="s">
        <v>59</v>
      </c>
      <c r="C3977" s="994">
        <f>C3978</f>
        <v>1530000</v>
      </c>
      <c r="D3977" s="994">
        <f t="shared" ref="D3977:J3977" si="2044">D3978</f>
        <v>0</v>
      </c>
      <c r="E3977" s="994">
        <f t="shared" si="2044"/>
        <v>0</v>
      </c>
      <c r="F3977" s="995">
        <f t="shared" si="2044"/>
        <v>0</v>
      </c>
      <c r="G3977" s="996">
        <f t="shared" si="2044"/>
        <v>90000</v>
      </c>
      <c r="H3977" s="1107">
        <f t="shared" si="2044"/>
        <v>1440000</v>
      </c>
      <c r="I3977" s="997">
        <f t="shared" si="2044"/>
        <v>1530000</v>
      </c>
      <c r="J3977" s="998">
        <f t="shared" si="2044"/>
        <v>0</v>
      </c>
      <c r="K3977" s="999">
        <f t="shared" si="2043"/>
        <v>100</v>
      </c>
    </row>
    <row r="3978" spans="1:11" ht="15.75" thickBot="1" x14ac:dyDescent="0.3">
      <c r="A3978" s="3" t="s">
        <v>379</v>
      </c>
      <c r="B3978" s="3" t="s">
        <v>151</v>
      </c>
      <c r="C3978" s="65">
        <f>C3979+C3981+C3983</f>
        <v>1530000</v>
      </c>
      <c r="D3978" s="65">
        <f t="shared" ref="D3978:J3978" si="2045">D3979+D3981+D3983</f>
        <v>0</v>
      </c>
      <c r="E3978" s="65">
        <f t="shared" si="2045"/>
        <v>0</v>
      </c>
      <c r="F3978" s="100">
        <f t="shared" si="2045"/>
        <v>0</v>
      </c>
      <c r="G3978" s="858">
        <f t="shared" si="2045"/>
        <v>90000</v>
      </c>
      <c r="H3978" s="511">
        <f t="shared" si="2045"/>
        <v>1440000</v>
      </c>
      <c r="I3978" s="859">
        <f t="shared" si="2045"/>
        <v>1530000</v>
      </c>
      <c r="J3978" s="512">
        <f t="shared" si="2045"/>
        <v>0</v>
      </c>
      <c r="K3978" s="544">
        <f t="shared" si="2043"/>
        <v>100</v>
      </c>
    </row>
    <row r="3979" spans="1:11" x14ac:dyDescent="0.25">
      <c r="A3979" s="63" t="s">
        <v>380</v>
      </c>
      <c r="B3979" s="63" t="s">
        <v>154</v>
      </c>
      <c r="C3979" s="64">
        <f>C3980</f>
        <v>60000</v>
      </c>
      <c r="D3979" s="64">
        <f t="shared" ref="D3979:J3979" si="2046">D3980</f>
        <v>0</v>
      </c>
      <c r="E3979" s="64">
        <f t="shared" si="2046"/>
        <v>0</v>
      </c>
      <c r="F3979" s="101">
        <f t="shared" si="2046"/>
        <v>0</v>
      </c>
      <c r="G3979" s="860">
        <f t="shared" si="2046"/>
        <v>60000</v>
      </c>
      <c r="H3979" s="369">
        <f t="shared" si="2046"/>
        <v>0</v>
      </c>
      <c r="I3979" s="861">
        <f t="shared" si="2046"/>
        <v>60000</v>
      </c>
      <c r="J3979" s="513">
        <f t="shared" si="2046"/>
        <v>0</v>
      </c>
      <c r="K3979" s="535">
        <f t="shared" si="2043"/>
        <v>100</v>
      </c>
    </row>
    <row r="3980" spans="1:11" x14ac:dyDescent="0.25">
      <c r="A3980" s="4" t="s">
        <v>381</v>
      </c>
      <c r="B3980" s="4" t="s">
        <v>155</v>
      </c>
      <c r="C3980" s="21">
        <v>60000</v>
      </c>
      <c r="D3980" s="16"/>
      <c r="E3980" s="16"/>
      <c r="F3980" s="102"/>
      <c r="G3980" s="850">
        <v>60000</v>
      </c>
      <c r="H3980" s="691"/>
      <c r="I3980" s="851">
        <f>H3980+G3980</f>
        <v>60000</v>
      </c>
      <c r="J3980" s="561">
        <f>C3980-I3980</f>
        <v>0</v>
      </c>
      <c r="K3980" s="536">
        <f t="shared" si="2043"/>
        <v>100</v>
      </c>
    </row>
    <row r="3981" spans="1:11" x14ac:dyDescent="0.25">
      <c r="A3981" s="4" t="s">
        <v>382</v>
      </c>
      <c r="B3981" s="4" t="s">
        <v>156</v>
      </c>
      <c r="C3981" s="21">
        <f>C3982</f>
        <v>30000</v>
      </c>
      <c r="D3981" s="21">
        <f t="shared" ref="D3981:J3981" si="2047">D3982</f>
        <v>0</v>
      </c>
      <c r="E3981" s="21">
        <f t="shared" si="2047"/>
        <v>0</v>
      </c>
      <c r="F3981" s="103">
        <f t="shared" si="2047"/>
        <v>0</v>
      </c>
      <c r="G3981" s="862">
        <f t="shared" si="2047"/>
        <v>30000</v>
      </c>
      <c r="H3981" s="499">
        <f t="shared" si="2047"/>
        <v>0</v>
      </c>
      <c r="I3981" s="863">
        <f t="shared" si="2047"/>
        <v>30000</v>
      </c>
      <c r="J3981" s="514">
        <f t="shared" si="2047"/>
        <v>0</v>
      </c>
      <c r="K3981" s="536">
        <f t="shared" si="2043"/>
        <v>100</v>
      </c>
    </row>
    <row r="3982" spans="1:11" x14ac:dyDescent="0.25">
      <c r="A3982" s="4" t="s">
        <v>383</v>
      </c>
      <c r="B3982" s="4" t="s">
        <v>157</v>
      </c>
      <c r="C3982" s="21">
        <v>30000</v>
      </c>
      <c r="D3982" s="16"/>
      <c r="E3982" s="16"/>
      <c r="F3982" s="102"/>
      <c r="G3982" s="850">
        <v>30000</v>
      </c>
      <c r="H3982" s="691"/>
      <c r="I3982" s="851">
        <f>H3982+G3982</f>
        <v>30000</v>
      </c>
      <c r="J3982" s="561">
        <f>C3982-I3982</f>
        <v>0</v>
      </c>
      <c r="K3982" s="536">
        <f t="shared" si="2043"/>
        <v>100</v>
      </c>
    </row>
    <row r="3983" spans="1:11" x14ac:dyDescent="0.25">
      <c r="A3983" s="4" t="s">
        <v>384</v>
      </c>
      <c r="B3983" s="4" t="s">
        <v>158</v>
      </c>
      <c r="C3983" s="21">
        <f>C3984</f>
        <v>1440000</v>
      </c>
      <c r="D3983" s="21">
        <f t="shared" ref="D3983:J3983" si="2048">D3984</f>
        <v>0</v>
      </c>
      <c r="E3983" s="21">
        <f t="shared" si="2048"/>
        <v>0</v>
      </c>
      <c r="F3983" s="103">
        <f t="shared" si="2048"/>
        <v>0</v>
      </c>
      <c r="G3983" s="862">
        <f t="shared" si="2048"/>
        <v>0</v>
      </c>
      <c r="H3983" s="499">
        <f t="shared" si="2048"/>
        <v>1440000</v>
      </c>
      <c r="I3983" s="863">
        <f t="shared" si="2048"/>
        <v>1440000</v>
      </c>
      <c r="J3983" s="514">
        <f t="shared" si="2048"/>
        <v>0</v>
      </c>
      <c r="K3983" s="536">
        <f t="shared" si="2043"/>
        <v>100</v>
      </c>
    </row>
    <row r="3984" spans="1:11" x14ac:dyDescent="0.25">
      <c r="A3984" s="4" t="s">
        <v>385</v>
      </c>
      <c r="B3984" s="4" t="s">
        <v>159</v>
      </c>
      <c r="C3984" s="21">
        <v>1440000</v>
      </c>
      <c r="D3984" s="16"/>
      <c r="E3984" s="16"/>
      <c r="F3984" s="102"/>
      <c r="G3984" s="835"/>
      <c r="H3984" s="691">
        <f>2*720000</f>
        <v>1440000</v>
      </c>
      <c r="I3984" s="851">
        <f>H3984+G3984</f>
        <v>1440000</v>
      </c>
      <c r="J3984" s="561">
        <f>C3984-I3984</f>
        <v>0</v>
      </c>
      <c r="K3984" s="536">
        <f t="shared" si="2043"/>
        <v>100</v>
      </c>
    </row>
    <row r="3985" spans="1:11" ht="15.75" thickBot="1" x14ac:dyDescent="0.3">
      <c r="A3985" s="70" t="s">
        <v>60</v>
      </c>
      <c r="B3985" s="70" t="s">
        <v>61</v>
      </c>
      <c r="C3985" s="71">
        <f>C3986+C3989</f>
        <v>2130000</v>
      </c>
      <c r="D3985" s="71">
        <f t="shared" ref="D3985:J3985" si="2049">D3986+D3989</f>
        <v>0</v>
      </c>
      <c r="E3985" s="71">
        <f t="shared" si="2049"/>
        <v>0</v>
      </c>
      <c r="F3985" s="111">
        <f t="shared" si="2049"/>
        <v>0</v>
      </c>
      <c r="G3985" s="902">
        <f t="shared" si="2049"/>
        <v>820000</v>
      </c>
      <c r="H3985" s="1100">
        <f t="shared" si="2049"/>
        <v>410000</v>
      </c>
      <c r="I3985" s="903">
        <f t="shared" si="2049"/>
        <v>1230000</v>
      </c>
      <c r="J3985" s="558">
        <f t="shared" si="2049"/>
        <v>900000</v>
      </c>
      <c r="K3985" s="904">
        <f t="shared" si="2043"/>
        <v>57.74647887323944</v>
      </c>
    </row>
    <row r="3986" spans="1:11" ht="15.75" thickBot="1" x14ac:dyDescent="0.3">
      <c r="A3986" s="3" t="s">
        <v>386</v>
      </c>
      <c r="B3986" s="3" t="s">
        <v>92</v>
      </c>
      <c r="C3986" s="65">
        <f>C3987</f>
        <v>2050000</v>
      </c>
      <c r="D3986" s="65">
        <f t="shared" ref="D3986:J3987" si="2050">D3987</f>
        <v>0</v>
      </c>
      <c r="E3986" s="65">
        <f t="shared" si="2050"/>
        <v>0</v>
      </c>
      <c r="F3986" s="100">
        <f t="shared" si="2050"/>
        <v>0</v>
      </c>
      <c r="G3986" s="858">
        <f t="shared" si="2050"/>
        <v>820000</v>
      </c>
      <c r="H3986" s="511">
        <f t="shared" si="2050"/>
        <v>410000</v>
      </c>
      <c r="I3986" s="859">
        <f t="shared" si="2050"/>
        <v>1230000</v>
      </c>
      <c r="J3986" s="512">
        <f t="shared" si="2050"/>
        <v>820000</v>
      </c>
      <c r="K3986" s="544">
        <f t="shared" si="2043"/>
        <v>60</v>
      </c>
    </row>
    <row r="3987" spans="1:11" x14ac:dyDescent="0.25">
      <c r="A3987" s="63" t="s">
        <v>387</v>
      </c>
      <c r="B3987" s="63" t="s">
        <v>372</v>
      </c>
      <c r="C3987" s="64">
        <f>C3988</f>
        <v>2050000</v>
      </c>
      <c r="D3987" s="64">
        <f t="shared" si="2050"/>
        <v>0</v>
      </c>
      <c r="E3987" s="64">
        <f t="shared" si="2050"/>
        <v>0</v>
      </c>
      <c r="F3987" s="101">
        <f t="shared" si="2050"/>
        <v>0</v>
      </c>
      <c r="G3987" s="860">
        <f t="shared" si="2050"/>
        <v>820000</v>
      </c>
      <c r="H3987" s="369">
        <f t="shared" si="2050"/>
        <v>410000</v>
      </c>
      <c r="I3987" s="861">
        <f t="shared" si="2050"/>
        <v>1230000</v>
      </c>
      <c r="J3987" s="513">
        <f t="shared" si="2050"/>
        <v>820000</v>
      </c>
      <c r="K3987" s="535">
        <f t="shared" si="2043"/>
        <v>60</v>
      </c>
    </row>
    <row r="3988" spans="1:11" ht="15.75" thickBot="1" x14ac:dyDescent="0.3">
      <c r="A3988" s="48" t="s">
        <v>388</v>
      </c>
      <c r="B3988" s="48" t="s">
        <v>212</v>
      </c>
      <c r="C3988" s="49">
        <v>2050000</v>
      </c>
      <c r="D3988" s="147"/>
      <c r="E3988" s="147"/>
      <c r="F3988" s="148"/>
      <c r="G3988" s="865">
        <v>820000</v>
      </c>
      <c r="H3988" s="1098">
        <v>410000</v>
      </c>
      <c r="I3988" s="866">
        <f>H3988+G3988</f>
        <v>1230000</v>
      </c>
      <c r="J3988" s="618">
        <f>C3988-I3988</f>
        <v>820000</v>
      </c>
      <c r="K3988" s="538">
        <f t="shared" si="2043"/>
        <v>60</v>
      </c>
    </row>
    <row r="3989" spans="1:11" ht="15.75" thickBot="1" x14ac:dyDescent="0.3">
      <c r="A3989" s="3" t="s">
        <v>389</v>
      </c>
      <c r="B3989" s="3" t="s">
        <v>151</v>
      </c>
      <c r="C3989" s="65">
        <f>C3990</f>
        <v>80000</v>
      </c>
      <c r="D3989" s="65">
        <f t="shared" ref="D3989:J3990" si="2051">D3990</f>
        <v>0</v>
      </c>
      <c r="E3989" s="65">
        <f t="shared" si="2051"/>
        <v>0</v>
      </c>
      <c r="F3989" s="100">
        <f t="shared" si="2051"/>
        <v>0</v>
      </c>
      <c r="G3989" s="858">
        <f t="shared" si="2051"/>
        <v>0</v>
      </c>
      <c r="H3989" s="511">
        <f t="shared" si="2051"/>
        <v>0</v>
      </c>
      <c r="I3989" s="859">
        <f t="shared" si="2051"/>
        <v>0</v>
      </c>
      <c r="J3989" s="512">
        <f t="shared" si="2051"/>
        <v>80000</v>
      </c>
      <c r="K3989" s="544">
        <f t="shared" si="2043"/>
        <v>0</v>
      </c>
    </row>
    <row r="3990" spans="1:11" x14ac:dyDescent="0.25">
      <c r="A3990" s="63" t="s">
        <v>390</v>
      </c>
      <c r="B3990" s="63" t="s">
        <v>154</v>
      </c>
      <c r="C3990" s="64">
        <f>C3991</f>
        <v>80000</v>
      </c>
      <c r="D3990" s="64">
        <f t="shared" si="2051"/>
        <v>0</v>
      </c>
      <c r="E3990" s="64">
        <f t="shared" si="2051"/>
        <v>0</v>
      </c>
      <c r="F3990" s="101">
        <f t="shared" si="2051"/>
        <v>0</v>
      </c>
      <c r="G3990" s="860">
        <f t="shared" si="2051"/>
        <v>0</v>
      </c>
      <c r="H3990" s="369">
        <f t="shared" si="2051"/>
        <v>0</v>
      </c>
      <c r="I3990" s="861">
        <f t="shared" si="2051"/>
        <v>0</v>
      </c>
      <c r="J3990" s="513">
        <f t="shared" si="2051"/>
        <v>80000</v>
      </c>
      <c r="K3990" s="535">
        <f t="shared" si="2043"/>
        <v>0</v>
      </c>
    </row>
    <row r="3991" spans="1:11" x14ac:dyDescent="0.25">
      <c r="A3991" s="4" t="s">
        <v>391</v>
      </c>
      <c r="B3991" s="4" t="s">
        <v>246</v>
      </c>
      <c r="C3991" s="21">
        <v>80000</v>
      </c>
      <c r="D3991" s="16"/>
      <c r="E3991" s="16"/>
      <c r="F3991" s="102"/>
      <c r="G3991" s="835"/>
      <c r="H3991" s="716"/>
      <c r="I3991" s="846">
        <f>H3991+G3991</f>
        <v>0</v>
      </c>
      <c r="J3991" s="561">
        <f>C3991-I3991</f>
        <v>80000</v>
      </c>
      <c r="K3991" s="536">
        <f t="shared" si="2043"/>
        <v>0</v>
      </c>
    </row>
    <row r="3992" spans="1:11" ht="15.75" thickBot="1" x14ac:dyDescent="0.3">
      <c r="A3992" s="70" t="s">
        <v>62</v>
      </c>
      <c r="B3992" s="77" t="s">
        <v>63</v>
      </c>
      <c r="C3992" s="71">
        <f>C3993</f>
        <v>3755000</v>
      </c>
      <c r="D3992" s="71">
        <f t="shared" ref="D3992:J3992" si="2052">D3993</f>
        <v>0</v>
      </c>
      <c r="E3992" s="71">
        <f t="shared" si="2052"/>
        <v>0</v>
      </c>
      <c r="F3992" s="111">
        <f t="shared" si="2052"/>
        <v>0</v>
      </c>
      <c r="G3992" s="902">
        <f t="shared" si="2052"/>
        <v>108125</v>
      </c>
      <c r="H3992" s="1100">
        <f t="shared" si="2052"/>
        <v>0</v>
      </c>
      <c r="I3992" s="903">
        <f t="shared" si="2052"/>
        <v>108125</v>
      </c>
      <c r="J3992" s="558">
        <f t="shared" si="2052"/>
        <v>3646875</v>
      </c>
      <c r="K3992" s="904">
        <f t="shared" si="2043"/>
        <v>2.8794940079893476</v>
      </c>
    </row>
    <row r="3993" spans="1:11" ht="15.75" thickBot="1" x14ac:dyDescent="0.3">
      <c r="A3993" s="79" t="s">
        <v>392</v>
      </c>
      <c r="B3993" s="3" t="s">
        <v>151</v>
      </c>
      <c r="C3993" s="65">
        <f>C3994+C3996+C3998</f>
        <v>3755000</v>
      </c>
      <c r="D3993" s="65">
        <f t="shared" ref="D3993:J3993" si="2053">D3994+D3996+D3998</f>
        <v>0</v>
      </c>
      <c r="E3993" s="65">
        <f t="shared" si="2053"/>
        <v>0</v>
      </c>
      <c r="F3993" s="100">
        <f t="shared" si="2053"/>
        <v>0</v>
      </c>
      <c r="G3993" s="858">
        <f t="shared" si="2053"/>
        <v>108125</v>
      </c>
      <c r="H3993" s="511">
        <f t="shared" si="2053"/>
        <v>0</v>
      </c>
      <c r="I3993" s="859">
        <f t="shared" si="2053"/>
        <v>108125</v>
      </c>
      <c r="J3993" s="512">
        <f t="shared" si="2053"/>
        <v>3646875</v>
      </c>
      <c r="K3993" s="544">
        <f t="shared" si="2043"/>
        <v>2.8794940079893476</v>
      </c>
    </row>
    <row r="3994" spans="1:11" x14ac:dyDescent="0.25">
      <c r="A3994" s="78" t="s">
        <v>393</v>
      </c>
      <c r="B3994" s="63" t="s">
        <v>154</v>
      </c>
      <c r="C3994" s="64">
        <f>C3995</f>
        <v>125000</v>
      </c>
      <c r="D3994" s="64">
        <f t="shared" ref="D3994:J3994" si="2054">D3995</f>
        <v>0</v>
      </c>
      <c r="E3994" s="64">
        <f t="shared" si="2054"/>
        <v>0</v>
      </c>
      <c r="F3994" s="101">
        <f t="shared" si="2054"/>
        <v>0</v>
      </c>
      <c r="G3994" s="860">
        <f t="shared" si="2054"/>
        <v>93250</v>
      </c>
      <c r="H3994" s="369">
        <f t="shared" si="2054"/>
        <v>0</v>
      </c>
      <c r="I3994" s="861">
        <f t="shared" si="2054"/>
        <v>93250</v>
      </c>
      <c r="J3994" s="513">
        <f t="shared" si="2054"/>
        <v>31750</v>
      </c>
      <c r="K3994" s="535">
        <f t="shared" si="2043"/>
        <v>74.599999999999994</v>
      </c>
    </row>
    <row r="3995" spans="1:11" x14ac:dyDescent="0.25">
      <c r="A3995" s="27" t="s">
        <v>394</v>
      </c>
      <c r="B3995" s="4" t="s">
        <v>155</v>
      </c>
      <c r="C3995" s="21">
        <v>125000</v>
      </c>
      <c r="D3995" s="16"/>
      <c r="E3995" s="16"/>
      <c r="F3995" s="102"/>
      <c r="G3995" s="850">
        <v>93250</v>
      </c>
      <c r="H3995" s="691"/>
      <c r="I3995" s="864">
        <f>H3995+G3995</f>
        <v>93250</v>
      </c>
      <c r="J3995" s="561">
        <f>C3995-I3995</f>
        <v>31750</v>
      </c>
      <c r="K3995" s="536">
        <f t="shared" si="2043"/>
        <v>74.599999999999994</v>
      </c>
    </row>
    <row r="3996" spans="1:11" x14ac:dyDescent="0.25">
      <c r="A3996" s="27" t="s">
        <v>395</v>
      </c>
      <c r="B3996" s="4" t="s">
        <v>156</v>
      </c>
      <c r="C3996" s="21">
        <f>C3997</f>
        <v>30000</v>
      </c>
      <c r="D3996" s="21">
        <f t="shared" ref="D3996:J3996" si="2055">D3997</f>
        <v>0</v>
      </c>
      <c r="E3996" s="21">
        <f t="shared" si="2055"/>
        <v>0</v>
      </c>
      <c r="F3996" s="103">
        <f t="shared" si="2055"/>
        <v>0</v>
      </c>
      <c r="G3996" s="862">
        <f t="shared" si="2055"/>
        <v>14875</v>
      </c>
      <c r="H3996" s="499">
        <f t="shared" si="2055"/>
        <v>0</v>
      </c>
      <c r="I3996" s="863">
        <f t="shared" si="2055"/>
        <v>14875</v>
      </c>
      <c r="J3996" s="514">
        <f t="shared" si="2055"/>
        <v>15125</v>
      </c>
      <c r="K3996" s="536">
        <f t="shared" si="2043"/>
        <v>49.583333333333336</v>
      </c>
    </row>
    <row r="3997" spans="1:11" x14ac:dyDescent="0.25">
      <c r="A3997" s="27" t="s">
        <v>396</v>
      </c>
      <c r="B3997" s="4" t="s">
        <v>157</v>
      </c>
      <c r="C3997" s="21">
        <v>30000</v>
      </c>
      <c r="D3997" s="16"/>
      <c r="E3997" s="16"/>
      <c r="F3997" s="102"/>
      <c r="G3997" s="850">
        <v>14875</v>
      </c>
      <c r="H3997" s="691"/>
      <c r="I3997" s="864">
        <f>H3997+G3997</f>
        <v>14875</v>
      </c>
      <c r="J3997" s="561">
        <f>C3997-I3997</f>
        <v>15125</v>
      </c>
      <c r="K3997" s="536">
        <f t="shared" si="2043"/>
        <v>49.583333333333336</v>
      </c>
    </row>
    <row r="3998" spans="1:11" x14ac:dyDescent="0.25">
      <c r="A3998" s="27" t="s">
        <v>397</v>
      </c>
      <c r="B3998" s="4" t="s">
        <v>158</v>
      </c>
      <c r="C3998" s="21">
        <f>C3999</f>
        <v>3600000</v>
      </c>
      <c r="D3998" s="21">
        <f t="shared" ref="D3998:J3998" si="2056">D3999</f>
        <v>0</v>
      </c>
      <c r="E3998" s="21">
        <f t="shared" si="2056"/>
        <v>0</v>
      </c>
      <c r="F3998" s="103">
        <f t="shared" si="2056"/>
        <v>0</v>
      </c>
      <c r="G3998" s="862">
        <f t="shared" si="2056"/>
        <v>0</v>
      </c>
      <c r="H3998" s="499">
        <f t="shared" si="2056"/>
        <v>0</v>
      </c>
      <c r="I3998" s="863">
        <f t="shared" si="2056"/>
        <v>0</v>
      </c>
      <c r="J3998" s="514">
        <f t="shared" si="2056"/>
        <v>3600000</v>
      </c>
      <c r="K3998" s="536">
        <f t="shared" si="2043"/>
        <v>0</v>
      </c>
    </row>
    <row r="3999" spans="1:11" x14ac:dyDescent="0.25">
      <c r="A3999" s="27" t="s">
        <v>398</v>
      </c>
      <c r="B3999" s="4" t="s">
        <v>159</v>
      </c>
      <c r="C3999" s="21">
        <v>3600000</v>
      </c>
      <c r="D3999" s="16"/>
      <c r="E3999" s="16"/>
      <c r="F3999" s="102"/>
      <c r="G3999" s="835"/>
      <c r="H3999" s="716"/>
      <c r="I3999" s="846">
        <f>H3999+G3999</f>
        <v>0</v>
      </c>
      <c r="J3999" s="561">
        <f>C3999-I3999</f>
        <v>3600000</v>
      </c>
      <c r="K3999" s="536">
        <f t="shared" si="2043"/>
        <v>0</v>
      </c>
    </row>
    <row r="4000" spans="1:11" ht="15.75" thickBot="1" x14ac:dyDescent="0.3">
      <c r="A4000" s="70" t="s">
        <v>64</v>
      </c>
      <c r="B4000" s="77" t="s">
        <v>65</v>
      </c>
      <c r="C4000" s="71">
        <f>C4001</f>
        <v>1580000</v>
      </c>
      <c r="D4000" s="71">
        <f t="shared" ref="D4000:J4000" si="2057">D4001</f>
        <v>0</v>
      </c>
      <c r="E4000" s="71">
        <f t="shared" si="2057"/>
        <v>0</v>
      </c>
      <c r="F4000" s="111">
        <f t="shared" si="2057"/>
        <v>0</v>
      </c>
      <c r="G4000" s="902">
        <f t="shared" si="2057"/>
        <v>0</v>
      </c>
      <c r="H4000" s="1100">
        <f t="shared" si="2057"/>
        <v>720000</v>
      </c>
      <c r="I4000" s="903">
        <f t="shared" si="2057"/>
        <v>720000</v>
      </c>
      <c r="J4000" s="558">
        <f t="shared" si="2057"/>
        <v>860000</v>
      </c>
      <c r="K4000" s="904">
        <f t="shared" si="2043"/>
        <v>45.569620253164558</v>
      </c>
    </row>
    <row r="4001" spans="1:11" ht="15.75" thickBot="1" x14ac:dyDescent="0.3">
      <c r="A4001" s="79" t="s">
        <v>399</v>
      </c>
      <c r="B4001" s="3" t="s">
        <v>151</v>
      </c>
      <c r="C4001" s="65">
        <f>C4002+C4004+C4006</f>
        <v>1580000</v>
      </c>
      <c r="D4001" s="65">
        <f t="shared" ref="D4001:J4001" si="2058">D4002+D4004+D4006</f>
        <v>0</v>
      </c>
      <c r="E4001" s="65">
        <f t="shared" si="2058"/>
        <v>0</v>
      </c>
      <c r="F4001" s="100">
        <f t="shared" si="2058"/>
        <v>0</v>
      </c>
      <c r="G4001" s="858">
        <f t="shared" si="2058"/>
        <v>0</v>
      </c>
      <c r="H4001" s="511">
        <f t="shared" si="2058"/>
        <v>720000</v>
      </c>
      <c r="I4001" s="859">
        <f t="shared" si="2058"/>
        <v>720000</v>
      </c>
      <c r="J4001" s="512">
        <f t="shared" si="2058"/>
        <v>860000</v>
      </c>
      <c r="K4001" s="544">
        <f t="shared" si="2043"/>
        <v>45.569620253164558</v>
      </c>
    </row>
    <row r="4002" spans="1:11" x14ac:dyDescent="0.25">
      <c r="A4002" s="78" t="s">
        <v>400</v>
      </c>
      <c r="B4002" s="63" t="s">
        <v>154</v>
      </c>
      <c r="C4002" s="64">
        <f>C4003</f>
        <v>80000</v>
      </c>
      <c r="D4002" s="64">
        <f t="shared" ref="D4002:J4002" si="2059">D4003</f>
        <v>0</v>
      </c>
      <c r="E4002" s="64">
        <f t="shared" si="2059"/>
        <v>0</v>
      </c>
      <c r="F4002" s="101">
        <f t="shared" si="2059"/>
        <v>0</v>
      </c>
      <c r="G4002" s="860">
        <f t="shared" si="2059"/>
        <v>0</v>
      </c>
      <c r="H4002" s="369">
        <f t="shared" si="2059"/>
        <v>0</v>
      </c>
      <c r="I4002" s="861">
        <f t="shared" si="2059"/>
        <v>0</v>
      </c>
      <c r="J4002" s="513">
        <f t="shared" si="2059"/>
        <v>80000</v>
      </c>
      <c r="K4002" s="535">
        <f t="shared" si="2043"/>
        <v>0</v>
      </c>
    </row>
    <row r="4003" spans="1:11" x14ac:dyDescent="0.25">
      <c r="A4003" s="27" t="s">
        <v>401</v>
      </c>
      <c r="B4003" s="4" t="s">
        <v>155</v>
      </c>
      <c r="C4003" s="21">
        <v>80000</v>
      </c>
      <c r="D4003" s="16"/>
      <c r="E4003" s="16"/>
      <c r="F4003" s="102"/>
      <c r="G4003" s="835"/>
      <c r="H4003" s="716"/>
      <c r="I4003" s="846">
        <f>H4003+G4003</f>
        <v>0</v>
      </c>
      <c r="J4003" s="561">
        <f>C4003-I4003</f>
        <v>80000</v>
      </c>
      <c r="K4003" s="536">
        <f t="shared" si="2043"/>
        <v>0</v>
      </c>
    </row>
    <row r="4004" spans="1:11" x14ac:dyDescent="0.25">
      <c r="A4004" s="27" t="s">
        <v>402</v>
      </c>
      <c r="B4004" s="4" t="s">
        <v>156</v>
      </c>
      <c r="C4004" s="21">
        <f>C4005</f>
        <v>60000</v>
      </c>
      <c r="D4004" s="21">
        <f t="shared" ref="D4004:J4004" si="2060">D4005</f>
        <v>0</v>
      </c>
      <c r="E4004" s="21">
        <f t="shared" si="2060"/>
        <v>0</v>
      </c>
      <c r="F4004" s="103">
        <f t="shared" si="2060"/>
        <v>0</v>
      </c>
      <c r="G4004" s="862">
        <f t="shared" si="2060"/>
        <v>0</v>
      </c>
      <c r="H4004" s="499">
        <f t="shared" si="2060"/>
        <v>0</v>
      </c>
      <c r="I4004" s="863">
        <f t="shared" si="2060"/>
        <v>0</v>
      </c>
      <c r="J4004" s="514">
        <f t="shared" si="2060"/>
        <v>60000</v>
      </c>
      <c r="K4004" s="536">
        <f t="shared" si="2043"/>
        <v>0</v>
      </c>
    </row>
    <row r="4005" spans="1:11" x14ac:dyDescent="0.25">
      <c r="A4005" s="27" t="s">
        <v>403</v>
      </c>
      <c r="B4005" s="4" t="s">
        <v>157</v>
      </c>
      <c r="C4005" s="21">
        <v>60000</v>
      </c>
      <c r="D4005" s="16"/>
      <c r="E4005" s="16"/>
      <c r="F4005" s="102"/>
      <c r="G4005" s="835"/>
      <c r="H4005" s="716"/>
      <c r="I4005" s="846">
        <f>H4005+G4005</f>
        <v>0</v>
      </c>
      <c r="J4005" s="561">
        <f>C4005-I4005</f>
        <v>60000</v>
      </c>
      <c r="K4005" s="536">
        <f t="shared" si="2043"/>
        <v>0</v>
      </c>
    </row>
    <row r="4006" spans="1:11" x14ac:dyDescent="0.25">
      <c r="A4006" s="27" t="s">
        <v>404</v>
      </c>
      <c r="B4006" s="4" t="s">
        <v>158</v>
      </c>
      <c r="C4006" s="21">
        <f>C4007</f>
        <v>1440000</v>
      </c>
      <c r="D4006" s="21">
        <f t="shared" ref="D4006:J4006" si="2061">D4007</f>
        <v>0</v>
      </c>
      <c r="E4006" s="21">
        <f t="shared" si="2061"/>
        <v>0</v>
      </c>
      <c r="F4006" s="103">
        <f t="shared" si="2061"/>
        <v>0</v>
      </c>
      <c r="G4006" s="862">
        <f t="shared" si="2061"/>
        <v>0</v>
      </c>
      <c r="H4006" s="499">
        <f t="shared" si="2061"/>
        <v>720000</v>
      </c>
      <c r="I4006" s="863">
        <f t="shared" si="2061"/>
        <v>720000</v>
      </c>
      <c r="J4006" s="514">
        <f t="shared" si="2061"/>
        <v>720000</v>
      </c>
      <c r="K4006" s="536">
        <f t="shared" si="2043"/>
        <v>50</v>
      </c>
    </row>
    <row r="4007" spans="1:11" x14ac:dyDescent="0.25">
      <c r="A4007" s="27" t="s">
        <v>405</v>
      </c>
      <c r="B4007" s="4" t="s">
        <v>159</v>
      </c>
      <c r="C4007" s="21">
        <v>1440000</v>
      </c>
      <c r="D4007" s="16"/>
      <c r="E4007" s="16"/>
      <c r="F4007" s="102"/>
      <c r="G4007" s="835"/>
      <c r="H4007" s="691">
        <v>720000</v>
      </c>
      <c r="I4007" s="851">
        <f>H4007+G4007</f>
        <v>720000</v>
      </c>
      <c r="J4007" s="561">
        <f>C4007-I4007</f>
        <v>720000</v>
      </c>
      <c r="K4007" s="536">
        <f t="shared" si="2043"/>
        <v>50</v>
      </c>
    </row>
    <row r="4008" spans="1:11" ht="15.75" thickBot="1" x14ac:dyDescent="0.3">
      <c r="A4008" s="54" t="s">
        <v>116</v>
      </c>
      <c r="B4008" s="59" t="s">
        <v>108</v>
      </c>
      <c r="C4008" s="55">
        <f t="shared" ref="C4008:J4008" si="2062">C4009+C4020+C4028+C4036</f>
        <v>5460000</v>
      </c>
      <c r="D4008" s="55">
        <f t="shared" si="2062"/>
        <v>0</v>
      </c>
      <c r="E4008" s="55">
        <f t="shared" si="2062"/>
        <v>0</v>
      </c>
      <c r="F4008" s="104">
        <f t="shared" si="2062"/>
        <v>0</v>
      </c>
      <c r="G4008" s="547">
        <f t="shared" si="2062"/>
        <v>835000</v>
      </c>
      <c r="H4008" s="499">
        <f t="shared" si="2062"/>
        <v>157500</v>
      </c>
      <c r="I4008" s="581">
        <f t="shared" si="2062"/>
        <v>992500</v>
      </c>
      <c r="J4008" s="549">
        <f t="shared" si="2062"/>
        <v>4467500</v>
      </c>
      <c r="K4008" s="917">
        <f t="shared" si="2043"/>
        <v>18.177655677655675</v>
      </c>
    </row>
    <row r="4009" spans="1:11" ht="15.75" thickBot="1" x14ac:dyDescent="0.3">
      <c r="A4009" s="70" t="s">
        <v>66</v>
      </c>
      <c r="B4009" s="77" t="s">
        <v>67</v>
      </c>
      <c r="C4009" s="71">
        <f>C4010</f>
        <v>1840000</v>
      </c>
      <c r="D4009" s="71">
        <f t="shared" ref="D4009:J4009" si="2063">D4010</f>
        <v>0</v>
      </c>
      <c r="E4009" s="71">
        <f t="shared" si="2063"/>
        <v>0</v>
      </c>
      <c r="F4009" s="111">
        <f t="shared" si="2063"/>
        <v>0</v>
      </c>
      <c r="G4009" s="902">
        <f t="shared" si="2063"/>
        <v>0</v>
      </c>
      <c r="H4009" s="1100">
        <f t="shared" si="2063"/>
        <v>0</v>
      </c>
      <c r="I4009" s="903">
        <f t="shared" si="2063"/>
        <v>0</v>
      </c>
      <c r="J4009" s="558">
        <f t="shared" si="2063"/>
        <v>1840000</v>
      </c>
      <c r="K4009" s="909">
        <f t="shared" si="2043"/>
        <v>0</v>
      </c>
    </row>
    <row r="4010" spans="1:11" ht="15.75" thickBot="1" x14ac:dyDescent="0.3">
      <c r="A4010" s="79" t="s">
        <v>406</v>
      </c>
      <c r="B4010" s="3" t="s">
        <v>151</v>
      </c>
      <c r="C4010" s="65">
        <f>C4011+C4013+C4015</f>
        <v>1840000</v>
      </c>
      <c r="D4010" s="65">
        <f t="shared" ref="D4010:J4010" si="2064">D4011+D4013+D4015</f>
        <v>0</v>
      </c>
      <c r="E4010" s="65">
        <f t="shared" si="2064"/>
        <v>0</v>
      </c>
      <c r="F4010" s="100">
        <f t="shared" si="2064"/>
        <v>0</v>
      </c>
      <c r="G4010" s="858">
        <f t="shared" si="2064"/>
        <v>0</v>
      </c>
      <c r="H4010" s="511">
        <f t="shared" si="2064"/>
        <v>0</v>
      </c>
      <c r="I4010" s="859">
        <f t="shared" si="2064"/>
        <v>0</v>
      </c>
      <c r="J4010" s="512">
        <f t="shared" si="2064"/>
        <v>1840000</v>
      </c>
      <c r="K4010" s="535">
        <f t="shared" si="2043"/>
        <v>0</v>
      </c>
    </row>
    <row r="4011" spans="1:11" x14ac:dyDescent="0.25">
      <c r="A4011" s="78" t="s">
        <v>407</v>
      </c>
      <c r="B4011" s="63" t="s">
        <v>154</v>
      </c>
      <c r="C4011" s="64">
        <f>C4012</f>
        <v>310000</v>
      </c>
      <c r="D4011" s="64">
        <f t="shared" ref="D4011:J4011" si="2065">D4012</f>
        <v>0</v>
      </c>
      <c r="E4011" s="64">
        <f t="shared" si="2065"/>
        <v>0</v>
      </c>
      <c r="F4011" s="101">
        <f t="shared" si="2065"/>
        <v>0</v>
      </c>
      <c r="G4011" s="860">
        <f t="shared" si="2065"/>
        <v>0</v>
      </c>
      <c r="H4011" s="369">
        <f t="shared" si="2065"/>
        <v>0</v>
      </c>
      <c r="I4011" s="861">
        <f t="shared" si="2065"/>
        <v>0</v>
      </c>
      <c r="J4011" s="513">
        <f t="shared" si="2065"/>
        <v>310000</v>
      </c>
      <c r="K4011" s="536">
        <f t="shared" si="2043"/>
        <v>0</v>
      </c>
    </row>
    <row r="4012" spans="1:11" x14ac:dyDescent="0.25">
      <c r="A4012" s="27" t="s">
        <v>408</v>
      </c>
      <c r="B4012" s="4" t="s">
        <v>155</v>
      </c>
      <c r="C4012" s="21">
        <v>310000</v>
      </c>
      <c r="D4012" s="16"/>
      <c r="E4012" s="16"/>
      <c r="F4012" s="102"/>
      <c r="G4012" s="835"/>
      <c r="H4012" s="716"/>
      <c r="I4012" s="846">
        <f>H4012+G4012</f>
        <v>0</v>
      </c>
      <c r="J4012" s="561">
        <f>C4012-I4012</f>
        <v>310000</v>
      </c>
      <c r="K4012" s="536">
        <f t="shared" si="2043"/>
        <v>0</v>
      </c>
    </row>
    <row r="4013" spans="1:11" x14ac:dyDescent="0.25">
      <c r="A4013" s="27" t="s">
        <v>409</v>
      </c>
      <c r="B4013" s="4" t="s">
        <v>156</v>
      </c>
      <c r="C4013" s="21">
        <f>C4014</f>
        <v>90000</v>
      </c>
      <c r="D4013" s="21">
        <f t="shared" ref="D4013:J4013" si="2066">D4014</f>
        <v>0</v>
      </c>
      <c r="E4013" s="21">
        <f t="shared" si="2066"/>
        <v>0</v>
      </c>
      <c r="F4013" s="103">
        <f t="shared" si="2066"/>
        <v>0</v>
      </c>
      <c r="G4013" s="862">
        <f t="shared" si="2066"/>
        <v>0</v>
      </c>
      <c r="H4013" s="499">
        <f t="shared" si="2066"/>
        <v>0</v>
      </c>
      <c r="I4013" s="863">
        <f t="shared" si="2066"/>
        <v>0</v>
      </c>
      <c r="J4013" s="514">
        <f t="shared" si="2066"/>
        <v>90000</v>
      </c>
      <c r="K4013" s="536">
        <f t="shared" si="2043"/>
        <v>0</v>
      </c>
    </row>
    <row r="4014" spans="1:11" x14ac:dyDescent="0.25">
      <c r="A4014" s="27" t="s">
        <v>410</v>
      </c>
      <c r="B4014" s="4" t="s">
        <v>157</v>
      </c>
      <c r="C4014" s="21">
        <v>90000</v>
      </c>
      <c r="D4014" s="16"/>
      <c r="E4014" s="16"/>
      <c r="F4014" s="102"/>
      <c r="G4014" s="835"/>
      <c r="H4014" s="716"/>
      <c r="I4014" s="846">
        <f>H4014+G4014</f>
        <v>0</v>
      </c>
      <c r="J4014" s="561">
        <f>C4014-I4014</f>
        <v>90000</v>
      </c>
      <c r="K4014" s="536">
        <f t="shared" si="2043"/>
        <v>0</v>
      </c>
    </row>
    <row r="4015" spans="1:11" x14ac:dyDescent="0.25">
      <c r="A4015" s="27" t="s">
        <v>411</v>
      </c>
      <c r="B4015" s="4" t="s">
        <v>158</v>
      </c>
      <c r="C4015" s="21">
        <f>C4016</f>
        <v>1440000</v>
      </c>
      <c r="D4015" s="21">
        <f t="shared" ref="D4015:J4015" si="2067">D4016</f>
        <v>0</v>
      </c>
      <c r="E4015" s="21">
        <f t="shared" si="2067"/>
        <v>0</v>
      </c>
      <c r="F4015" s="103">
        <f t="shared" si="2067"/>
        <v>0</v>
      </c>
      <c r="G4015" s="862">
        <f t="shared" si="2067"/>
        <v>0</v>
      </c>
      <c r="H4015" s="499">
        <f t="shared" si="2067"/>
        <v>0</v>
      </c>
      <c r="I4015" s="863">
        <f t="shared" si="2067"/>
        <v>0</v>
      </c>
      <c r="J4015" s="514">
        <f t="shared" si="2067"/>
        <v>1440000</v>
      </c>
      <c r="K4015" s="536">
        <f t="shared" si="2043"/>
        <v>0</v>
      </c>
    </row>
    <row r="4016" spans="1:11" x14ac:dyDescent="0.25">
      <c r="A4016" s="135" t="s">
        <v>412</v>
      </c>
      <c r="B4016" s="48" t="s">
        <v>159</v>
      </c>
      <c r="C4016" s="49">
        <v>1440000</v>
      </c>
      <c r="D4016" s="29"/>
      <c r="E4016" s="29"/>
      <c r="F4016" s="89"/>
      <c r="G4016" s="836"/>
      <c r="H4016" s="1088"/>
      <c r="I4016" s="847">
        <f>H4016+G4016</f>
        <v>0</v>
      </c>
      <c r="J4016" s="618">
        <f>C4016-I4016</f>
        <v>1440000</v>
      </c>
      <c r="K4016" s="538">
        <f t="shared" si="2043"/>
        <v>0</v>
      </c>
    </row>
    <row r="4017" spans="1:11" x14ac:dyDescent="0.25">
      <c r="A4017" s="139"/>
      <c r="B4017" s="124"/>
      <c r="C4017" s="125"/>
      <c r="D4017" s="126"/>
      <c r="E4017" s="126"/>
      <c r="F4017" s="126"/>
      <c r="G4017" s="516"/>
      <c r="H4017" s="516"/>
      <c r="I4017" s="516"/>
      <c r="J4017" s="515"/>
      <c r="K4017" s="545"/>
    </row>
    <row r="4018" spans="1:11" x14ac:dyDescent="0.25">
      <c r="A4018" s="140"/>
      <c r="B4018" s="7"/>
      <c r="C4018" s="8"/>
      <c r="D4018" s="130"/>
      <c r="E4018" s="130"/>
      <c r="F4018" s="130"/>
      <c r="G4018" s="520"/>
      <c r="H4018" s="520"/>
      <c r="I4018" s="520"/>
      <c r="J4018" s="519"/>
      <c r="K4018" s="550">
        <v>8</v>
      </c>
    </row>
    <row r="4019" spans="1:11" x14ac:dyDescent="0.25">
      <c r="A4019" s="144" t="s">
        <v>533</v>
      </c>
      <c r="B4019" s="141">
        <v>2</v>
      </c>
      <c r="C4019" s="142" t="s">
        <v>534</v>
      </c>
      <c r="D4019" s="142" t="s">
        <v>535</v>
      </c>
      <c r="E4019" s="142" t="s">
        <v>536</v>
      </c>
      <c r="F4019" s="143" t="s">
        <v>537</v>
      </c>
      <c r="G4019" s="882">
        <v>7</v>
      </c>
      <c r="H4019" s="1108">
        <v>8</v>
      </c>
      <c r="I4019" s="883">
        <v>9</v>
      </c>
      <c r="J4019" s="525">
        <v>10</v>
      </c>
      <c r="K4019" s="503">
        <v>11</v>
      </c>
    </row>
    <row r="4020" spans="1:11" ht="15.75" thickBot="1" x14ac:dyDescent="0.3">
      <c r="A4020" s="136" t="s">
        <v>68</v>
      </c>
      <c r="B4020" s="136" t="s">
        <v>69</v>
      </c>
      <c r="C4020" s="137">
        <f>C4021</f>
        <v>1060000</v>
      </c>
      <c r="D4020" s="137">
        <f t="shared" ref="D4020:J4020" si="2068">D4021</f>
        <v>0</v>
      </c>
      <c r="E4020" s="137">
        <f t="shared" si="2068"/>
        <v>0</v>
      </c>
      <c r="F4020" s="138">
        <f t="shared" si="2068"/>
        <v>0</v>
      </c>
      <c r="G4020" s="905">
        <f t="shared" si="2068"/>
        <v>835000</v>
      </c>
      <c r="H4020" s="1109">
        <f t="shared" si="2068"/>
        <v>157500</v>
      </c>
      <c r="I4020" s="906">
        <f t="shared" si="2068"/>
        <v>992500</v>
      </c>
      <c r="J4020" s="559">
        <f t="shared" si="2068"/>
        <v>67500</v>
      </c>
      <c r="K4020" s="907">
        <f t="shared" ref="K4020:K4061" si="2069">I4020/C4020*100</f>
        <v>93.632075471698116</v>
      </c>
    </row>
    <row r="4021" spans="1:11" ht="15.75" thickBot="1" x14ac:dyDescent="0.3">
      <c r="A4021" s="79" t="s">
        <v>413</v>
      </c>
      <c r="B4021" s="3" t="s">
        <v>151</v>
      </c>
      <c r="C4021" s="65">
        <f>C4022+C4024+C4026</f>
        <v>1060000</v>
      </c>
      <c r="D4021" s="65">
        <f t="shared" ref="D4021:J4021" si="2070">D4022+D4024+D4026</f>
        <v>0</v>
      </c>
      <c r="E4021" s="65">
        <f t="shared" si="2070"/>
        <v>0</v>
      </c>
      <c r="F4021" s="100">
        <f t="shared" si="2070"/>
        <v>0</v>
      </c>
      <c r="G4021" s="858">
        <f t="shared" si="2070"/>
        <v>835000</v>
      </c>
      <c r="H4021" s="511">
        <f t="shared" si="2070"/>
        <v>157500</v>
      </c>
      <c r="I4021" s="859">
        <f t="shared" si="2070"/>
        <v>992500</v>
      </c>
      <c r="J4021" s="512">
        <f t="shared" si="2070"/>
        <v>67500</v>
      </c>
      <c r="K4021" s="535">
        <f t="shared" si="2069"/>
        <v>93.632075471698116</v>
      </c>
    </row>
    <row r="4022" spans="1:11" x14ac:dyDescent="0.25">
      <c r="A4022" s="78" t="s">
        <v>414</v>
      </c>
      <c r="B4022" s="63" t="s">
        <v>154</v>
      </c>
      <c r="C4022" s="64">
        <f>C4023</f>
        <v>70000</v>
      </c>
      <c r="D4022" s="64">
        <f t="shared" ref="D4022:J4022" si="2071">D4023</f>
        <v>0</v>
      </c>
      <c r="E4022" s="64">
        <f t="shared" si="2071"/>
        <v>0</v>
      </c>
      <c r="F4022" s="101">
        <f t="shared" si="2071"/>
        <v>0</v>
      </c>
      <c r="G4022" s="860">
        <f t="shared" si="2071"/>
        <v>70000</v>
      </c>
      <c r="H4022" s="369">
        <f t="shared" si="2071"/>
        <v>0</v>
      </c>
      <c r="I4022" s="861">
        <f t="shared" si="2071"/>
        <v>70000</v>
      </c>
      <c r="J4022" s="513">
        <f t="shared" si="2071"/>
        <v>0</v>
      </c>
      <c r="K4022" s="536">
        <f t="shared" si="2069"/>
        <v>100</v>
      </c>
    </row>
    <row r="4023" spans="1:11" x14ac:dyDescent="0.25">
      <c r="A4023" s="27" t="s">
        <v>415</v>
      </c>
      <c r="B4023" s="4" t="s">
        <v>155</v>
      </c>
      <c r="C4023" s="21">
        <v>70000</v>
      </c>
      <c r="D4023" s="16"/>
      <c r="E4023" s="16"/>
      <c r="F4023" s="102"/>
      <c r="G4023" s="850">
        <v>70000</v>
      </c>
      <c r="H4023" s="691"/>
      <c r="I4023" s="864">
        <f>H4023+G4023</f>
        <v>70000</v>
      </c>
      <c r="J4023" s="561">
        <f>C4023-I4023</f>
        <v>0</v>
      </c>
      <c r="K4023" s="536">
        <f t="shared" si="2069"/>
        <v>100</v>
      </c>
    </row>
    <row r="4024" spans="1:11" x14ac:dyDescent="0.25">
      <c r="A4024" s="27" t="s">
        <v>416</v>
      </c>
      <c r="B4024" s="4" t="s">
        <v>156</v>
      </c>
      <c r="C4024" s="21">
        <f>C4025</f>
        <v>30000</v>
      </c>
      <c r="D4024" s="21">
        <f t="shared" ref="D4024:J4024" si="2072">D4025</f>
        <v>0</v>
      </c>
      <c r="E4024" s="21">
        <f t="shared" si="2072"/>
        <v>0</v>
      </c>
      <c r="F4024" s="103">
        <f t="shared" si="2072"/>
        <v>0</v>
      </c>
      <c r="G4024" s="862">
        <f t="shared" si="2072"/>
        <v>15000</v>
      </c>
      <c r="H4024" s="499">
        <f t="shared" si="2072"/>
        <v>7500</v>
      </c>
      <c r="I4024" s="863">
        <f t="shared" si="2072"/>
        <v>22500</v>
      </c>
      <c r="J4024" s="514">
        <f t="shared" si="2072"/>
        <v>7500</v>
      </c>
      <c r="K4024" s="536">
        <f t="shared" si="2069"/>
        <v>75</v>
      </c>
    </row>
    <row r="4025" spans="1:11" x14ac:dyDescent="0.25">
      <c r="A4025" s="27" t="s">
        <v>417</v>
      </c>
      <c r="B4025" s="4" t="s">
        <v>157</v>
      </c>
      <c r="C4025" s="21">
        <v>30000</v>
      </c>
      <c r="D4025" s="16"/>
      <c r="E4025" s="16"/>
      <c r="F4025" s="102"/>
      <c r="G4025" s="850">
        <v>15000</v>
      </c>
      <c r="H4025" s="691">
        <v>7500</v>
      </c>
      <c r="I4025" s="851">
        <f>H4025+G4025</f>
        <v>22500</v>
      </c>
      <c r="J4025" s="561">
        <f>C4025-I4025</f>
        <v>7500</v>
      </c>
      <c r="K4025" s="536">
        <f t="shared" si="2069"/>
        <v>75</v>
      </c>
    </row>
    <row r="4026" spans="1:11" x14ac:dyDescent="0.25">
      <c r="A4026" s="27" t="s">
        <v>418</v>
      </c>
      <c r="B4026" s="4" t="s">
        <v>158</v>
      </c>
      <c r="C4026" s="21">
        <f>C4027</f>
        <v>960000</v>
      </c>
      <c r="D4026" s="21">
        <f t="shared" ref="D4026:J4026" si="2073">D4027</f>
        <v>0</v>
      </c>
      <c r="E4026" s="21">
        <f t="shared" si="2073"/>
        <v>0</v>
      </c>
      <c r="F4026" s="103">
        <f t="shared" si="2073"/>
        <v>0</v>
      </c>
      <c r="G4026" s="862">
        <f t="shared" si="2073"/>
        <v>750000</v>
      </c>
      <c r="H4026" s="499">
        <f t="shared" si="2073"/>
        <v>150000</v>
      </c>
      <c r="I4026" s="863">
        <f t="shared" si="2073"/>
        <v>900000</v>
      </c>
      <c r="J4026" s="514">
        <f t="shared" si="2073"/>
        <v>60000</v>
      </c>
      <c r="K4026" s="536">
        <f t="shared" si="2069"/>
        <v>93.75</v>
      </c>
    </row>
    <row r="4027" spans="1:11" x14ac:dyDescent="0.25">
      <c r="A4027" s="27" t="s">
        <v>419</v>
      </c>
      <c r="B4027" s="4" t="s">
        <v>159</v>
      </c>
      <c r="C4027" s="21">
        <v>960000</v>
      </c>
      <c r="D4027" s="16"/>
      <c r="E4027" s="16"/>
      <c r="F4027" s="102"/>
      <c r="G4027" s="850">
        <v>750000</v>
      </c>
      <c r="H4027" s="691">
        <v>150000</v>
      </c>
      <c r="I4027" s="864">
        <f>H4027+G4027</f>
        <v>900000</v>
      </c>
      <c r="J4027" s="561">
        <f>C4027-I4027</f>
        <v>60000</v>
      </c>
      <c r="K4027" s="536">
        <f t="shared" si="2069"/>
        <v>93.75</v>
      </c>
    </row>
    <row r="4028" spans="1:11" ht="15.75" thickBot="1" x14ac:dyDescent="0.3">
      <c r="A4028" s="70" t="s">
        <v>70</v>
      </c>
      <c r="B4028" s="70" t="s">
        <v>71</v>
      </c>
      <c r="C4028" s="71">
        <f>C4029</f>
        <v>2040000</v>
      </c>
      <c r="D4028" s="71">
        <f t="shared" ref="D4028:J4028" si="2074">D4029</f>
        <v>0</v>
      </c>
      <c r="E4028" s="71">
        <f t="shared" si="2074"/>
        <v>0</v>
      </c>
      <c r="F4028" s="111">
        <f t="shared" si="2074"/>
        <v>0</v>
      </c>
      <c r="G4028" s="902">
        <f t="shared" si="2074"/>
        <v>0</v>
      </c>
      <c r="H4028" s="1100">
        <f t="shared" si="2074"/>
        <v>0</v>
      </c>
      <c r="I4028" s="903">
        <f t="shared" si="2074"/>
        <v>0</v>
      </c>
      <c r="J4028" s="558">
        <f t="shared" si="2074"/>
        <v>2040000</v>
      </c>
      <c r="K4028" s="904">
        <f t="shared" si="2069"/>
        <v>0</v>
      </c>
    </row>
    <row r="4029" spans="1:11" ht="15.75" thickBot="1" x14ac:dyDescent="0.3">
      <c r="A4029" s="79" t="s">
        <v>420</v>
      </c>
      <c r="B4029" s="3" t="s">
        <v>151</v>
      </c>
      <c r="C4029" s="65">
        <f>C4030+C4032+C4034</f>
        <v>2040000</v>
      </c>
      <c r="D4029" s="65">
        <f t="shared" ref="D4029:J4029" si="2075">D4030+D4032+D4034</f>
        <v>0</v>
      </c>
      <c r="E4029" s="65">
        <f t="shared" si="2075"/>
        <v>0</v>
      </c>
      <c r="F4029" s="100">
        <f t="shared" si="2075"/>
        <v>0</v>
      </c>
      <c r="G4029" s="858">
        <f t="shared" si="2075"/>
        <v>0</v>
      </c>
      <c r="H4029" s="511">
        <f t="shared" si="2075"/>
        <v>0</v>
      </c>
      <c r="I4029" s="859">
        <f t="shared" si="2075"/>
        <v>0</v>
      </c>
      <c r="J4029" s="512">
        <f t="shared" si="2075"/>
        <v>2040000</v>
      </c>
      <c r="K4029" s="544">
        <f t="shared" si="2069"/>
        <v>0</v>
      </c>
    </row>
    <row r="4030" spans="1:11" x14ac:dyDescent="0.25">
      <c r="A4030" s="78" t="s">
        <v>421</v>
      </c>
      <c r="B4030" s="63" t="s">
        <v>154</v>
      </c>
      <c r="C4030" s="64">
        <f>C4031</f>
        <v>75000</v>
      </c>
      <c r="D4030" s="64">
        <f t="shared" ref="D4030:J4030" si="2076">D4031</f>
        <v>0</v>
      </c>
      <c r="E4030" s="64">
        <f t="shared" si="2076"/>
        <v>0</v>
      </c>
      <c r="F4030" s="101">
        <f t="shared" si="2076"/>
        <v>0</v>
      </c>
      <c r="G4030" s="860">
        <f t="shared" si="2076"/>
        <v>0</v>
      </c>
      <c r="H4030" s="369">
        <f t="shared" si="2076"/>
        <v>0</v>
      </c>
      <c r="I4030" s="861">
        <f t="shared" si="2076"/>
        <v>0</v>
      </c>
      <c r="J4030" s="513">
        <f t="shared" si="2076"/>
        <v>75000</v>
      </c>
      <c r="K4030" s="535">
        <f t="shared" si="2069"/>
        <v>0</v>
      </c>
    </row>
    <row r="4031" spans="1:11" x14ac:dyDescent="0.25">
      <c r="A4031" s="27" t="s">
        <v>422</v>
      </c>
      <c r="B4031" s="4" t="s">
        <v>155</v>
      </c>
      <c r="C4031" s="21">
        <v>75000</v>
      </c>
      <c r="D4031" s="16"/>
      <c r="E4031" s="16"/>
      <c r="F4031" s="102"/>
      <c r="G4031" s="835"/>
      <c r="H4031" s="716"/>
      <c r="I4031" s="846">
        <f>H4031+G4031</f>
        <v>0</v>
      </c>
      <c r="J4031" s="561">
        <f>C4031-I4031</f>
        <v>75000</v>
      </c>
      <c r="K4031" s="536">
        <f t="shared" si="2069"/>
        <v>0</v>
      </c>
    </row>
    <row r="4032" spans="1:11" x14ac:dyDescent="0.25">
      <c r="A4032" s="27" t="s">
        <v>423</v>
      </c>
      <c r="B4032" s="4" t="s">
        <v>156</v>
      </c>
      <c r="C4032" s="21">
        <f>C4033</f>
        <v>45000</v>
      </c>
      <c r="D4032" s="908">
        <f t="shared" ref="D4032:J4032" si="2077">D4033</f>
        <v>0</v>
      </c>
      <c r="E4032" s="21">
        <f t="shared" si="2077"/>
        <v>0</v>
      </c>
      <c r="F4032" s="103">
        <f t="shared" si="2077"/>
        <v>0</v>
      </c>
      <c r="G4032" s="862">
        <f t="shared" si="2077"/>
        <v>0</v>
      </c>
      <c r="H4032" s="499">
        <f t="shared" si="2077"/>
        <v>0</v>
      </c>
      <c r="I4032" s="863">
        <f t="shared" si="2077"/>
        <v>0</v>
      </c>
      <c r="J4032" s="514">
        <f t="shared" si="2077"/>
        <v>45000</v>
      </c>
      <c r="K4032" s="536">
        <f t="shared" si="2069"/>
        <v>0</v>
      </c>
    </row>
    <row r="4033" spans="1:11" x14ac:dyDescent="0.25">
      <c r="A4033" s="27" t="s">
        <v>424</v>
      </c>
      <c r="B4033" s="4" t="s">
        <v>157</v>
      </c>
      <c r="C4033" s="21">
        <v>45000</v>
      </c>
      <c r="D4033" s="16"/>
      <c r="E4033" s="16"/>
      <c r="F4033" s="102"/>
      <c r="G4033" s="835"/>
      <c r="H4033" s="716"/>
      <c r="I4033" s="846">
        <f>H4033+G4033</f>
        <v>0</v>
      </c>
      <c r="J4033" s="561">
        <f>C4033-I4033</f>
        <v>45000</v>
      </c>
      <c r="K4033" s="536">
        <f t="shared" si="2069"/>
        <v>0</v>
      </c>
    </row>
    <row r="4034" spans="1:11" x14ac:dyDescent="0.25">
      <c r="A4034" s="27" t="s">
        <v>425</v>
      </c>
      <c r="B4034" s="4" t="s">
        <v>158</v>
      </c>
      <c r="C4034" s="21">
        <f>C4035</f>
        <v>1920000</v>
      </c>
      <c r="D4034" s="21">
        <f t="shared" ref="D4034:J4034" si="2078">D4035</f>
        <v>0</v>
      </c>
      <c r="E4034" s="21">
        <f t="shared" si="2078"/>
        <v>0</v>
      </c>
      <c r="F4034" s="103">
        <f t="shared" si="2078"/>
        <v>0</v>
      </c>
      <c r="G4034" s="862">
        <f t="shared" si="2078"/>
        <v>0</v>
      </c>
      <c r="H4034" s="499">
        <f t="shared" si="2078"/>
        <v>0</v>
      </c>
      <c r="I4034" s="863">
        <f t="shared" si="2078"/>
        <v>0</v>
      </c>
      <c r="J4034" s="514">
        <f t="shared" si="2078"/>
        <v>1920000</v>
      </c>
      <c r="K4034" s="536">
        <f t="shared" si="2069"/>
        <v>0</v>
      </c>
    </row>
    <row r="4035" spans="1:11" x14ac:dyDescent="0.25">
      <c r="A4035" s="27" t="s">
        <v>426</v>
      </c>
      <c r="B4035" s="4" t="s">
        <v>159</v>
      </c>
      <c r="C4035" s="21">
        <v>1920000</v>
      </c>
      <c r="D4035" s="16"/>
      <c r="E4035" s="16"/>
      <c r="F4035" s="102"/>
      <c r="G4035" s="835"/>
      <c r="H4035" s="716"/>
      <c r="I4035" s="846">
        <f>H4035+G4035</f>
        <v>0</v>
      </c>
      <c r="J4035" s="561">
        <f>C4035-I4035</f>
        <v>1920000</v>
      </c>
      <c r="K4035" s="536">
        <f t="shared" si="2069"/>
        <v>0</v>
      </c>
    </row>
    <row r="4036" spans="1:11" ht="15.75" thickBot="1" x14ac:dyDescent="0.3">
      <c r="A4036" s="70" t="s">
        <v>72</v>
      </c>
      <c r="B4036" s="70" t="s">
        <v>73</v>
      </c>
      <c r="C4036" s="71">
        <f>C4037</f>
        <v>520000</v>
      </c>
      <c r="D4036" s="71">
        <f t="shared" ref="D4036:J4036" si="2079">D4037</f>
        <v>0</v>
      </c>
      <c r="E4036" s="71">
        <f t="shared" si="2079"/>
        <v>0</v>
      </c>
      <c r="F4036" s="111">
        <f t="shared" si="2079"/>
        <v>0</v>
      </c>
      <c r="G4036" s="902">
        <f t="shared" si="2079"/>
        <v>0</v>
      </c>
      <c r="H4036" s="1100">
        <f t="shared" si="2079"/>
        <v>0</v>
      </c>
      <c r="I4036" s="903">
        <f t="shared" si="2079"/>
        <v>0</v>
      </c>
      <c r="J4036" s="558">
        <f t="shared" si="2079"/>
        <v>520000</v>
      </c>
      <c r="K4036" s="904">
        <f t="shared" si="2069"/>
        <v>0</v>
      </c>
    </row>
    <row r="4037" spans="1:11" ht="15.75" thickBot="1" x14ac:dyDescent="0.3">
      <c r="A4037" s="79" t="s">
        <v>427</v>
      </c>
      <c r="B4037" s="3" t="s">
        <v>151</v>
      </c>
      <c r="C4037" s="65">
        <f>C4038+C4040+C4042</f>
        <v>520000</v>
      </c>
      <c r="D4037" s="65">
        <f t="shared" ref="D4037:J4037" si="2080">D4038+D4040+D4042</f>
        <v>0</v>
      </c>
      <c r="E4037" s="65">
        <f t="shared" si="2080"/>
        <v>0</v>
      </c>
      <c r="F4037" s="100">
        <f t="shared" si="2080"/>
        <v>0</v>
      </c>
      <c r="G4037" s="858">
        <f t="shared" si="2080"/>
        <v>0</v>
      </c>
      <c r="H4037" s="511">
        <f t="shared" si="2080"/>
        <v>0</v>
      </c>
      <c r="I4037" s="859">
        <f t="shared" si="2080"/>
        <v>0</v>
      </c>
      <c r="J4037" s="512">
        <f t="shared" si="2080"/>
        <v>520000</v>
      </c>
      <c r="K4037" s="544">
        <f t="shared" si="2069"/>
        <v>0</v>
      </c>
    </row>
    <row r="4038" spans="1:11" x14ac:dyDescent="0.25">
      <c r="A4038" s="78" t="s">
        <v>428</v>
      </c>
      <c r="B4038" s="63" t="s">
        <v>154</v>
      </c>
      <c r="C4038" s="64">
        <f>C4039</f>
        <v>65000</v>
      </c>
      <c r="D4038" s="64">
        <f t="shared" ref="D4038:J4038" si="2081">D4039</f>
        <v>0</v>
      </c>
      <c r="E4038" s="64">
        <f t="shared" si="2081"/>
        <v>0</v>
      </c>
      <c r="F4038" s="101">
        <f t="shared" si="2081"/>
        <v>0</v>
      </c>
      <c r="G4038" s="860">
        <f t="shared" si="2081"/>
        <v>0</v>
      </c>
      <c r="H4038" s="369">
        <f t="shared" si="2081"/>
        <v>0</v>
      </c>
      <c r="I4038" s="861">
        <f t="shared" si="2081"/>
        <v>0</v>
      </c>
      <c r="J4038" s="513">
        <f t="shared" si="2081"/>
        <v>65000</v>
      </c>
      <c r="K4038" s="535">
        <f t="shared" si="2069"/>
        <v>0</v>
      </c>
    </row>
    <row r="4039" spans="1:11" x14ac:dyDescent="0.25">
      <c r="A4039" s="27" t="s">
        <v>429</v>
      </c>
      <c r="B4039" s="4" t="s">
        <v>155</v>
      </c>
      <c r="C4039" s="21">
        <v>65000</v>
      </c>
      <c r="D4039" s="57"/>
      <c r="E4039" s="57"/>
      <c r="F4039" s="106"/>
      <c r="G4039" s="835"/>
      <c r="H4039" s="716"/>
      <c r="I4039" s="846">
        <f>H4039+G4039</f>
        <v>0</v>
      </c>
      <c r="J4039" s="561">
        <f>C4039-I4039</f>
        <v>65000</v>
      </c>
      <c r="K4039" s="536">
        <f t="shared" si="2069"/>
        <v>0</v>
      </c>
    </row>
    <row r="4040" spans="1:11" x14ac:dyDescent="0.25">
      <c r="A4040" s="27" t="s">
        <v>430</v>
      </c>
      <c r="B4040" s="4" t="s">
        <v>156</v>
      </c>
      <c r="C4040" s="21">
        <f>C4041</f>
        <v>15000</v>
      </c>
      <c r="D4040" s="21">
        <f t="shared" ref="D4040:J4040" si="2082">D4041</f>
        <v>0</v>
      </c>
      <c r="E4040" s="21">
        <f t="shared" si="2082"/>
        <v>0</v>
      </c>
      <c r="F4040" s="103">
        <f t="shared" si="2082"/>
        <v>0</v>
      </c>
      <c r="G4040" s="862">
        <f t="shared" si="2082"/>
        <v>0</v>
      </c>
      <c r="H4040" s="499">
        <f t="shared" si="2082"/>
        <v>0</v>
      </c>
      <c r="I4040" s="863">
        <f t="shared" si="2082"/>
        <v>0</v>
      </c>
      <c r="J4040" s="514">
        <f t="shared" si="2082"/>
        <v>15000</v>
      </c>
      <c r="K4040" s="536">
        <f t="shared" si="2069"/>
        <v>0</v>
      </c>
    </row>
    <row r="4041" spans="1:11" x14ac:dyDescent="0.25">
      <c r="A4041" s="27" t="s">
        <v>431</v>
      </c>
      <c r="B4041" s="4" t="s">
        <v>157</v>
      </c>
      <c r="C4041" s="21">
        <v>15000</v>
      </c>
      <c r="D4041" s="16"/>
      <c r="E4041" s="16"/>
      <c r="F4041" s="102"/>
      <c r="G4041" s="835"/>
      <c r="H4041" s="716"/>
      <c r="I4041" s="846">
        <f>H4041+G4041</f>
        <v>0</v>
      </c>
      <c r="J4041" s="561">
        <f>C4041-I4041</f>
        <v>15000</v>
      </c>
      <c r="K4041" s="536">
        <f t="shared" si="2069"/>
        <v>0</v>
      </c>
    </row>
    <row r="4042" spans="1:11" x14ac:dyDescent="0.25">
      <c r="A4042" s="27" t="s">
        <v>432</v>
      </c>
      <c r="B4042" s="4" t="s">
        <v>158</v>
      </c>
      <c r="C4042" s="21">
        <f>C4043</f>
        <v>440000</v>
      </c>
      <c r="D4042" s="21">
        <f t="shared" ref="D4042:J4042" si="2083">D4043</f>
        <v>0</v>
      </c>
      <c r="E4042" s="21">
        <f t="shared" si="2083"/>
        <v>0</v>
      </c>
      <c r="F4042" s="103">
        <f t="shared" si="2083"/>
        <v>0</v>
      </c>
      <c r="G4042" s="862">
        <f t="shared" si="2083"/>
        <v>0</v>
      </c>
      <c r="H4042" s="499">
        <f t="shared" si="2083"/>
        <v>0</v>
      </c>
      <c r="I4042" s="863">
        <f t="shared" si="2083"/>
        <v>0</v>
      </c>
      <c r="J4042" s="514">
        <f t="shared" si="2083"/>
        <v>440000</v>
      </c>
      <c r="K4042" s="536">
        <f t="shared" si="2069"/>
        <v>0</v>
      </c>
    </row>
    <row r="4043" spans="1:11" x14ac:dyDescent="0.25">
      <c r="A4043" s="27" t="s">
        <v>433</v>
      </c>
      <c r="B4043" s="4" t="s">
        <v>159</v>
      </c>
      <c r="C4043" s="21">
        <v>440000</v>
      </c>
      <c r="D4043" s="16"/>
      <c r="E4043" s="16"/>
      <c r="F4043" s="102"/>
      <c r="G4043" s="835"/>
      <c r="H4043" s="716"/>
      <c r="I4043" s="846">
        <f>H4043+G4043</f>
        <v>0</v>
      </c>
      <c r="J4043" s="561">
        <f>C4043-I4043</f>
        <v>440000</v>
      </c>
      <c r="K4043" s="536">
        <f t="shared" si="2069"/>
        <v>0</v>
      </c>
    </row>
    <row r="4044" spans="1:11" x14ac:dyDescent="0.25">
      <c r="A4044" s="54" t="s">
        <v>115</v>
      </c>
      <c r="B4044" s="54" t="s">
        <v>109</v>
      </c>
      <c r="C4044" s="55">
        <f>C4045</f>
        <v>1340000</v>
      </c>
      <c r="D4044" s="55">
        <f t="shared" ref="D4044:J4045" si="2084">D4045</f>
        <v>0</v>
      </c>
      <c r="E4044" s="55">
        <f t="shared" si="2084"/>
        <v>0</v>
      </c>
      <c r="F4044" s="104">
        <f t="shared" si="2084"/>
        <v>0</v>
      </c>
      <c r="G4044" s="547">
        <f t="shared" si="2084"/>
        <v>387500</v>
      </c>
      <c r="H4044" s="499">
        <f t="shared" si="2084"/>
        <v>250000</v>
      </c>
      <c r="I4044" s="548">
        <f t="shared" si="2084"/>
        <v>637500</v>
      </c>
      <c r="J4044" s="581">
        <f t="shared" si="2084"/>
        <v>702500</v>
      </c>
      <c r="K4044" s="926">
        <f t="shared" si="2069"/>
        <v>47.574626865671647</v>
      </c>
    </row>
    <row r="4045" spans="1:11" ht="15.75" thickBot="1" x14ac:dyDescent="0.3">
      <c r="A4045" s="70" t="s">
        <v>434</v>
      </c>
      <c r="B4045" s="70" t="s">
        <v>74</v>
      </c>
      <c r="C4045" s="71">
        <f>C4046</f>
        <v>1340000</v>
      </c>
      <c r="D4045" s="71">
        <f t="shared" si="2084"/>
        <v>0</v>
      </c>
      <c r="E4045" s="71">
        <f t="shared" si="2084"/>
        <v>0</v>
      </c>
      <c r="F4045" s="111">
        <f t="shared" si="2084"/>
        <v>0</v>
      </c>
      <c r="G4045" s="902">
        <f t="shared" si="2084"/>
        <v>387500</v>
      </c>
      <c r="H4045" s="1100">
        <f t="shared" si="2084"/>
        <v>250000</v>
      </c>
      <c r="I4045" s="557">
        <f t="shared" si="2084"/>
        <v>637500</v>
      </c>
      <c r="J4045" s="903">
        <f t="shared" si="2084"/>
        <v>702500</v>
      </c>
      <c r="K4045" s="927">
        <f t="shared" si="2069"/>
        <v>47.574626865671647</v>
      </c>
    </row>
    <row r="4046" spans="1:11" ht="15.75" thickBot="1" x14ac:dyDescent="0.3">
      <c r="A4046" s="79" t="s">
        <v>435</v>
      </c>
      <c r="B4046" s="3" t="s">
        <v>151</v>
      </c>
      <c r="C4046" s="65">
        <f>C4047+C4049+C4051</f>
        <v>1340000</v>
      </c>
      <c r="D4046" s="65">
        <f t="shared" ref="D4046:J4046" si="2085">D4047+D4049+D4051</f>
        <v>0</v>
      </c>
      <c r="E4046" s="65">
        <f t="shared" si="2085"/>
        <v>0</v>
      </c>
      <c r="F4046" s="100">
        <f t="shared" si="2085"/>
        <v>0</v>
      </c>
      <c r="G4046" s="858">
        <f t="shared" si="2085"/>
        <v>387500</v>
      </c>
      <c r="H4046" s="511">
        <f t="shared" si="2085"/>
        <v>250000</v>
      </c>
      <c r="I4046" s="511">
        <f t="shared" si="2085"/>
        <v>637500</v>
      </c>
      <c r="J4046" s="859">
        <f t="shared" si="2085"/>
        <v>702500</v>
      </c>
      <c r="K4046" s="928">
        <f t="shared" si="2069"/>
        <v>47.574626865671647</v>
      </c>
    </row>
    <row r="4047" spans="1:11" x14ac:dyDescent="0.25">
      <c r="A4047" s="78" t="s">
        <v>436</v>
      </c>
      <c r="B4047" s="63" t="s">
        <v>154</v>
      </c>
      <c r="C4047" s="64">
        <f>C4048</f>
        <v>50000</v>
      </c>
      <c r="D4047" s="64">
        <f t="shared" ref="D4047:J4047" si="2086">D4048</f>
        <v>0</v>
      </c>
      <c r="E4047" s="64">
        <f t="shared" si="2086"/>
        <v>0</v>
      </c>
      <c r="F4047" s="101">
        <f t="shared" si="2086"/>
        <v>0</v>
      </c>
      <c r="G4047" s="884">
        <f t="shared" si="2086"/>
        <v>0</v>
      </c>
      <c r="H4047" s="1110">
        <f t="shared" si="2086"/>
        <v>0</v>
      </c>
      <c r="I4047" s="885">
        <f t="shared" si="2086"/>
        <v>0</v>
      </c>
      <c r="J4047" s="128">
        <f t="shared" si="2086"/>
        <v>50000</v>
      </c>
      <c r="K4047" s="929">
        <f t="shared" si="2069"/>
        <v>0</v>
      </c>
    </row>
    <row r="4048" spans="1:11" x14ac:dyDescent="0.25">
      <c r="A4048" s="27" t="s">
        <v>437</v>
      </c>
      <c r="B4048" s="4" t="s">
        <v>155</v>
      </c>
      <c r="C4048" s="21">
        <v>50000</v>
      </c>
      <c r="D4048" s="16"/>
      <c r="E4048" s="16"/>
      <c r="F4048" s="102"/>
      <c r="G4048" s="835"/>
      <c r="H4048" s="716"/>
      <c r="I4048" s="886">
        <f>H4048+G4048</f>
        <v>0</v>
      </c>
      <c r="J4048" s="918">
        <f>C4048-I4048</f>
        <v>50000</v>
      </c>
      <c r="K4048" s="930">
        <f t="shared" si="2069"/>
        <v>0</v>
      </c>
    </row>
    <row r="4049" spans="1:11" x14ac:dyDescent="0.25">
      <c r="A4049" s="27" t="s">
        <v>438</v>
      </c>
      <c r="B4049" s="4" t="s">
        <v>156</v>
      </c>
      <c r="C4049" s="21">
        <f>C4050</f>
        <v>15000</v>
      </c>
      <c r="D4049" s="21">
        <f t="shared" ref="D4049:J4049" si="2087">D4050</f>
        <v>0</v>
      </c>
      <c r="E4049" s="21">
        <f t="shared" si="2087"/>
        <v>0</v>
      </c>
      <c r="F4049" s="103">
        <f t="shared" si="2087"/>
        <v>0</v>
      </c>
      <c r="G4049" s="870">
        <f t="shared" si="2087"/>
        <v>0</v>
      </c>
      <c r="H4049" s="21">
        <f t="shared" si="2087"/>
        <v>0</v>
      </c>
      <c r="I4049" s="871">
        <f t="shared" si="2087"/>
        <v>0</v>
      </c>
      <c r="J4049" s="919">
        <f t="shared" si="2087"/>
        <v>15000</v>
      </c>
      <c r="K4049" s="930">
        <f t="shared" si="2069"/>
        <v>0</v>
      </c>
    </row>
    <row r="4050" spans="1:11" x14ac:dyDescent="0.25">
      <c r="A4050" s="27" t="s">
        <v>439</v>
      </c>
      <c r="B4050" s="4" t="s">
        <v>157</v>
      </c>
      <c r="C4050" s="21">
        <v>15000</v>
      </c>
      <c r="D4050" s="16"/>
      <c r="E4050" s="16"/>
      <c r="F4050" s="102"/>
      <c r="G4050" s="835"/>
      <c r="H4050" s="716"/>
      <c r="I4050" s="886">
        <f>H4050+G4050</f>
        <v>0</v>
      </c>
      <c r="J4050" s="918">
        <f>C4050-I4050</f>
        <v>15000</v>
      </c>
      <c r="K4050" s="930">
        <f t="shared" si="2069"/>
        <v>0</v>
      </c>
    </row>
    <row r="4051" spans="1:11" x14ac:dyDescent="0.25">
      <c r="A4051" s="27" t="s">
        <v>440</v>
      </c>
      <c r="B4051" s="4" t="s">
        <v>158</v>
      </c>
      <c r="C4051" s="21">
        <f>C4052</f>
        <v>1275000</v>
      </c>
      <c r="D4051" s="21">
        <f t="shared" ref="D4051:J4051" si="2088">D4052</f>
        <v>0</v>
      </c>
      <c r="E4051" s="21">
        <f t="shared" si="2088"/>
        <v>0</v>
      </c>
      <c r="F4051" s="103">
        <f t="shared" si="2088"/>
        <v>0</v>
      </c>
      <c r="G4051" s="870">
        <f t="shared" si="2088"/>
        <v>387500</v>
      </c>
      <c r="H4051" s="21">
        <f t="shared" si="2088"/>
        <v>250000</v>
      </c>
      <c r="I4051" s="871">
        <f t="shared" si="2088"/>
        <v>637500</v>
      </c>
      <c r="J4051" s="919">
        <f t="shared" si="2088"/>
        <v>637500</v>
      </c>
      <c r="K4051" s="930">
        <f t="shared" si="2069"/>
        <v>50</v>
      </c>
    </row>
    <row r="4052" spans="1:11" x14ac:dyDescent="0.25">
      <c r="A4052" s="27" t="s">
        <v>441</v>
      </c>
      <c r="B4052" s="4" t="s">
        <v>159</v>
      </c>
      <c r="C4052" s="21">
        <v>1275000</v>
      </c>
      <c r="D4052" s="16"/>
      <c r="E4052" s="16"/>
      <c r="F4052" s="102"/>
      <c r="G4052" s="850">
        <v>387500</v>
      </c>
      <c r="H4052" s="691">
        <v>250000</v>
      </c>
      <c r="I4052" s="887">
        <f>H4052+G4052</f>
        <v>637500</v>
      </c>
      <c r="J4052" s="918">
        <f>C4052-I4052</f>
        <v>637500</v>
      </c>
      <c r="K4052" s="930">
        <f t="shared" si="2069"/>
        <v>50</v>
      </c>
    </row>
    <row r="4053" spans="1:11" x14ac:dyDescent="0.25">
      <c r="A4053" s="54" t="s">
        <v>114</v>
      </c>
      <c r="B4053" s="54" t="s">
        <v>110</v>
      </c>
      <c r="C4053" s="55">
        <f t="shared" ref="C4053:J4053" si="2089">C4054+C4065+C4076+C4084</f>
        <v>8874500</v>
      </c>
      <c r="D4053" s="55">
        <f t="shared" si="2089"/>
        <v>0</v>
      </c>
      <c r="E4053" s="55">
        <f t="shared" si="2089"/>
        <v>0</v>
      </c>
      <c r="F4053" s="104">
        <f t="shared" si="2089"/>
        <v>0</v>
      </c>
      <c r="G4053" s="547">
        <f t="shared" si="2089"/>
        <v>3331250</v>
      </c>
      <c r="H4053" s="499">
        <f t="shared" si="2089"/>
        <v>1088000</v>
      </c>
      <c r="I4053" s="581">
        <f t="shared" si="2089"/>
        <v>4419250</v>
      </c>
      <c r="J4053" s="920">
        <f t="shared" si="2089"/>
        <v>4455250</v>
      </c>
      <c r="K4053" s="926">
        <f t="shared" si="2069"/>
        <v>49.797171671643476</v>
      </c>
    </row>
    <row r="4054" spans="1:11" ht="15.75" thickBot="1" x14ac:dyDescent="0.3">
      <c r="A4054" s="70" t="s">
        <v>75</v>
      </c>
      <c r="B4054" s="70" t="s">
        <v>76</v>
      </c>
      <c r="C4054" s="71">
        <f>C4055</f>
        <v>1439500</v>
      </c>
      <c r="D4054" s="71">
        <f t="shared" ref="D4054:J4054" si="2090">D4055</f>
        <v>0</v>
      </c>
      <c r="E4054" s="71">
        <f t="shared" si="2090"/>
        <v>0</v>
      </c>
      <c r="F4054" s="111">
        <f t="shared" si="2090"/>
        <v>0</v>
      </c>
      <c r="G4054" s="902">
        <f t="shared" si="2090"/>
        <v>0</v>
      </c>
      <c r="H4054" s="1100">
        <f t="shared" si="2090"/>
        <v>0</v>
      </c>
      <c r="I4054" s="903">
        <f t="shared" si="2090"/>
        <v>0</v>
      </c>
      <c r="J4054" s="921">
        <f t="shared" si="2090"/>
        <v>1439500</v>
      </c>
      <c r="K4054" s="927">
        <f t="shared" si="2069"/>
        <v>0</v>
      </c>
    </row>
    <row r="4055" spans="1:11" ht="15.75" thickBot="1" x14ac:dyDescent="0.3">
      <c r="A4055" s="79" t="s">
        <v>442</v>
      </c>
      <c r="B4055" s="3" t="s">
        <v>151</v>
      </c>
      <c r="C4055" s="65">
        <f>C4056+C4058+C4060</f>
        <v>1439500</v>
      </c>
      <c r="D4055" s="65">
        <f t="shared" ref="D4055:J4055" si="2091">D4056+D4058+D4060</f>
        <v>0</v>
      </c>
      <c r="E4055" s="65">
        <f t="shared" si="2091"/>
        <v>0</v>
      </c>
      <c r="F4055" s="100">
        <f t="shared" si="2091"/>
        <v>0</v>
      </c>
      <c r="G4055" s="858">
        <f t="shared" si="2091"/>
        <v>0</v>
      </c>
      <c r="H4055" s="511">
        <f t="shared" si="2091"/>
        <v>0</v>
      </c>
      <c r="I4055" s="859">
        <f t="shared" si="2091"/>
        <v>0</v>
      </c>
      <c r="J4055" s="922">
        <f t="shared" si="2091"/>
        <v>1439500</v>
      </c>
      <c r="K4055" s="928">
        <f t="shared" si="2069"/>
        <v>0</v>
      </c>
    </row>
    <row r="4056" spans="1:11" x14ac:dyDescent="0.25">
      <c r="A4056" s="78" t="s">
        <v>443</v>
      </c>
      <c r="B4056" s="63" t="s">
        <v>154</v>
      </c>
      <c r="C4056" s="64">
        <f>C4057</f>
        <v>89500</v>
      </c>
      <c r="D4056" s="64">
        <f t="shared" ref="D4056:J4056" si="2092">D4057</f>
        <v>0</v>
      </c>
      <c r="E4056" s="64">
        <f t="shared" si="2092"/>
        <v>0</v>
      </c>
      <c r="F4056" s="101">
        <f t="shared" si="2092"/>
        <v>0</v>
      </c>
      <c r="G4056" s="860">
        <f t="shared" si="2092"/>
        <v>0</v>
      </c>
      <c r="H4056" s="369">
        <f t="shared" si="2092"/>
        <v>0</v>
      </c>
      <c r="I4056" s="861">
        <f t="shared" si="2092"/>
        <v>0</v>
      </c>
      <c r="J4056" s="923">
        <f t="shared" si="2092"/>
        <v>89500</v>
      </c>
      <c r="K4056" s="929">
        <f t="shared" si="2069"/>
        <v>0</v>
      </c>
    </row>
    <row r="4057" spans="1:11" x14ac:dyDescent="0.25">
      <c r="A4057" s="27" t="s">
        <v>444</v>
      </c>
      <c r="B4057" s="4" t="s">
        <v>155</v>
      </c>
      <c r="C4057" s="21">
        <v>89500</v>
      </c>
      <c r="D4057" s="16"/>
      <c r="E4057" s="16"/>
      <c r="F4057" s="102"/>
      <c r="G4057" s="835"/>
      <c r="H4057" s="716"/>
      <c r="I4057" s="846">
        <f>H4057+G4057</f>
        <v>0</v>
      </c>
      <c r="J4057" s="924">
        <f>C4057-I4057</f>
        <v>89500</v>
      </c>
      <c r="K4057" s="930">
        <f t="shared" si="2069"/>
        <v>0</v>
      </c>
    </row>
    <row r="4058" spans="1:11" x14ac:dyDescent="0.25">
      <c r="A4058" s="27" t="s">
        <v>445</v>
      </c>
      <c r="B4058" s="4" t="s">
        <v>156</v>
      </c>
      <c r="C4058" s="21">
        <f>C4059</f>
        <v>30000</v>
      </c>
      <c r="D4058" s="21">
        <f t="shared" ref="D4058:J4058" si="2093">D4059</f>
        <v>0</v>
      </c>
      <c r="E4058" s="21">
        <f t="shared" si="2093"/>
        <v>0</v>
      </c>
      <c r="F4058" s="103">
        <f t="shared" si="2093"/>
        <v>0</v>
      </c>
      <c r="G4058" s="862">
        <f t="shared" si="2093"/>
        <v>0</v>
      </c>
      <c r="H4058" s="499">
        <f t="shared" si="2093"/>
        <v>0</v>
      </c>
      <c r="I4058" s="863">
        <f t="shared" si="2093"/>
        <v>0</v>
      </c>
      <c r="J4058" s="925">
        <f t="shared" si="2093"/>
        <v>30000</v>
      </c>
      <c r="K4058" s="930">
        <f t="shared" si="2069"/>
        <v>0</v>
      </c>
    </row>
    <row r="4059" spans="1:11" x14ac:dyDescent="0.25">
      <c r="A4059" s="27" t="s">
        <v>446</v>
      </c>
      <c r="B4059" s="4" t="s">
        <v>157</v>
      </c>
      <c r="C4059" s="21">
        <v>30000</v>
      </c>
      <c r="D4059" s="16"/>
      <c r="E4059" s="16"/>
      <c r="F4059" s="102"/>
      <c r="G4059" s="835"/>
      <c r="H4059" s="716"/>
      <c r="I4059" s="846">
        <f>H4059+G4059</f>
        <v>0</v>
      </c>
      <c r="J4059" s="924">
        <f>C4059-I4059</f>
        <v>30000</v>
      </c>
      <c r="K4059" s="930">
        <f t="shared" si="2069"/>
        <v>0</v>
      </c>
    </row>
    <row r="4060" spans="1:11" x14ac:dyDescent="0.25">
      <c r="A4060" s="27" t="s">
        <v>447</v>
      </c>
      <c r="B4060" s="4" t="s">
        <v>158</v>
      </c>
      <c r="C4060" s="21">
        <f>C4061</f>
        <v>1320000</v>
      </c>
      <c r="D4060" s="21">
        <f t="shared" ref="D4060:J4060" si="2094">D4061</f>
        <v>0</v>
      </c>
      <c r="E4060" s="21">
        <f t="shared" si="2094"/>
        <v>0</v>
      </c>
      <c r="F4060" s="103">
        <f t="shared" si="2094"/>
        <v>0</v>
      </c>
      <c r="G4060" s="862">
        <f t="shared" si="2094"/>
        <v>0</v>
      </c>
      <c r="H4060" s="499">
        <f t="shared" si="2094"/>
        <v>0</v>
      </c>
      <c r="I4060" s="863">
        <f t="shared" si="2094"/>
        <v>0</v>
      </c>
      <c r="J4060" s="925">
        <f t="shared" si="2094"/>
        <v>1320000</v>
      </c>
      <c r="K4060" s="930">
        <f t="shared" si="2069"/>
        <v>0</v>
      </c>
    </row>
    <row r="4061" spans="1:11" x14ac:dyDescent="0.25">
      <c r="A4061" s="27" t="s">
        <v>448</v>
      </c>
      <c r="B4061" s="4" t="s">
        <v>159</v>
      </c>
      <c r="C4061" s="21">
        <v>1320000</v>
      </c>
      <c r="D4061" s="16"/>
      <c r="E4061" s="16"/>
      <c r="F4061" s="102"/>
      <c r="G4061" s="835"/>
      <c r="H4061" s="716"/>
      <c r="I4061" s="846">
        <f>H4061+G4061</f>
        <v>0</v>
      </c>
      <c r="J4061" s="924">
        <f>C4061-I4061</f>
        <v>1320000</v>
      </c>
      <c r="K4061" s="930">
        <f t="shared" si="2069"/>
        <v>0</v>
      </c>
    </row>
    <row r="4062" spans="1:11" x14ac:dyDescent="0.25">
      <c r="A4062" s="139"/>
      <c r="B4062" s="124"/>
      <c r="C4062" s="125"/>
      <c r="D4062" s="126"/>
      <c r="E4062" s="126"/>
      <c r="F4062" s="126"/>
      <c r="G4062" s="516"/>
      <c r="H4062" s="516"/>
      <c r="I4062" s="516"/>
      <c r="J4062" s="515"/>
      <c r="K4062" s="545"/>
    </row>
    <row r="4063" spans="1:11" x14ac:dyDescent="0.25">
      <c r="A4063" s="140"/>
      <c r="B4063" s="7"/>
      <c r="C4063" s="8"/>
      <c r="D4063" s="130"/>
      <c r="E4063" s="130"/>
      <c r="F4063" s="130"/>
      <c r="G4063" s="520"/>
      <c r="H4063" s="520"/>
      <c r="I4063" s="520"/>
      <c r="J4063" s="519"/>
      <c r="K4063" s="550">
        <v>9</v>
      </c>
    </row>
    <row r="4064" spans="1:11" x14ac:dyDescent="0.25">
      <c r="A4064" s="144" t="s">
        <v>533</v>
      </c>
      <c r="B4064" s="141">
        <v>2</v>
      </c>
      <c r="C4064" s="142" t="s">
        <v>534</v>
      </c>
      <c r="D4064" s="142" t="s">
        <v>535</v>
      </c>
      <c r="E4064" s="142" t="s">
        <v>536</v>
      </c>
      <c r="F4064" s="143" t="s">
        <v>537</v>
      </c>
      <c r="G4064" s="882">
        <v>7</v>
      </c>
      <c r="H4064" s="1108">
        <v>8</v>
      </c>
      <c r="I4064" s="883">
        <v>9</v>
      </c>
      <c r="J4064" s="525">
        <v>10</v>
      </c>
      <c r="K4064" s="503">
        <v>11</v>
      </c>
    </row>
    <row r="4065" spans="1:11" ht="15.75" thickBot="1" x14ac:dyDescent="0.3">
      <c r="A4065" s="70" t="s">
        <v>77</v>
      </c>
      <c r="B4065" s="70" t="s">
        <v>78</v>
      </c>
      <c r="C4065" s="71">
        <f>C4066+C4069</f>
        <v>3095000</v>
      </c>
      <c r="D4065" s="71">
        <f t="shared" ref="D4065:J4065" si="2095">D4066+D4069</f>
        <v>0</v>
      </c>
      <c r="E4065" s="71">
        <f t="shared" si="2095"/>
        <v>0</v>
      </c>
      <c r="F4065" s="111">
        <f t="shared" si="2095"/>
        <v>0</v>
      </c>
      <c r="G4065" s="902">
        <f t="shared" si="2095"/>
        <v>802000</v>
      </c>
      <c r="H4065" s="1100">
        <f t="shared" si="2095"/>
        <v>992250</v>
      </c>
      <c r="I4065" s="903">
        <f t="shared" si="2095"/>
        <v>1794250</v>
      </c>
      <c r="J4065" s="558">
        <f t="shared" si="2095"/>
        <v>1300750</v>
      </c>
      <c r="K4065" s="904">
        <f t="shared" ref="K4065:K4103" si="2096">I4065/C4065*100</f>
        <v>57.972536348949923</v>
      </c>
    </row>
    <row r="4066" spans="1:11" ht="15.75" thickBot="1" x14ac:dyDescent="0.3">
      <c r="A4066" s="3" t="s">
        <v>456</v>
      </c>
      <c r="B4066" s="3" t="s">
        <v>92</v>
      </c>
      <c r="C4066" s="65">
        <f>C4067</f>
        <v>1825000</v>
      </c>
      <c r="D4066" s="65">
        <f t="shared" ref="D4066:J4067" si="2097">D4067</f>
        <v>0</v>
      </c>
      <c r="E4066" s="65">
        <f t="shared" si="2097"/>
        <v>0</v>
      </c>
      <c r="F4066" s="100">
        <f t="shared" si="2097"/>
        <v>0</v>
      </c>
      <c r="G4066" s="858">
        <f t="shared" si="2097"/>
        <v>730000</v>
      </c>
      <c r="H4066" s="511">
        <f t="shared" si="2097"/>
        <v>365000</v>
      </c>
      <c r="I4066" s="859">
        <f t="shared" si="2097"/>
        <v>1095000</v>
      </c>
      <c r="J4066" s="512">
        <f t="shared" si="2097"/>
        <v>730000</v>
      </c>
      <c r="K4066" s="544">
        <f t="shared" si="2096"/>
        <v>60</v>
      </c>
    </row>
    <row r="4067" spans="1:11" x14ac:dyDescent="0.25">
      <c r="A4067" s="63" t="s">
        <v>457</v>
      </c>
      <c r="B4067" s="63" t="s">
        <v>152</v>
      </c>
      <c r="C4067" s="64">
        <f>C4068</f>
        <v>1825000</v>
      </c>
      <c r="D4067" s="64">
        <f t="shared" si="2097"/>
        <v>0</v>
      </c>
      <c r="E4067" s="64">
        <f t="shared" si="2097"/>
        <v>0</v>
      </c>
      <c r="F4067" s="101">
        <f t="shared" si="2097"/>
        <v>0</v>
      </c>
      <c r="G4067" s="860">
        <f t="shared" si="2097"/>
        <v>730000</v>
      </c>
      <c r="H4067" s="369">
        <f t="shared" si="2097"/>
        <v>365000</v>
      </c>
      <c r="I4067" s="861">
        <f t="shared" si="2097"/>
        <v>1095000</v>
      </c>
      <c r="J4067" s="513">
        <f t="shared" si="2097"/>
        <v>730000</v>
      </c>
      <c r="K4067" s="535">
        <f t="shared" si="2096"/>
        <v>60</v>
      </c>
    </row>
    <row r="4068" spans="1:11" ht="15.75" thickBot="1" x14ac:dyDescent="0.3">
      <c r="A4068" s="48" t="s">
        <v>458</v>
      </c>
      <c r="B4068" s="48" t="s">
        <v>153</v>
      </c>
      <c r="C4068" s="49">
        <v>1825000</v>
      </c>
      <c r="D4068" s="147"/>
      <c r="E4068" s="147"/>
      <c r="F4068" s="148"/>
      <c r="G4068" s="865">
        <v>730000</v>
      </c>
      <c r="H4068" s="1098">
        <v>365000</v>
      </c>
      <c r="I4068" s="866">
        <f>H4068+G4068</f>
        <v>1095000</v>
      </c>
      <c r="J4068" s="618">
        <f>C4068-I4068</f>
        <v>730000</v>
      </c>
      <c r="K4068" s="538">
        <f t="shared" si="2096"/>
        <v>60</v>
      </c>
    </row>
    <row r="4069" spans="1:11" ht="15.75" thickBot="1" x14ac:dyDescent="0.3">
      <c r="A4069" s="79" t="s">
        <v>449</v>
      </c>
      <c r="B4069" s="3" t="s">
        <v>151</v>
      </c>
      <c r="C4069" s="65">
        <f>C4070+C4072+C4074</f>
        <v>1270000</v>
      </c>
      <c r="D4069" s="65">
        <f t="shared" ref="D4069:J4069" si="2098">D4070+D4072+D4074</f>
        <v>0</v>
      </c>
      <c r="E4069" s="65">
        <f t="shared" si="2098"/>
        <v>0</v>
      </c>
      <c r="F4069" s="100">
        <f t="shared" si="2098"/>
        <v>0</v>
      </c>
      <c r="G4069" s="858">
        <f t="shared" si="2098"/>
        <v>72000</v>
      </c>
      <c r="H4069" s="511">
        <f t="shared" si="2098"/>
        <v>627250</v>
      </c>
      <c r="I4069" s="859">
        <f t="shared" si="2098"/>
        <v>699250</v>
      </c>
      <c r="J4069" s="512">
        <f t="shared" si="2098"/>
        <v>570750</v>
      </c>
      <c r="K4069" s="544">
        <f t="shared" si="2096"/>
        <v>55.059055118110237</v>
      </c>
    </row>
    <row r="4070" spans="1:11" x14ac:dyDescent="0.25">
      <c r="A4070" s="78" t="s">
        <v>450</v>
      </c>
      <c r="B4070" s="63" t="s">
        <v>154</v>
      </c>
      <c r="C4070" s="64">
        <f>C4071</f>
        <v>195000</v>
      </c>
      <c r="D4070" s="64">
        <f t="shared" ref="D4070:J4070" si="2099">D4071</f>
        <v>0</v>
      </c>
      <c r="E4070" s="64">
        <f t="shared" si="2099"/>
        <v>0</v>
      </c>
      <c r="F4070" s="101">
        <f t="shared" si="2099"/>
        <v>0</v>
      </c>
      <c r="G4070" s="860">
        <f t="shared" si="2099"/>
        <v>0</v>
      </c>
      <c r="H4070" s="369">
        <f t="shared" si="2099"/>
        <v>125000</v>
      </c>
      <c r="I4070" s="861">
        <f t="shared" si="2099"/>
        <v>125000</v>
      </c>
      <c r="J4070" s="513">
        <f t="shared" si="2099"/>
        <v>70000</v>
      </c>
      <c r="K4070" s="535">
        <f t="shared" si="2096"/>
        <v>64.102564102564102</v>
      </c>
    </row>
    <row r="4071" spans="1:11" x14ac:dyDescent="0.25">
      <c r="A4071" s="27" t="s">
        <v>451</v>
      </c>
      <c r="B4071" s="4" t="s">
        <v>155</v>
      </c>
      <c r="C4071" s="21">
        <v>195000</v>
      </c>
      <c r="D4071" s="16"/>
      <c r="E4071" s="16"/>
      <c r="F4071" s="102"/>
      <c r="G4071" s="850"/>
      <c r="H4071" s="691">
        <v>125000</v>
      </c>
      <c r="I4071" s="851">
        <f>H4071+G4071</f>
        <v>125000</v>
      </c>
      <c r="J4071" s="561">
        <f>C4071-I4071</f>
        <v>70000</v>
      </c>
      <c r="K4071" s="536">
        <f t="shared" si="2096"/>
        <v>64.102564102564102</v>
      </c>
    </row>
    <row r="4072" spans="1:11" x14ac:dyDescent="0.25">
      <c r="A4072" s="27" t="s">
        <v>452</v>
      </c>
      <c r="B4072" s="4" t="s">
        <v>156</v>
      </c>
      <c r="C4072" s="21">
        <f>C4073</f>
        <v>75000</v>
      </c>
      <c r="D4072" s="21">
        <f t="shared" ref="D4072:J4072" si="2100">D4073</f>
        <v>0</v>
      </c>
      <c r="E4072" s="21">
        <f t="shared" si="2100"/>
        <v>0</v>
      </c>
      <c r="F4072" s="103">
        <f t="shared" si="2100"/>
        <v>0</v>
      </c>
      <c r="G4072" s="862">
        <f t="shared" si="2100"/>
        <v>72000</v>
      </c>
      <c r="H4072" s="499">
        <f t="shared" si="2100"/>
        <v>2250</v>
      </c>
      <c r="I4072" s="863">
        <f t="shared" si="2100"/>
        <v>74250</v>
      </c>
      <c r="J4072" s="514">
        <f t="shared" si="2100"/>
        <v>750</v>
      </c>
      <c r="K4072" s="536">
        <f t="shared" si="2096"/>
        <v>99</v>
      </c>
    </row>
    <row r="4073" spans="1:11" x14ac:dyDescent="0.25">
      <c r="A4073" s="27" t="s">
        <v>453</v>
      </c>
      <c r="B4073" s="4" t="s">
        <v>157</v>
      </c>
      <c r="C4073" s="21">
        <v>75000</v>
      </c>
      <c r="D4073" s="16"/>
      <c r="E4073" s="16"/>
      <c r="F4073" s="102"/>
      <c r="G4073" s="850">
        <v>72000</v>
      </c>
      <c r="H4073" s="691">
        <v>2250</v>
      </c>
      <c r="I4073" s="851">
        <f>H4073+G4073</f>
        <v>74250</v>
      </c>
      <c r="J4073" s="561">
        <f>C4073-I4073</f>
        <v>750</v>
      </c>
      <c r="K4073" s="536">
        <f t="shared" si="2096"/>
        <v>99</v>
      </c>
    </row>
    <row r="4074" spans="1:11" x14ac:dyDescent="0.25">
      <c r="A4074" s="27" t="s">
        <v>454</v>
      </c>
      <c r="B4074" s="4" t="s">
        <v>158</v>
      </c>
      <c r="C4074" s="21">
        <f>C4075</f>
        <v>1000000</v>
      </c>
      <c r="D4074" s="21">
        <f t="shared" ref="D4074:J4074" si="2101">D4075</f>
        <v>0</v>
      </c>
      <c r="E4074" s="21">
        <f t="shared" si="2101"/>
        <v>0</v>
      </c>
      <c r="F4074" s="103">
        <f t="shared" si="2101"/>
        <v>0</v>
      </c>
      <c r="G4074" s="862">
        <f t="shared" si="2101"/>
        <v>0</v>
      </c>
      <c r="H4074" s="499">
        <f t="shared" si="2101"/>
        <v>500000</v>
      </c>
      <c r="I4074" s="863">
        <f t="shared" si="2101"/>
        <v>500000</v>
      </c>
      <c r="J4074" s="514">
        <f t="shared" si="2101"/>
        <v>500000</v>
      </c>
      <c r="K4074" s="536">
        <f t="shared" si="2096"/>
        <v>50</v>
      </c>
    </row>
    <row r="4075" spans="1:11" x14ac:dyDescent="0.25">
      <c r="A4075" s="27" t="s">
        <v>455</v>
      </c>
      <c r="B4075" s="4" t="s">
        <v>175</v>
      </c>
      <c r="C4075" s="21">
        <v>1000000</v>
      </c>
      <c r="D4075" s="16"/>
      <c r="E4075" s="16"/>
      <c r="F4075" s="102"/>
      <c r="G4075" s="835"/>
      <c r="H4075" s="691">
        <v>500000</v>
      </c>
      <c r="I4075" s="851">
        <f>H4075+G4075</f>
        <v>500000</v>
      </c>
      <c r="J4075" s="561">
        <f>C4075-I4075</f>
        <v>500000</v>
      </c>
      <c r="K4075" s="536">
        <f t="shared" si="2096"/>
        <v>50</v>
      </c>
    </row>
    <row r="4076" spans="1:11" ht="15.75" thickBot="1" x14ac:dyDescent="0.3">
      <c r="A4076" s="70" t="s">
        <v>79</v>
      </c>
      <c r="B4076" s="70" t="s">
        <v>80</v>
      </c>
      <c r="C4076" s="71">
        <f>C4077</f>
        <v>640000</v>
      </c>
      <c r="D4076" s="71">
        <f t="shared" ref="D4076:J4076" si="2102">D4077</f>
        <v>0</v>
      </c>
      <c r="E4076" s="71">
        <f t="shared" si="2102"/>
        <v>0</v>
      </c>
      <c r="F4076" s="111">
        <f t="shared" si="2102"/>
        <v>0</v>
      </c>
      <c r="G4076" s="902">
        <f t="shared" si="2102"/>
        <v>149250</v>
      </c>
      <c r="H4076" s="1100">
        <f t="shared" si="2102"/>
        <v>95750</v>
      </c>
      <c r="I4076" s="903">
        <f t="shared" si="2102"/>
        <v>245000</v>
      </c>
      <c r="J4076" s="558">
        <f t="shared" si="2102"/>
        <v>395000</v>
      </c>
      <c r="K4076" s="904">
        <f t="shared" si="2096"/>
        <v>38.28125</v>
      </c>
    </row>
    <row r="4077" spans="1:11" ht="15.75" thickBot="1" x14ac:dyDescent="0.3">
      <c r="A4077" s="79" t="s">
        <v>459</v>
      </c>
      <c r="B4077" s="3" t="s">
        <v>151</v>
      </c>
      <c r="C4077" s="65">
        <f>C4078+C4080+C4082</f>
        <v>640000</v>
      </c>
      <c r="D4077" s="65">
        <f t="shared" ref="D4077:J4077" si="2103">D4078+D4080+D4082</f>
        <v>0</v>
      </c>
      <c r="E4077" s="65">
        <f t="shared" si="2103"/>
        <v>0</v>
      </c>
      <c r="F4077" s="100">
        <f t="shared" si="2103"/>
        <v>0</v>
      </c>
      <c r="G4077" s="858">
        <f t="shared" si="2103"/>
        <v>149250</v>
      </c>
      <c r="H4077" s="511">
        <f t="shared" si="2103"/>
        <v>95750</v>
      </c>
      <c r="I4077" s="859">
        <f t="shared" si="2103"/>
        <v>245000</v>
      </c>
      <c r="J4077" s="512">
        <f t="shared" si="2103"/>
        <v>395000</v>
      </c>
      <c r="K4077" s="544">
        <f t="shared" si="2096"/>
        <v>38.28125</v>
      </c>
    </row>
    <row r="4078" spans="1:11" x14ac:dyDescent="0.25">
      <c r="A4078" s="78" t="s">
        <v>460</v>
      </c>
      <c r="B4078" s="63" t="s">
        <v>154</v>
      </c>
      <c r="C4078" s="64">
        <f>C4079</f>
        <v>205000</v>
      </c>
      <c r="D4078" s="64">
        <f t="shared" ref="D4078:J4078" si="2104">D4079</f>
        <v>0</v>
      </c>
      <c r="E4078" s="64">
        <f t="shared" si="2104"/>
        <v>0</v>
      </c>
      <c r="F4078" s="101">
        <f t="shared" si="2104"/>
        <v>0</v>
      </c>
      <c r="G4078" s="860">
        <f t="shared" si="2104"/>
        <v>99000</v>
      </c>
      <c r="H4078" s="369">
        <f t="shared" si="2104"/>
        <v>86000</v>
      </c>
      <c r="I4078" s="861">
        <f t="shared" si="2104"/>
        <v>185000</v>
      </c>
      <c r="J4078" s="513">
        <f t="shared" si="2104"/>
        <v>20000</v>
      </c>
      <c r="K4078" s="535">
        <f t="shared" si="2096"/>
        <v>90.243902439024396</v>
      </c>
    </row>
    <row r="4079" spans="1:11" x14ac:dyDescent="0.25">
      <c r="A4079" s="27" t="s">
        <v>461</v>
      </c>
      <c r="B4079" s="4" t="s">
        <v>155</v>
      </c>
      <c r="C4079" s="21">
        <v>205000</v>
      </c>
      <c r="D4079" s="16"/>
      <c r="E4079" s="16"/>
      <c r="F4079" s="106"/>
      <c r="G4079" s="850">
        <v>99000</v>
      </c>
      <c r="H4079" s="691">
        <v>86000</v>
      </c>
      <c r="I4079" s="851">
        <f>H4079+G4079</f>
        <v>185000</v>
      </c>
      <c r="J4079" s="987">
        <f>C4079-I4079</f>
        <v>20000</v>
      </c>
      <c r="K4079" s="536">
        <f t="shared" si="2096"/>
        <v>90.243902439024396</v>
      </c>
    </row>
    <row r="4080" spans="1:11" x14ac:dyDescent="0.25">
      <c r="A4080" s="27" t="s">
        <v>462</v>
      </c>
      <c r="B4080" s="4" t="s">
        <v>156</v>
      </c>
      <c r="C4080" s="21">
        <f>C4081</f>
        <v>60000</v>
      </c>
      <c r="D4080" s="21">
        <f t="shared" ref="D4080:J4080" si="2105">D4081</f>
        <v>0</v>
      </c>
      <c r="E4080" s="21">
        <f t="shared" si="2105"/>
        <v>0</v>
      </c>
      <c r="F4080" s="103">
        <f t="shared" si="2105"/>
        <v>0</v>
      </c>
      <c r="G4080" s="862">
        <f t="shared" si="2105"/>
        <v>50250</v>
      </c>
      <c r="H4080" s="499">
        <f t="shared" si="2105"/>
        <v>9750</v>
      </c>
      <c r="I4080" s="863">
        <f t="shared" si="2105"/>
        <v>60000</v>
      </c>
      <c r="J4080" s="514">
        <f t="shared" si="2105"/>
        <v>0</v>
      </c>
      <c r="K4080" s="536">
        <f t="shared" si="2096"/>
        <v>100</v>
      </c>
    </row>
    <row r="4081" spans="1:11" x14ac:dyDescent="0.25">
      <c r="A4081" s="27" t="s">
        <v>463</v>
      </c>
      <c r="B4081" s="4" t="s">
        <v>157</v>
      </c>
      <c r="C4081" s="21">
        <v>60000</v>
      </c>
      <c r="D4081" s="16"/>
      <c r="E4081" s="16"/>
      <c r="F4081" s="102"/>
      <c r="G4081" s="835">
        <v>50250</v>
      </c>
      <c r="H4081" s="691">
        <v>9750</v>
      </c>
      <c r="I4081" s="851">
        <f>H4081+G4081</f>
        <v>60000</v>
      </c>
      <c r="J4081" s="561">
        <f>C4081-I4081</f>
        <v>0</v>
      </c>
      <c r="K4081" s="536">
        <f t="shared" si="2096"/>
        <v>100</v>
      </c>
    </row>
    <row r="4082" spans="1:11" x14ac:dyDescent="0.25">
      <c r="A4082" s="27" t="s">
        <v>464</v>
      </c>
      <c r="B4082" s="4" t="s">
        <v>158</v>
      </c>
      <c r="C4082" s="21">
        <f>C4083</f>
        <v>375000</v>
      </c>
      <c r="D4082" s="21">
        <f t="shared" ref="D4082:J4082" si="2106">D4083</f>
        <v>0</v>
      </c>
      <c r="E4082" s="21">
        <f t="shared" si="2106"/>
        <v>0</v>
      </c>
      <c r="F4082" s="103">
        <f t="shared" si="2106"/>
        <v>0</v>
      </c>
      <c r="G4082" s="862">
        <f t="shared" si="2106"/>
        <v>0</v>
      </c>
      <c r="H4082" s="499">
        <f t="shared" si="2106"/>
        <v>0</v>
      </c>
      <c r="I4082" s="863">
        <f t="shared" si="2106"/>
        <v>0</v>
      </c>
      <c r="J4082" s="514">
        <f t="shared" si="2106"/>
        <v>375000</v>
      </c>
      <c r="K4082" s="536">
        <f t="shared" si="2096"/>
        <v>0</v>
      </c>
    </row>
    <row r="4083" spans="1:11" x14ac:dyDescent="0.25">
      <c r="A4083" s="27" t="s">
        <v>465</v>
      </c>
      <c r="B4083" s="4" t="s">
        <v>175</v>
      </c>
      <c r="C4083" s="21">
        <v>375000</v>
      </c>
      <c r="D4083" s="16"/>
      <c r="E4083" s="16"/>
      <c r="F4083" s="102"/>
      <c r="G4083" s="835"/>
      <c r="H4083" s="716"/>
      <c r="I4083" s="846">
        <f>H4083+G4083</f>
        <v>0</v>
      </c>
      <c r="J4083" s="561">
        <f>C4083-I4083</f>
        <v>375000</v>
      </c>
      <c r="K4083" s="536">
        <f t="shared" si="2096"/>
        <v>0</v>
      </c>
    </row>
    <row r="4084" spans="1:11" ht="15.75" thickBot="1" x14ac:dyDescent="0.3">
      <c r="A4084" s="70" t="s">
        <v>81</v>
      </c>
      <c r="B4084" s="70" t="s">
        <v>82</v>
      </c>
      <c r="C4084" s="71">
        <f>C4085+C4088</f>
        <v>3700000</v>
      </c>
      <c r="D4084" s="71">
        <f t="shared" ref="D4084:J4084" si="2107">D4085+D4088</f>
        <v>0</v>
      </c>
      <c r="E4084" s="71">
        <f t="shared" si="2107"/>
        <v>0</v>
      </c>
      <c r="F4084" s="111">
        <f t="shared" si="2107"/>
        <v>0</v>
      </c>
      <c r="G4084" s="902">
        <f t="shared" si="2107"/>
        <v>2380000</v>
      </c>
      <c r="H4084" s="1100">
        <f t="shared" si="2107"/>
        <v>0</v>
      </c>
      <c r="I4084" s="903">
        <f t="shared" si="2107"/>
        <v>2380000</v>
      </c>
      <c r="J4084" s="558">
        <f t="shared" si="2107"/>
        <v>1320000</v>
      </c>
      <c r="K4084" s="904">
        <f t="shared" si="2096"/>
        <v>64.324324324324323</v>
      </c>
    </row>
    <row r="4085" spans="1:11" ht="15.75" thickBot="1" x14ac:dyDescent="0.3">
      <c r="A4085" s="3" t="s">
        <v>473</v>
      </c>
      <c r="B4085" s="3" t="s">
        <v>92</v>
      </c>
      <c r="C4085" s="65">
        <f>C4086</f>
        <v>780000</v>
      </c>
      <c r="D4085" s="65">
        <f t="shared" ref="D4085:J4086" si="2108">D4086</f>
        <v>0</v>
      </c>
      <c r="E4085" s="65">
        <f t="shared" si="2108"/>
        <v>0</v>
      </c>
      <c r="F4085" s="100">
        <f t="shared" si="2108"/>
        <v>0</v>
      </c>
      <c r="G4085" s="858">
        <f t="shared" si="2108"/>
        <v>780000</v>
      </c>
      <c r="H4085" s="511">
        <f t="shared" si="2108"/>
        <v>0</v>
      </c>
      <c r="I4085" s="859">
        <f t="shared" si="2108"/>
        <v>780000</v>
      </c>
      <c r="J4085" s="512">
        <f t="shared" si="2108"/>
        <v>0</v>
      </c>
      <c r="K4085" s="544">
        <f t="shared" si="2096"/>
        <v>100</v>
      </c>
    </row>
    <row r="4086" spans="1:11" x14ac:dyDescent="0.25">
      <c r="A4086" s="63" t="s">
        <v>474</v>
      </c>
      <c r="B4086" s="63" t="s">
        <v>152</v>
      </c>
      <c r="C4086" s="64">
        <f>C4087</f>
        <v>780000</v>
      </c>
      <c r="D4086" s="64">
        <f t="shared" si="2108"/>
        <v>0</v>
      </c>
      <c r="E4086" s="64">
        <f t="shared" si="2108"/>
        <v>0</v>
      </c>
      <c r="F4086" s="101">
        <f t="shared" si="2108"/>
        <v>0</v>
      </c>
      <c r="G4086" s="860">
        <f t="shared" si="2108"/>
        <v>780000</v>
      </c>
      <c r="H4086" s="369">
        <f t="shared" si="2108"/>
        <v>0</v>
      </c>
      <c r="I4086" s="861">
        <f t="shared" si="2108"/>
        <v>780000</v>
      </c>
      <c r="J4086" s="513">
        <f t="shared" si="2108"/>
        <v>0</v>
      </c>
      <c r="K4086" s="535">
        <f t="shared" si="2096"/>
        <v>100</v>
      </c>
    </row>
    <row r="4087" spans="1:11" ht="15.75" thickBot="1" x14ac:dyDescent="0.3">
      <c r="A4087" s="48" t="s">
        <v>475</v>
      </c>
      <c r="B4087" s="48" t="s">
        <v>153</v>
      </c>
      <c r="C4087" s="49">
        <v>780000</v>
      </c>
      <c r="D4087" s="147"/>
      <c r="E4087" s="147"/>
      <c r="F4087" s="148"/>
      <c r="G4087" s="865">
        <v>780000</v>
      </c>
      <c r="H4087" s="1098"/>
      <c r="I4087" s="866">
        <f>H4087+G4087</f>
        <v>780000</v>
      </c>
      <c r="J4087" s="618">
        <f>C4087-I4087</f>
        <v>0</v>
      </c>
      <c r="K4087" s="538">
        <f t="shared" si="2096"/>
        <v>100</v>
      </c>
    </row>
    <row r="4088" spans="1:11" ht="15.75" thickBot="1" x14ac:dyDescent="0.3">
      <c r="A4088" s="79" t="s">
        <v>466</v>
      </c>
      <c r="B4088" s="3" t="s">
        <v>151</v>
      </c>
      <c r="C4088" s="65">
        <f>C4089+C4091+C4093</f>
        <v>2920000</v>
      </c>
      <c r="D4088" s="65">
        <f t="shared" ref="D4088:J4088" si="2109">D4089+D4091+D4093</f>
        <v>0</v>
      </c>
      <c r="E4088" s="65">
        <f t="shared" si="2109"/>
        <v>0</v>
      </c>
      <c r="F4088" s="100">
        <f t="shared" si="2109"/>
        <v>0</v>
      </c>
      <c r="G4088" s="858">
        <f t="shared" si="2109"/>
        <v>1600000</v>
      </c>
      <c r="H4088" s="511">
        <f t="shared" si="2109"/>
        <v>0</v>
      </c>
      <c r="I4088" s="859">
        <f t="shared" si="2109"/>
        <v>1600000</v>
      </c>
      <c r="J4088" s="512">
        <f t="shared" si="2109"/>
        <v>1320000</v>
      </c>
      <c r="K4088" s="544">
        <f t="shared" si="2096"/>
        <v>54.794520547945204</v>
      </c>
    </row>
    <row r="4089" spans="1:11" x14ac:dyDescent="0.25">
      <c r="A4089" s="78" t="s">
        <v>467</v>
      </c>
      <c r="B4089" s="63" t="s">
        <v>154</v>
      </c>
      <c r="C4089" s="64">
        <f>C4090</f>
        <v>235000</v>
      </c>
      <c r="D4089" s="64">
        <f t="shared" ref="D4089:J4089" si="2110">D4090</f>
        <v>0</v>
      </c>
      <c r="E4089" s="64">
        <f t="shared" si="2110"/>
        <v>0</v>
      </c>
      <c r="F4089" s="101">
        <f t="shared" si="2110"/>
        <v>0</v>
      </c>
      <c r="G4089" s="860">
        <f t="shared" si="2110"/>
        <v>235000</v>
      </c>
      <c r="H4089" s="369">
        <f t="shared" si="2110"/>
        <v>0</v>
      </c>
      <c r="I4089" s="861">
        <f t="shared" si="2110"/>
        <v>235000</v>
      </c>
      <c r="J4089" s="513">
        <f t="shared" si="2110"/>
        <v>0</v>
      </c>
      <c r="K4089" s="535">
        <f t="shared" si="2096"/>
        <v>100</v>
      </c>
    </row>
    <row r="4090" spans="1:11" x14ac:dyDescent="0.25">
      <c r="A4090" s="27" t="s">
        <v>468</v>
      </c>
      <c r="B4090" s="4" t="s">
        <v>155</v>
      </c>
      <c r="C4090" s="21">
        <v>235000</v>
      </c>
      <c r="D4090" s="16"/>
      <c r="E4090" s="16"/>
      <c r="F4090" s="102"/>
      <c r="G4090" s="850">
        <v>235000</v>
      </c>
      <c r="H4090" s="691"/>
      <c r="I4090" s="851">
        <f>H4090+G4090</f>
        <v>235000</v>
      </c>
      <c r="J4090" s="561">
        <f>C4090-I4090</f>
        <v>0</v>
      </c>
      <c r="K4090" s="536">
        <f t="shared" si="2096"/>
        <v>100</v>
      </c>
    </row>
    <row r="4091" spans="1:11" x14ac:dyDescent="0.25">
      <c r="A4091" s="27" t="s">
        <v>469</v>
      </c>
      <c r="B4091" s="4" t="s">
        <v>156</v>
      </c>
      <c r="C4091" s="21">
        <f>C4092</f>
        <v>45000</v>
      </c>
      <c r="D4091" s="21">
        <f t="shared" ref="D4091:J4091" si="2111">D4092</f>
        <v>0</v>
      </c>
      <c r="E4091" s="21">
        <f t="shared" si="2111"/>
        <v>0</v>
      </c>
      <c r="F4091" s="103">
        <f t="shared" si="2111"/>
        <v>0</v>
      </c>
      <c r="G4091" s="862">
        <f t="shared" si="2111"/>
        <v>45000</v>
      </c>
      <c r="H4091" s="499">
        <f t="shared" si="2111"/>
        <v>0</v>
      </c>
      <c r="I4091" s="863">
        <f t="shared" si="2111"/>
        <v>45000</v>
      </c>
      <c r="J4091" s="514">
        <f t="shared" si="2111"/>
        <v>0</v>
      </c>
      <c r="K4091" s="536">
        <f t="shared" si="2096"/>
        <v>100</v>
      </c>
    </row>
    <row r="4092" spans="1:11" x14ac:dyDescent="0.25">
      <c r="A4092" s="27" t="s">
        <v>470</v>
      </c>
      <c r="B4092" s="4" t="s">
        <v>157</v>
      </c>
      <c r="C4092" s="21">
        <v>45000</v>
      </c>
      <c r="D4092" s="16"/>
      <c r="E4092" s="16"/>
      <c r="F4092" s="102"/>
      <c r="G4092" s="850">
        <v>45000</v>
      </c>
      <c r="H4092" s="691"/>
      <c r="I4092" s="851">
        <f>H4092+G4092</f>
        <v>45000</v>
      </c>
      <c r="J4092" s="561">
        <f>C4092-I4092</f>
        <v>0</v>
      </c>
      <c r="K4092" s="536">
        <f t="shared" si="2096"/>
        <v>100</v>
      </c>
    </row>
    <row r="4093" spans="1:11" x14ac:dyDescent="0.25">
      <c r="A4093" s="27" t="s">
        <v>471</v>
      </c>
      <c r="B4093" s="4" t="s">
        <v>158</v>
      </c>
      <c r="C4093" s="21">
        <f>C4094</f>
        <v>2640000</v>
      </c>
      <c r="D4093" s="21">
        <f t="shared" ref="D4093:J4093" si="2112">D4094</f>
        <v>0</v>
      </c>
      <c r="E4093" s="21">
        <f t="shared" si="2112"/>
        <v>0</v>
      </c>
      <c r="F4093" s="103">
        <f t="shared" si="2112"/>
        <v>0</v>
      </c>
      <c r="G4093" s="862">
        <f t="shared" si="2112"/>
        <v>1320000</v>
      </c>
      <c r="H4093" s="499">
        <f t="shared" si="2112"/>
        <v>0</v>
      </c>
      <c r="I4093" s="863">
        <f t="shared" si="2112"/>
        <v>1320000</v>
      </c>
      <c r="J4093" s="514">
        <f t="shared" si="2112"/>
        <v>1320000</v>
      </c>
      <c r="K4093" s="536">
        <f t="shared" si="2096"/>
        <v>50</v>
      </c>
    </row>
    <row r="4094" spans="1:11" x14ac:dyDescent="0.25">
      <c r="A4094" s="27" t="s">
        <v>472</v>
      </c>
      <c r="B4094" s="4" t="s">
        <v>175</v>
      </c>
      <c r="C4094" s="21">
        <v>2640000</v>
      </c>
      <c r="D4094" s="16"/>
      <c r="E4094" s="16"/>
      <c r="F4094" s="102"/>
      <c r="G4094" s="835">
        <v>1320000</v>
      </c>
      <c r="H4094" s="691"/>
      <c r="I4094" s="851">
        <f>H4094+G4094</f>
        <v>1320000</v>
      </c>
      <c r="J4094" s="561">
        <f>C4094-I4094</f>
        <v>1320000</v>
      </c>
      <c r="K4094" s="536">
        <f t="shared" si="2096"/>
        <v>50</v>
      </c>
    </row>
    <row r="4095" spans="1:11" x14ac:dyDescent="0.25">
      <c r="A4095" s="54" t="s">
        <v>113</v>
      </c>
      <c r="B4095" s="54" t="s">
        <v>547</v>
      </c>
      <c r="C4095" s="55">
        <f t="shared" ref="C4095:J4095" si="2113">C4096+C4108</f>
        <v>5580000</v>
      </c>
      <c r="D4095" s="55">
        <f t="shared" si="2113"/>
        <v>0</v>
      </c>
      <c r="E4095" s="55">
        <f t="shared" si="2113"/>
        <v>0</v>
      </c>
      <c r="F4095" s="104">
        <f t="shared" si="2113"/>
        <v>0</v>
      </c>
      <c r="G4095" s="547">
        <f t="shared" si="2113"/>
        <v>5355000</v>
      </c>
      <c r="H4095" s="499">
        <f t="shared" si="2113"/>
        <v>0</v>
      </c>
      <c r="I4095" s="581">
        <f t="shared" si="2113"/>
        <v>5355000</v>
      </c>
      <c r="J4095" s="549">
        <f t="shared" si="2113"/>
        <v>225000</v>
      </c>
      <c r="K4095" s="916">
        <f t="shared" si="2096"/>
        <v>95.967741935483872</v>
      </c>
    </row>
    <row r="4096" spans="1:11" ht="15.75" thickBot="1" x14ac:dyDescent="0.3">
      <c r="A4096" s="70" t="s">
        <v>83</v>
      </c>
      <c r="B4096" s="70" t="s">
        <v>84</v>
      </c>
      <c r="C4096" s="71">
        <f>C4097</f>
        <v>850000</v>
      </c>
      <c r="D4096" s="71">
        <f t="shared" ref="D4096:J4096" si="2114">D4097</f>
        <v>0</v>
      </c>
      <c r="E4096" s="71">
        <f t="shared" si="2114"/>
        <v>0</v>
      </c>
      <c r="F4096" s="111">
        <f t="shared" si="2114"/>
        <v>0</v>
      </c>
      <c r="G4096" s="902">
        <f t="shared" si="2114"/>
        <v>850000</v>
      </c>
      <c r="H4096" s="1100">
        <f t="shared" si="2114"/>
        <v>0</v>
      </c>
      <c r="I4096" s="903">
        <f t="shared" si="2114"/>
        <v>850000</v>
      </c>
      <c r="J4096" s="558">
        <f t="shared" si="2114"/>
        <v>0</v>
      </c>
      <c r="K4096" s="904">
        <f t="shared" si="2096"/>
        <v>100</v>
      </c>
    </row>
    <row r="4097" spans="1:11" ht="15.75" thickBot="1" x14ac:dyDescent="0.3">
      <c r="A4097" s="79" t="s">
        <v>476</v>
      </c>
      <c r="B4097" s="3" t="s">
        <v>151</v>
      </c>
      <c r="C4097" s="65">
        <f>C4098+C4100+C4102</f>
        <v>850000</v>
      </c>
      <c r="D4097" s="65">
        <f t="shared" ref="D4097:J4097" si="2115">D4098+D4100+D4102</f>
        <v>0</v>
      </c>
      <c r="E4097" s="65">
        <f t="shared" si="2115"/>
        <v>0</v>
      </c>
      <c r="F4097" s="100">
        <f t="shared" si="2115"/>
        <v>0</v>
      </c>
      <c r="G4097" s="858">
        <f t="shared" si="2115"/>
        <v>850000</v>
      </c>
      <c r="H4097" s="511">
        <f t="shared" si="2115"/>
        <v>0</v>
      </c>
      <c r="I4097" s="859">
        <f t="shared" si="2115"/>
        <v>850000</v>
      </c>
      <c r="J4097" s="512">
        <f t="shared" si="2115"/>
        <v>0</v>
      </c>
      <c r="K4097" s="544">
        <f t="shared" si="2096"/>
        <v>100</v>
      </c>
    </row>
    <row r="4098" spans="1:11" x14ac:dyDescent="0.25">
      <c r="A4098" s="78" t="s">
        <v>477</v>
      </c>
      <c r="B4098" s="63" t="s">
        <v>154</v>
      </c>
      <c r="C4098" s="64">
        <f>C4099</f>
        <v>75000</v>
      </c>
      <c r="D4098" s="64">
        <f t="shared" ref="D4098:J4098" si="2116">D4099</f>
        <v>0</v>
      </c>
      <c r="E4098" s="64">
        <f t="shared" si="2116"/>
        <v>0</v>
      </c>
      <c r="F4098" s="101">
        <f t="shared" si="2116"/>
        <v>0</v>
      </c>
      <c r="G4098" s="860">
        <f t="shared" si="2116"/>
        <v>75000</v>
      </c>
      <c r="H4098" s="369">
        <f t="shared" si="2116"/>
        <v>0</v>
      </c>
      <c r="I4098" s="861">
        <f t="shared" si="2116"/>
        <v>75000</v>
      </c>
      <c r="J4098" s="513">
        <f t="shared" si="2116"/>
        <v>0</v>
      </c>
      <c r="K4098" s="535">
        <f t="shared" si="2096"/>
        <v>100</v>
      </c>
    </row>
    <row r="4099" spans="1:11" x14ac:dyDescent="0.25">
      <c r="A4099" s="27" t="s">
        <v>478</v>
      </c>
      <c r="B4099" s="4" t="s">
        <v>155</v>
      </c>
      <c r="C4099" s="21">
        <v>75000</v>
      </c>
      <c r="D4099" s="57"/>
      <c r="E4099" s="57"/>
      <c r="F4099" s="106"/>
      <c r="G4099" s="850">
        <v>75000</v>
      </c>
      <c r="H4099" s="691"/>
      <c r="I4099" s="851">
        <f>H4099+G4099</f>
        <v>75000</v>
      </c>
      <c r="J4099" s="561">
        <f>C4099-I4099</f>
        <v>0</v>
      </c>
      <c r="K4099" s="536">
        <f t="shared" si="2096"/>
        <v>100</v>
      </c>
    </row>
    <row r="4100" spans="1:11" x14ac:dyDescent="0.25">
      <c r="A4100" s="27" t="s">
        <v>479</v>
      </c>
      <c r="B4100" s="4" t="s">
        <v>156</v>
      </c>
      <c r="C4100" s="21">
        <f>C4101</f>
        <v>15000</v>
      </c>
      <c r="D4100" s="21">
        <f t="shared" ref="D4100:J4100" si="2117">D4101</f>
        <v>0</v>
      </c>
      <c r="E4100" s="21">
        <f t="shared" si="2117"/>
        <v>0</v>
      </c>
      <c r="F4100" s="103">
        <f t="shared" si="2117"/>
        <v>0</v>
      </c>
      <c r="G4100" s="862">
        <f t="shared" si="2117"/>
        <v>15000</v>
      </c>
      <c r="H4100" s="499">
        <f t="shared" si="2117"/>
        <v>0</v>
      </c>
      <c r="I4100" s="863">
        <f t="shared" si="2117"/>
        <v>15000</v>
      </c>
      <c r="J4100" s="514">
        <f t="shared" si="2117"/>
        <v>0</v>
      </c>
      <c r="K4100" s="536">
        <f t="shared" si="2096"/>
        <v>100</v>
      </c>
    </row>
    <row r="4101" spans="1:11" x14ac:dyDescent="0.25">
      <c r="A4101" s="27" t="s">
        <v>480</v>
      </c>
      <c r="B4101" s="4" t="s">
        <v>157</v>
      </c>
      <c r="C4101" s="21">
        <v>15000</v>
      </c>
      <c r="D4101" s="16"/>
      <c r="E4101" s="16"/>
      <c r="F4101" s="102"/>
      <c r="G4101" s="850">
        <v>15000</v>
      </c>
      <c r="H4101" s="691"/>
      <c r="I4101" s="851">
        <f>H4101+G4101</f>
        <v>15000</v>
      </c>
      <c r="J4101" s="561">
        <f>C4101-I4101</f>
        <v>0</v>
      </c>
      <c r="K4101" s="536">
        <f t="shared" si="2096"/>
        <v>100</v>
      </c>
    </row>
    <row r="4102" spans="1:11" x14ac:dyDescent="0.25">
      <c r="A4102" s="27" t="s">
        <v>481</v>
      </c>
      <c r="B4102" s="4" t="s">
        <v>158</v>
      </c>
      <c r="C4102" s="21">
        <f>C4103</f>
        <v>760000</v>
      </c>
      <c r="D4102" s="21">
        <f t="shared" ref="D4102:J4102" si="2118">D4103</f>
        <v>0</v>
      </c>
      <c r="E4102" s="21">
        <f t="shared" si="2118"/>
        <v>0</v>
      </c>
      <c r="F4102" s="103">
        <f t="shared" si="2118"/>
        <v>0</v>
      </c>
      <c r="G4102" s="862">
        <f t="shared" si="2118"/>
        <v>760000</v>
      </c>
      <c r="H4102" s="499">
        <f t="shared" si="2118"/>
        <v>0</v>
      </c>
      <c r="I4102" s="863">
        <f t="shared" si="2118"/>
        <v>760000</v>
      </c>
      <c r="J4102" s="514">
        <f t="shared" si="2118"/>
        <v>0</v>
      </c>
      <c r="K4102" s="536">
        <f t="shared" si="2096"/>
        <v>100</v>
      </c>
    </row>
    <row r="4103" spans="1:11" x14ac:dyDescent="0.25">
      <c r="A4103" s="27" t="s">
        <v>482</v>
      </c>
      <c r="B4103" s="4" t="s">
        <v>175</v>
      </c>
      <c r="C4103" s="21">
        <v>760000</v>
      </c>
      <c r="D4103" s="16"/>
      <c r="E4103" s="16"/>
      <c r="F4103" s="102"/>
      <c r="G4103" s="850">
        <v>760000</v>
      </c>
      <c r="H4103" s="691"/>
      <c r="I4103" s="851">
        <f>H4103+G4103</f>
        <v>760000</v>
      </c>
      <c r="J4103" s="561">
        <f>C4103-I4103</f>
        <v>0</v>
      </c>
      <c r="K4103" s="536">
        <f t="shared" si="2096"/>
        <v>100</v>
      </c>
    </row>
    <row r="4104" spans="1:11" x14ac:dyDescent="0.25">
      <c r="A4104" s="135"/>
      <c r="B4104" s="48"/>
      <c r="C4104" s="49"/>
      <c r="D4104" s="29"/>
      <c r="E4104" s="29"/>
      <c r="F4104" s="89"/>
      <c r="G4104" s="836"/>
      <c r="H4104" s="1088"/>
      <c r="I4104" s="847"/>
      <c r="J4104" s="508"/>
      <c r="K4104" s="538"/>
    </row>
    <row r="4105" spans="1:11" x14ac:dyDescent="0.25">
      <c r="A4105" s="139"/>
      <c r="B4105" s="124"/>
      <c r="C4105" s="125"/>
      <c r="D4105" s="126"/>
      <c r="E4105" s="126"/>
      <c r="F4105" s="126"/>
      <c r="G4105" s="516"/>
      <c r="H4105" s="516"/>
      <c r="I4105" s="516"/>
      <c r="J4105" s="515"/>
      <c r="K4105" s="545"/>
    </row>
    <row r="4106" spans="1:11" x14ac:dyDescent="0.25">
      <c r="A4106" s="140"/>
      <c r="B4106" s="7"/>
      <c r="C4106" s="8"/>
      <c r="D4106" s="130"/>
      <c r="E4106" s="130"/>
      <c r="F4106" s="130"/>
      <c r="G4106" s="520"/>
      <c r="H4106" s="520"/>
      <c r="I4106" s="520"/>
      <c r="J4106" s="519"/>
      <c r="K4106" s="550">
        <v>10</v>
      </c>
    </row>
    <row r="4107" spans="1:11" x14ac:dyDescent="0.25">
      <c r="A4107" s="144" t="s">
        <v>533</v>
      </c>
      <c r="B4107" s="141">
        <v>2</v>
      </c>
      <c r="C4107" s="142" t="s">
        <v>534</v>
      </c>
      <c r="D4107" s="142" t="s">
        <v>535</v>
      </c>
      <c r="E4107" s="142" t="s">
        <v>536</v>
      </c>
      <c r="F4107" s="143" t="s">
        <v>537</v>
      </c>
      <c r="G4107" s="882">
        <v>7</v>
      </c>
      <c r="H4107" s="1108">
        <v>8</v>
      </c>
      <c r="I4107" s="883">
        <v>9</v>
      </c>
      <c r="J4107" s="525">
        <v>10</v>
      </c>
      <c r="K4107" s="503">
        <v>11</v>
      </c>
    </row>
    <row r="4108" spans="1:11" ht="15.75" thickBot="1" x14ac:dyDescent="0.3">
      <c r="A4108" s="70" t="s">
        <v>85</v>
      </c>
      <c r="B4108" s="70" t="s">
        <v>548</v>
      </c>
      <c r="C4108" s="71">
        <f>C4109+C4112</f>
        <v>4730000</v>
      </c>
      <c r="D4108" s="71">
        <f t="shared" ref="D4108:J4108" si="2119">D4109+D4112</f>
        <v>0</v>
      </c>
      <c r="E4108" s="71">
        <f t="shared" si="2119"/>
        <v>0</v>
      </c>
      <c r="F4108" s="111">
        <f t="shared" si="2119"/>
        <v>0</v>
      </c>
      <c r="G4108" s="902">
        <f t="shared" si="2119"/>
        <v>4505000</v>
      </c>
      <c r="H4108" s="1100">
        <f t="shared" si="2119"/>
        <v>0</v>
      </c>
      <c r="I4108" s="903">
        <f t="shared" si="2119"/>
        <v>4505000</v>
      </c>
      <c r="J4108" s="558">
        <f t="shared" si="2119"/>
        <v>225000</v>
      </c>
      <c r="K4108" s="538">
        <f t="shared" ref="K4108:K4141" si="2120">I4108/C4108*100</f>
        <v>95.243128964059196</v>
      </c>
    </row>
    <row r="4109" spans="1:11" ht="15.75" thickBot="1" x14ac:dyDescent="0.3">
      <c r="A4109" s="3" t="s">
        <v>489</v>
      </c>
      <c r="B4109" s="3" t="s">
        <v>92</v>
      </c>
      <c r="C4109" s="65">
        <f>C4110</f>
        <v>675000</v>
      </c>
      <c r="D4109" s="65">
        <f t="shared" ref="D4109:J4110" si="2121">D4110</f>
        <v>0</v>
      </c>
      <c r="E4109" s="65">
        <f t="shared" si="2121"/>
        <v>0</v>
      </c>
      <c r="F4109" s="100">
        <f t="shared" si="2121"/>
        <v>0</v>
      </c>
      <c r="G4109" s="858">
        <f t="shared" si="2121"/>
        <v>600000</v>
      </c>
      <c r="H4109" s="511">
        <f t="shared" si="2121"/>
        <v>0</v>
      </c>
      <c r="I4109" s="859">
        <f t="shared" si="2121"/>
        <v>600000</v>
      </c>
      <c r="J4109" s="512">
        <f t="shared" si="2121"/>
        <v>75000</v>
      </c>
      <c r="K4109" s="544">
        <f t="shared" si="2120"/>
        <v>88.888888888888886</v>
      </c>
    </row>
    <row r="4110" spans="1:11" x14ac:dyDescent="0.25">
      <c r="A4110" s="63" t="s">
        <v>490</v>
      </c>
      <c r="B4110" s="63" t="s">
        <v>152</v>
      </c>
      <c r="C4110" s="64">
        <f>C4111</f>
        <v>675000</v>
      </c>
      <c r="D4110" s="64">
        <f t="shared" si="2121"/>
        <v>0</v>
      </c>
      <c r="E4110" s="64">
        <f t="shared" si="2121"/>
        <v>0</v>
      </c>
      <c r="F4110" s="101">
        <f t="shared" si="2121"/>
        <v>0</v>
      </c>
      <c r="G4110" s="860">
        <f t="shared" si="2121"/>
        <v>600000</v>
      </c>
      <c r="H4110" s="369">
        <f t="shared" si="2121"/>
        <v>0</v>
      </c>
      <c r="I4110" s="861">
        <f t="shared" si="2121"/>
        <v>600000</v>
      </c>
      <c r="J4110" s="513">
        <f t="shared" si="2121"/>
        <v>75000</v>
      </c>
      <c r="K4110" s="535">
        <f t="shared" si="2120"/>
        <v>88.888888888888886</v>
      </c>
    </row>
    <row r="4111" spans="1:11" ht="15.75" thickBot="1" x14ac:dyDescent="0.3">
      <c r="A4111" s="48" t="s">
        <v>491</v>
      </c>
      <c r="B4111" s="48" t="s">
        <v>153</v>
      </c>
      <c r="C4111" s="49">
        <v>675000</v>
      </c>
      <c r="D4111" s="147"/>
      <c r="E4111" s="147"/>
      <c r="F4111" s="148"/>
      <c r="G4111" s="865">
        <v>600000</v>
      </c>
      <c r="H4111" s="1098"/>
      <c r="I4111" s="866">
        <f>H4111+G4111</f>
        <v>600000</v>
      </c>
      <c r="J4111" s="618">
        <f>C4111-I4111</f>
        <v>75000</v>
      </c>
      <c r="K4111" s="538">
        <f t="shared" si="2120"/>
        <v>88.888888888888886</v>
      </c>
    </row>
    <row r="4112" spans="1:11" ht="15.75" thickBot="1" x14ac:dyDescent="0.3">
      <c r="A4112" s="3" t="s">
        <v>492</v>
      </c>
      <c r="B4112" s="3" t="s">
        <v>151</v>
      </c>
      <c r="C4112" s="65">
        <f>C4113+C4115+C4117+C4120+C4123</f>
        <v>4055000</v>
      </c>
      <c r="D4112" s="65">
        <f t="shared" ref="D4112:J4112" si="2122">D4113+D4115+D4117+D4120+D4123</f>
        <v>0</v>
      </c>
      <c r="E4112" s="65">
        <f t="shared" si="2122"/>
        <v>0</v>
      </c>
      <c r="F4112" s="100">
        <f t="shared" si="2122"/>
        <v>0</v>
      </c>
      <c r="G4112" s="858">
        <f t="shared" si="2122"/>
        <v>3905000</v>
      </c>
      <c r="H4112" s="511">
        <f t="shared" si="2122"/>
        <v>0</v>
      </c>
      <c r="I4112" s="859">
        <f t="shared" si="2122"/>
        <v>3905000</v>
      </c>
      <c r="J4112" s="512">
        <f t="shared" si="2122"/>
        <v>150000</v>
      </c>
      <c r="K4112" s="544">
        <f t="shared" si="2120"/>
        <v>96.30086313193587</v>
      </c>
    </row>
    <row r="4113" spans="1:11" x14ac:dyDescent="0.25">
      <c r="A4113" s="63" t="s">
        <v>493</v>
      </c>
      <c r="B4113" s="63" t="s">
        <v>154</v>
      </c>
      <c r="C4113" s="64">
        <f>C4114</f>
        <v>335000</v>
      </c>
      <c r="D4113" s="64">
        <f t="shared" ref="D4113:J4113" si="2123">D4114</f>
        <v>0</v>
      </c>
      <c r="E4113" s="64">
        <f t="shared" si="2123"/>
        <v>0</v>
      </c>
      <c r="F4113" s="101">
        <f t="shared" si="2123"/>
        <v>0</v>
      </c>
      <c r="G4113" s="860">
        <f t="shared" si="2123"/>
        <v>335000</v>
      </c>
      <c r="H4113" s="369">
        <f t="shared" si="2123"/>
        <v>0</v>
      </c>
      <c r="I4113" s="861">
        <f t="shared" si="2123"/>
        <v>335000</v>
      </c>
      <c r="J4113" s="513">
        <f t="shared" si="2123"/>
        <v>0</v>
      </c>
      <c r="K4113" s="535">
        <f t="shared" si="2120"/>
        <v>100</v>
      </c>
    </row>
    <row r="4114" spans="1:11" x14ac:dyDescent="0.25">
      <c r="A4114" s="4" t="s">
        <v>494</v>
      </c>
      <c r="B4114" s="4" t="s">
        <v>155</v>
      </c>
      <c r="C4114" s="21">
        <v>335000</v>
      </c>
      <c r="D4114" s="57"/>
      <c r="E4114" s="57"/>
      <c r="F4114" s="106"/>
      <c r="G4114" s="850">
        <v>335000</v>
      </c>
      <c r="H4114" s="691"/>
      <c r="I4114" s="864">
        <f>H4114+G4114</f>
        <v>335000</v>
      </c>
      <c r="J4114" s="619">
        <f>C4114-I4114</f>
        <v>0</v>
      </c>
      <c r="K4114" s="536">
        <f t="shared" si="2120"/>
        <v>100</v>
      </c>
    </row>
    <row r="4115" spans="1:11" x14ac:dyDescent="0.25">
      <c r="A4115" s="4" t="s">
        <v>495</v>
      </c>
      <c r="B4115" s="4" t="s">
        <v>483</v>
      </c>
      <c r="C4115" s="21">
        <f>C4116</f>
        <v>250000</v>
      </c>
      <c r="D4115" s="21">
        <f t="shared" ref="D4115:J4115" si="2124">D4116</f>
        <v>0</v>
      </c>
      <c r="E4115" s="21">
        <f t="shared" si="2124"/>
        <v>0</v>
      </c>
      <c r="F4115" s="103">
        <f t="shared" si="2124"/>
        <v>0</v>
      </c>
      <c r="G4115" s="862">
        <f t="shared" si="2124"/>
        <v>250000</v>
      </c>
      <c r="H4115" s="499">
        <f t="shared" si="2124"/>
        <v>0</v>
      </c>
      <c r="I4115" s="863">
        <f t="shared" si="2124"/>
        <v>250000</v>
      </c>
      <c r="J4115" s="514">
        <f t="shared" si="2124"/>
        <v>0</v>
      </c>
      <c r="K4115" s="536">
        <f t="shared" si="2120"/>
        <v>100</v>
      </c>
    </row>
    <row r="4116" spans="1:11" x14ac:dyDescent="0.25">
      <c r="A4116" s="4" t="s">
        <v>496</v>
      </c>
      <c r="B4116" s="4" t="s">
        <v>484</v>
      </c>
      <c r="C4116" s="21">
        <v>250000</v>
      </c>
      <c r="D4116" s="57"/>
      <c r="E4116" s="57"/>
      <c r="F4116" s="106"/>
      <c r="G4116" s="850">
        <v>250000</v>
      </c>
      <c r="H4116" s="691"/>
      <c r="I4116" s="864">
        <f>H4116+G4116</f>
        <v>250000</v>
      </c>
      <c r="J4116" s="619">
        <f>C4116-I4116</f>
        <v>0</v>
      </c>
      <c r="K4116" s="536">
        <f t="shared" si="2120"/>
        <v>100</v>
      </c>
    </row>
    <row r="4117" spans="1:11" x14ac:dyDescent="0.25">
      <c r="A4117" s="4" t="s">
        <v>497</v>
      </c>
      <c r="B4117" s="4" t="s">
        <v>156</v>
      </c>
      <c r="C4117" s="21">
        <f>C4118+C4119</f>
        <v>600000</v>
      </c>
      <c r="D4117" s="21">
        <f t="shared" ref="D4117:J4117" si="2125">D4118+D4119</f>
        <v>0</v>
      </c>
      <c r="E4117" s="21">
        <f t="shared" si="2125"/>
        <v>0</v>
      </c>
      <c r="F4117" s="103">
        <f t="shared" si="2125"/>
        <v>0</v>
      </c>
      <c r="G4117" s="862">
        <f t="shared" si="2125"/>
        <v>450000</v>
      </c>
      <c r="H4117" s="499">
        <f t="shared" si="2125"/>
        <v>0</v>
      </c>
      <c r="I4117" s="863">
        <f t="shared" si="2125"/>
        <v>450000</v>
      </c>
      <c r="J4117" s="514">
        <f t="shared" si="2125"/>
        <v>150000</v>
      </c>
      <c r="K4117" s="536">
        <f t="shared" si="2120"/>
        <v>75</v>
      </c>
    </row>
    <row r="4118" spans="1:11" x14ac:dyDescent="0.25">
      <c r="A4118" s="4" t="s">
        <v>499</v>
      </c>
      <c r="B4118" s="4" t="s">
        <v>157</v>
      </c>
      <c r="C4118" s="21">
        <v>300000</v>
      </c>
      <c r="D4118" s="57"/>
      <c r="E4118" s="57"/>
      <c r="F4118" s="106"/>
      <c r="G4118" s="850">
        <v>300000</v>
      </c>
      <c r="H4118" s="691"/>
      <c r="I4118" s="864">
        <f>H4118+G4118</f>
        <v>300000</v>
      </c>
      <c r="J4118" s="619">
        <f>C4118-I4118</f>
        <v>0</v>
      </c>
      <c r="K4118" s="536">
        <f t="shared" si="2120"/>
        <v>100</v>
      </c>
    </row>
    <row r="4119" spans="1:11" x14ac:dyDescent="0.25">
      <c r="A4119" s="4" t="s">
        <v>498</v>
      </c>
      <c r="B4119" s="4" t="s">
        <v>485</v>
      </c>
      <c r="C4119" s="21">
        <v>300000</v>
      </c>
      <c r="D4119" s="57"/>
      <c r="E4119" s="57"/>
      <c r="F4119" s="106"/>
      <c r="G4119" s="850">
        <v>150000</v>
      </c>
      <c r="H4119" s="691"/>
      <c r="I4119" s="864">
        <f>H4119+G4119</f>
        <v>150000</v>
      </c>
      <c r="J4119" s="619">
        <f>C4119-I4119</f>
        <v>150000</v>
      </c>
      <c r="K4119" s="536">
        <f t="shared" si="2120"/>
        <v>50</v>
      </c>
    </row>
    <row r="4120" spans="1:11" x14ac:dyDescent="0.25">
      <c r="A4120" s="4" t="s">
        <v>500</v>
      </c>
      <c r="B4120" s="4" t="s">
        <v>486</v>
      </c>
      <c r="C4120" s="21">
        <f>C4121+C4122</f>
        <v>800000</v>
      </c>
      <c r="D4120" s="21">
        <f t="shared" ref="D4120:J4120" si="2126">D4121+D4122</f>
        <v>0</v>
      </c>
      <c r="E4120" s="21">
        <f t="shared" si="2126"/>
        <v>0</v>
      </c>
      <c r="F4120" s="103">
        <f t="shared" si="2126"/>
        <v>0</v>
      </c>
      <c r="G4120" s="862">
        <f t="shared" si="2126"/>
        <v>800000</v>
      </c>
      <c r="H4120" s="499">
        <f t="shared" si="2126"/>
        <v>0</v>
      </c>
      <c r="I4120" s="863">
        <f t="shared" si="2126"/>
        <v>800000</v>
      </c>
      <c r="J4120" s="514">
        <f t="shared" si="2126"/>
        <v>0</v>
      </c>
      <c r="K4120" s="536">
        <f t="shared" si="2120"/>
        <v>100</v>
      </c>
    </row>
    <row r="4121" spans="1:11" x14ac:dyDescent="0.25">
      <c r="A4121" s="4" t="s">
        <v>502</v>
      </c>
      <c r="B4121" s="4" t="s">
        <v>487</v>
      </c>
      <c r="C4121" s="21">
        <v>500000</v>
      </c>
      <c r="D4121" s="57"/>
      <c r="E4121" s="57"/>
      <c r="F4121" s="106"/>
      <c r="G4121" s="850">
        <v>500000</v>
      </c>
      <c r="H4121" s="691"/>
      <c r="I4121" s="864">
        <f>H4121+G4121</f>
        <v>500000</v>
      </c>
      <c r="J4121" s="619">
        <f>C4121-I4121</f>
        <v>0</v>
      </c>
      <c r="K4121" s="536">
        <f t="shared" si="2120"/>
        <v>100</v>
      </c>
    </row>
    <row r="4122" spans="1:11" x14ac:dyDescent="0.25">
      <c r="A4122" s="4" t="s">
        <v>501</v>
      </c>
      <c r="B4122" s="4" t="s">
        <v>488</v>
      </c>
      <c r="C4122" s="21">
        <v>300000</v>
      </c>
      <c r="D4122" s="57"/>
      <c r="E4122" s="57"/>
      <c r="F4122" s="106"/>
      <c r="G4122" s="850">
        <v>300000</v>
      </c>
      <c r="H4122" s="691"/>
      <c r="I4122" s="864">
        <f>H4122+G4122</f>
        <v>300000</v>
      </c>
      <c r="J4122" s="619">
        <f>C4122-I4122</f>
        <v>0</v>
      </c>
      <c r="K4122" s="536">
        <f t="shared" si="2120"/>
        <v>100</v>
      </c>
    </row>
    <row r="4123" spans="1:11" x14ac:dyDescent="0.25">
      <c r="A4123" s="4" t="s">
        <v>503</v>
      </c>
      <c r="B4123" s="4" t="s">
        <v>158</v>
      </c>
      <c r="C4123" s="21">
        <f>C4124</f>
        <v>2070000</v>
      </c>
      <c r="D4123" s="21">
        <f t="shared" ref="D4123:J4123" si="2127">D4124</f>
        <v>0</v>
      </c>
      <c r="E4123" s="21">
        <f t="shared" si="2127"/>
        <v>0</v>
      </c>
      <c r="F4123" s="103">
        <f t="shared" si="2127"/>
        <v>0</v>
      </c>
      <c r="G4123" s="862">
        <f t="shared" si="2127"/>
        <v>2070000</v>
      </c>
      <c r="H4123" s="499">
        <f t="shared" si="2127"/>
        <v>0</v>
      </c>
      <c r="I4123" s="863">
        <f t="shared" si="2127"/>
        <v>2070000</v>
      </c>
      <c r="J4123" s="514">
        <f t="shared" si="2127"/>
        <v>0</v>
      </c>
      <c r="K4123" s="536">
        <f t="shared" si="2120"/>
        <v>100</v>
      </c>
    </row>
    <row r="4124" spans="1:11" x14ac:dyDescent="0.25">
      <c r="A4124" s="4" t="s">
        <v>504</v>
      </c>
      <c r="B4124" s="4" t="s">
        <v>175</v>
      </c>
      <c r="C4124" s="21">
        <v>2070000</v>
      </c>
      <c r="D4124" s="16"/>
      <c r="E4124" s="16"/>
      <c r="F4124" s="102"/>
      <c r="G4124" s="850">
        <v>2070000</v>
      </c>
      <c r="H4124" s="691"/>
      <c r="I4124" s="864">
        <f>H4124+G4124</f>
        <v>2070000</v>
      </c>
      <c r="J4124" s="561">
        <f>C4124-I4124</f>
        <v>0</v>
      </c>
      <c r="K4124" s="536">
        <f t="shared" si="2120"/>
        <v>100</v>
      </c>
    </row>
    <row r="4125" spans="1:11" x14ac:dyDescent="0.25">
      <c r="A4125" s="54" t="s">
        <v>112</v>
      </c>
      <c r="B4125" s="54" t="s">
        <v>111</v>
      </c>
      <c r="C4125" s="55">
        <f t="shared" ref="C4125:J4125" si="2128">C4126+C4134</f>
        <v>2050000</v>
      </c>
      <c r="D4125" s="55">
        <f t="shared" si="2128"/>
        <v>0</v>
      </c>
      <c r="E4125" s="55">
        <f t="shared" si="2128"/>
        <v>0</v>
      </c>
      <c r="F4125" s="104">
        <f t="shared" si="2128"/>
        <v>0</v>
      </c>
      <c r="G4125" s="547">
        <f t="shared" si="2128"/>
        <v>254500</v>
      </c>
      <c r="H4125" s="499">
        <f t="shared" si="2128"/>
        <v>0</v>
      </c>
      <c r="I4125" s="581">
        <f t="shared" si="2128"/>
        <v>254500</v>
      </c>
      <c r="J4125" s="549">
        <f t="shared" si="2128"/>
        <v>1795500</v>
      </c>
      <c r="K4125" s="916">
        <f t="shared" si="2120"/>
        <v>12.414634146341463</v>
      </c>
    </row>
    <row r="4126" spans="1:11" ht="15.75" thickBot="1" x14ac:dyDescent="0.3">
      <c r="A4126" s="70" t="s">
        <v>86</v>
      </c>
      <c r="B4126" s="70" t="s">
        <v>87</v>
      </c>
      <c r="C4126" s="71">
        <f>C4127</f>
        <v>1190000</v>
      </c>
      <c r="D4126" s="71">
        <f t="shared" ref="D4126:J4126" si="2129">D4127</f>
        <v>0</v>
      </c>
      <c r="E4126" s="71">
        <f t="shared" si="2129"/>
        <v>0</v>
      </c>
      <c r="F4126" s="111">
        <f t="shared" si="2129"/>
        <v>0</v>
      </c>
      <c r="G4126" s="902">
        <f t="shared" si="2129"/>
        <v>194500</v>
      </c>
      <c r="H4126" s="1100">
        <f t="shared" si="2129"/>
        <v>0</v>
      </c>
      <c r="I4126" s="903">
        <f t="shared" si="2129"/>
        <v>194500</v>
      </c>
      <c r="J4126" s="558">
        <f t="shared" si="2129"/>
        <v>995500</v>
      </c>
      <c r="K4126" s="904">
        <f t="shared" si="2120"/>
        <v>16.344537815126049</v>
      </c>
    </row>
    <row r="4127" spans="1:11" ht="15.75" thickBot="1" x14ac:dyDescent="0.3">
      <c r="A4127" s="79" t="s">
        <v>505</v>
      </c>
      <c r="B4127" s="3" t="s">
        <v>151</v>
      </c>
      <c r="C4127" s="65">
        <f>C4128+C4130+C4132</f>
        <v>1190000</v>
      </c>
      <c r="D4127" s="65">
        <f t="shared" ref="D4127:J4127" si="2130">D4128+D4130+D4132</f>
        <v>0</v>
      </c>
      <c r="E4127" s="65">
        <f t="shared" si="2130"/>
        <v>0</v>
      </c>
      <c r="F4127" s="100">
        <f t="shared" si="2130"/>
        <v>0</v>
      </c>
      <c r="G4127" s="858">
        <f t="shared" si="2130"/>
        <v>194500</v>
      </c>
      <c r="H4127" s="511">
        <f t="shared" si="2130"/>
        <v>0</v>
      </c>
      <c r="I4127" s="859">
        <f t="shared" si="2130"/>
        <v>194500</v>
      </c>
      <c r="J4127" s="512">
        <f t="shared" si="2130"/>
        <v>995500</v>
      </c>
      <c r="K4127" s="544">
        <f t="shared" si="2120"/>
        <v>16.344537815126049</v>
      </c>
    </row>
    <row r="4128" spans="1:11" x14ac:dyDescent="0.25">
      <c r="A4128" s="78" t="s">
        <v>506</v>
      </c>
      <c r="B4128" s="63" t="s">
        <v>154</v>
      </c>
      <c r="C4128" s="64">
        <f>C4129</f>
        <v>180000</v>
      </c>
      <c r="D4128" s="64">
        <f t="shared" ref="D4128:J4128" si="2131">D4129</f>
        <v>0</v>
      </c>
      <c r="E4128" s="64">
        <f t="shared" si="2131"/>
        <v>0</v>
      </c>
      <c r="F4128" s="101">
        <f t="shared" si="2131"/>
        <v>0</v>
      </c>
      <c r="G4128" s="860">
        <f t="shared" si="2131"/>
        <v>179500</v>
      </c>
      <c r="H4128" s="369">
        <f t="shared" si="2131"/>
        <v>0</v>
      </c>
      <c r="I4128" s="861">
        <f t="shared" si="2131"/>
        <v>179500</v>
      </c>
      <c r="J4128" s="513">
        <f t="shared" si="2131"/>
        <v>500</v>
      </c>
      <c r="K4128" s="535">
        <f t="shared" si="2120"/>
        <v>99.722222222222229</v>
      </c>
    </row>
    <row r="4129" spans="1:11" x14ac:dyDescent="0.25">
      <c r="A4129" s="27" t="s">
        <v>507</v>
      </c>
      <c r="B4129" s="4" t="s">
        <v>155</v>
      </c>
      <c r="C4129" s="21">
        <v>180000</v>
      </c>
      <c r="D4129" s="57"/>
      <c r="E4129" s="57"/>
      <c r="F4129" s="106"/>
      <c r="G4129" s="850">
        <v>179500</v>
      </c>
      <c r="H4129" s="691"/>
      <c r="I4129" s="851">
        <f>H4129+G4129</f>
        <v>179500</v>
      </c>
      <c r="J4129" s="561">
        <f>C4129-I4129</f>
        <v>500</v>
      </c>
      <c r="K4129" s="536">
        <f t="shared" si="2120"/>
        <v>99.722222222222229</v>
      </c>
    </row>
    <row r="4130" spans="1:11" x14ac:dyDescent="0.25">
      <c r="A4130" s="27" t="s">
        <v>508</v>
      </c>
      <c r="B4130" s="4" t="s">
        <v>156</v>
      </c>
      <c r="C4130" s="21">
        <f>C4131</f>
        <v>210000</v>
      </c>
      <c r="D4130" s="21">
        <f t="shared" ref="D4130:J4130" si="2132">D4131</f>
        <v>0</v>
      </c>
      <c r="E4130" s="21">
        <f t="shared" si="2132"/>
        <v>0</v>
      </c>
      <c r="F4130" s="103">
        <f t="shared" si="2132"/>
        <v>0</v>
      </c>
      <c r="G4130" s="862">
        <f t="shared" si="2132"/>
        <v>15000</v>
      </c>
      <c r="H4130" s="499">
        <f t="shared" si="2132"/>
        <v>0</v>
      </c>
      <c r="I4130" s="863">
        <f t="shared" si="2132"/>
        <v>15000</v>
      </c>
      <c r="J4130" s="514">
        <f t="shared" si="2132"/>
        <v>195000</v>
      </c>
      <c r="K4130" s="536">
        <f t="shared" si="2120"/>
        <v>7.1428571428571423</v>
      </c>
    </row>
    <row r="4131" spans="1:11" x14ac:dyDescent="0.25">
      <c r="A4131" s="27" t="s">
        <v>509</v>
      </c>
      <c r="B4131" s="4" t="s">
        <v>157</v>
      </c>
      <c r="C4131" s="21">
        <v>210000</v>
      </c>
      <c r="D4131" s="57"/>
      <c r="E4131" s="57"/>
      <c r="F4131" s="106"/>
      <c r="G4131" s="850">
        <v>15000</v>
      </c>
      <c r="H4131" s="691"/>
      <c r="I4131" s="851">
        <f>H4131+G4131</f>
        <v>15000</v>
      </c>
      <c r="J4131" s="561">
        <f>C4131-I4131</f>
        <v>195000</v>
      </c>
      <c r="K4131" s="536">
        <f t="shared" si="2120"/>
        <v>7.1428571428571423</v>
      </c>
    </row>
    <row r="4132" spans="1:11" x14ac:dyDescent="0.25">
      <c r="A4132" s="27" t="s">
        <v>510</v>
      </c>
      <c r="B4132" s="4" t="s">
        <v>158</v>
      </c>
      <c r="C4132" s="21">
        <f>C4133</f>
        <v>800000</v>
      </c>
      <c r="D4132" s="21">
        <f t="shared" ref="D4132:J4132" si="2133">D4133</f>
        <v>0</v>
      </c>
      <c r="E4132" s="21">
        <f t="shared" si="2133"/>
        <v>0</v>
      </c>
      <c r="F4132" s="103">
        <f t="shared" si="2133"/>
        <v>0</v>
      </c>
      <c r="G4132" s="862">
        <f t="shared" si="2133"/>
        <v>0</v>
      </c>
      <c r="H4132" s="499">
        <f t="shared" si="2133"/>
        <v>0</v>
      </c>
      <c r="I4132" s="863">
        <f t="shared" si="2133"/>
        <v>0</v>
      </c>
      <c r="J4132" s="514">
        <f t="shared" si="2133"/>
        <v>800000</v>
      </c>
      <c r="K4132" s="536">
        <f t="shared" si="2120"/>
        <v>0</v>
      </c>
    </row>
    <row r="4133" spans="1:11" x14ac:dyDescent="0.25">
      <c r="A4133" s="27" t="s">
        <v>511</v>
      </c>
      <c r="B4133" s="4" t="s">
        <v>175</v>
      </c>
      <c r="C4133" s="21">
        <v>800000</v>
      </c>
      <c r="D4133" s="16"/>
      <c r="E4133" s="16"/>
      <c r="F4133" s="102"/>
      <c r="G4133" s="835"/>
      <c r="H4133" s="716"/>
      <c r="I4133" s="846">
        <f>H4133+G4133</f>
        <v>0</v>
      </c>
      <c r="J4133" s="561">
        <f>C4133-I4133</f>
        <v>800000</v>
      </c>
      <c r="K4133" s="536">
        <f t="shared" si="2120"/>
        <v>0</v>
      </c>
    </row>
    <row r="4134" spans="1:11" ht="15.75" thickBot="1" x14ac:dyDescent="0.3">
      <c r="A4134" s="70" t="s">
        <v>88</v>
      </c>
      <c r="B4134" s="70" t="s">
        <v>89</v>
      </c>
      <c r="C4134" s="71">
        <f>C4135</f>
        <v>860000</v>
      </c>
      <c r="D4134" s="71">
        <f t="shared" ref="D4134:J4134" si="2134">D4135</f>
        <v>0</v>
      </c>
      <c r="E4134" s="71">
        <f t="shared" si="2134"/>
        <v>0</v>
      </c>
      <c r="F4134" s="111">
        <f t="shared" si="2134"/>
        <v>0</v>
      </c>
      <c r="G4134" s="902">
        <f t="shared" si="2134"/>
        <v>60000</v>
      </c>
      <c r="H4134" s="1100">
        <f t="shared" si="2134"/>
        <v>0</v>
      </c>
      <c r="I4134" s="903">
        <f t="shared" si="2134"/>
        <v>60000</v>
      </c>
      <c r="J4134" s="558">
        <f t="shared" si="2134"/>
        <v>800000</v>
      </c>
      <c r="K4134" s="904">
        <f t="shared" si="2120"/>
        <v>6.9767441860465116</v>
      </c>
    </row>
    <row r="4135" spans="1:11" ht="15.75" thickBot="1" x14ac:dyDescent="0.3">
      <c r="A4135" s="79" t="s">
        <v>512</v>
      </c>
      <c r="B4135" s="3" t="s">
        <v>151</v>
      </c>
      <c r="C4135" s="65">
        <f>C4136+C4138+C4140</f>
        <v>860000</v>
      </c>
      <c r="D4135" s="65">
        <f t="shared" ref="D4135:J4135" si="2135">D4136+D4138+D4140</f>
        <v>0</v>
      </c>
      <c r="E4135" s="65">
        <f t="shared" si="2135"/>
        <v>0</v>
      </c>
      <c r="F4135" s="100">
        <f t="shared" si="2135"/>
        <v>0</v>
      </c>
      <c r="G4135" s="858">
        <f t="shared" si="2135"/>
        <v>60000</v>
      </c>
      <c r="H4135" s="511">
        <f t="shared" si="2135"/>
        <v>0</v>
      </c>
      <c r="I4135" s="859">
        <f t="shared" si="2135"/>
        <v>60000</v>
      </c>
      <c r="J4135" s="512">
        <f t="shared" si="2135"/>
        <v>800000</v>
      </c>
      <c r="K4135" s="693">
        <f t="shared" si="2120"/>
        <v>6.9767441860465116</v>
      </c>
    </row>
    <row r="4136" spans="1:11" x14ac:dyDescent="0.25">
      <c r="A4136" s="78" t="s">
        <v>513</v>
      </c>
      <c r="B4136" s="63" t="s">
        <v>154</v>
      </c>
      <c r="C4136" s="64">
        <f>C4137</f>
        <v>45000</v>
      </c>
      <c r="D4136" s="64">
        <f t="shared" ref="D4136:J4136" si="2136">D4137</f>
        <v>0</v>
      </c>
      <c r="E4136" s="64">
        <f t="shared" si="2136"/>
        <v>0</v>
      </c>
      <c r="F4136" s="101">
        <f t="shared" si="2136"/>
        <v>0</v>
      </c>
      <c r="G4136" s="860">
        <f t="shared" si="2136"/>
        <v>45000</v>
      </c>
      <c r="H4136" s="369">
        <f t="shared" si="2136"/>
        <v>0</v>
      </c>
      <c r="I4136" s="861">
        <f t="shared" si="2136"/>
        <v>45000</v>
      </c>
      <c r="J4136" s="513">
        <f t="shared" si="2136"/>
        <v>0</v>
      </c>
      <c r="K4136" s="700">
        <f t="shared" si="2120"/>
        <v>100</v>
      </c>
    </row>
    <row r="4137" spans="1:11" x14ac:dyDescent="0.25">
      <c r="A4137" s="27" t="s">
        <v>514</v>
      </c>
      <c r="B4137" s="4" t="s">
        <v>155</v>
      </c>
      <c r="C4137" s="21">
        <v>45000</v>
      </c>
      <c r="D4137" s="57"/>
      <c r="E4137" s="57"/>
      <c r="F4137" s="106"/>
      <c r="G4137" s="850">
        <v>45000</v>
      </c>
      <c r="H4137" s="691"/>
      <c r="I4137" s="851">
        <f>H4137+G4137</f>
        <v>45000</v>
      </c>
      <c r="J4137" s="619">
        <f>C4137-I4137</f>
        <v>0</v>
      </c>
      <c r="K4137" s="702">
        <f t="shared" si="2120"/>
        <v>100</v>
      </c>
    </row>
    <row r="4138" spans="1:11" x14ac:dyDescent="0.25">
      <c r="A4138" s="27" t="s">
        <v>515</v>
      </c>
      <c r="B4138" s="4" t="s">
        <v>156</v>
      </c>
      <c r="C4138" s="21">
        <f>C4139</f>
        <v>15000</v>
      </c>
      <c r="D4138" s="21">
        <f t="shared" ref="D4138:J4138" si="2137">D4139</f>
        <v>0</v>
      </c>
      <c r="E4138" s="21">
        <f t="shared" si="2137"/>
        <v>0</v>
      </c>
      <c r="F4138" s="103">
        <f t="shared" si="2137"/>
        <v>0</v>
      </c>
      <c r="G4138" s="862">
        <f t="shared" si="2137"/>
        <v>15000</v>
      </c>
      <c r="H4138" s="499">
        <f t="shared" si="2137"/>
        <v>0</v>
      </c>
      <c r="I4138" s="863">
        <f t="shared" si="2137"/>
        <v>15000</v>
      </c>
      <c r="J4138" s="514">
        <f t="shared" si="2137"/>
        <v>0</v>
      </c>
      <c r="K4138" s="702">
        <f t="shared" si="2120"/>
        <v>100</v>
      </c>
    </row>
    <row r="4139" spans="1:11" x14ac:dyDescent="0.25">
      <c r="A4139" s="27" t="s">
        <v>516</v>
      </c>
      <c r="B4139" s="4" t="s">
        <v>157</v>
      </c>
      <c r="C4139" s="21">
        <v>15000</v>
      </c>
      <c r="D4139" s="16"/>
      <c r="E4139" s="16"/>
      <c r="F4139" s="106"/>
      <c r="G4139" s="850">
        <v>15000</v>
      </c>
      <c r="H4139" s="691"/>
      <c r="I4139" s="864">
        <f>H4139+G4139</f>
        <v>15000</v>
      </c>
      <c r="J4139" s="619">
        <f>C4139-I4139</f>
        <v>0</v>
      </c>
      <c r="K4139" s="702">
        <f t="shared" si="2120"/>
        <v>100</v>
      </c>
    </row>
    <row r="4140" spans="1:11" x14ac:dyDescent="0.25">
      <c r="A4140" s="27" t="s">
        <v>517</v>
      </c>
      <c r="B4140" s="4" t="s">
        <v>158</v>
      </c>
      <c r="C4140" s="21">
        <f>C4141</f>
        <v>800000</v>
      </c>
      <c r="D4140" s="21">
        <f t="shared" ref="D4140:J4140" si="2138">D4141</f>
        <v>0</v>
      </c>
      <c r="E4140" s="21">
        <f t="shared" si="2138"/>
        <v>0</v>
      </c>
      <c r="F4140" s="103">
        <f t="shared" si="2138"/>
        <v>0</v>
      </c>
      <c r="G4140" s="862">
        <f t="shared" si="2138"/>
        <v>0</v>
      </c>
      <c r="H4140" s="499">
        <f t="shared" si="2138"/>
        <v>0</v>
      </c>
      <c r="I4140" s="863">
        <f t="shared" si="2138"/>
        <v>0</v>
      </c>
      <c r="J4140" s="514">
        <f t="shared" si="2138"/>
        <v>800000</v>
      </c>
      <c r="K4140" s="702">
        <f t="shared" si="2120"/>
        <v>0</v>
      </c>
    </row>
    <row r="4141" spans="1:11" ht="15.75" thickBot="1" x14ac:dyDescent="0.3">
      <c r="A4141" s="27" t="s">
        <v>518</v>
      </c>
      <c r="B4141" s="4" t="s">
        <v>175</v>
      </c>
      <c r="C4141" s="21">
        <v>800000</v>
      </c>
      <c r="D4141" s="16"/>
      <c r="E4141" s="16"/>
      <c r="F4141" s="106"/>
      <c r="G4141" s="835"/>
      <c r="H4141" s="716"/>
      <c r="I4141" s="846">
        <f>H4141+G4141</f>
        <v>0</v>
      </c>
      <c r="J4141" s="619">
        <f>C4141-I4141</f>
        <v>800000</v>
      </c>
      <c r="K4141" s="888">
        <f t="shared" si="2120"/>
        <v>0</v>
      </c>
    </row>
    <row r="4142" spans="1:11" ht="15.75" thickBot="1" x14ac:dyDescent="0.3">
      <c r="A4142" s="1311" t="s">
        <v>127</v>
      </c>
      <c r="B4142" s="1312"/>
      <c r="C4142" s="80">
        <f>C3726</f>
        <v>1846041154</v>
      </c>
      <c r="D4142" s="717">
        <f>D3722</f>
        <v>1121497949</v>
      </c>
      <c r="E4142" s="717">
        <f>E3722</f>
        <v>175135449</v>
      </c>
      <c r="F4142" s="717">
        <f>F3722</f>
        <v>1296633398</v>
      </c>
      <c r="G4142" s="889">
        <f>G3726</f>
        <v>1028626989</v>
      </c>
      <c r="H4142" s="717">
        <f>H3726</f>
        <v>254946963</v>
      </c>
      <c r="I4142" s="890">
        <f>I3726</f>
        <v>1283573952</v>
      </c>
      <c r="J4142" s="526">
        <f>J3726</f>
        <v>562467202</v>
      </c>
      <c r="K4142" s="527">
        <f>K3726</f>
        <v>69.53116669250592</v>
      </c>
    </row>
    <row r="4143" spans="1:11" ht="16.5" thickTop="1" thickBot="1" x14ac:dyDescent="0.3">
      <c r="A4143" s="1313" t="s">
        <v>810</v>
      </c>
      <c r="B4143" s="1314"/>
      <c r="C4143" s="563"/>
      <c r="D4143" s="563"/>
      <c r="E4143" s="563"/>
      <c r="F4143" s="891"/>
      <c r="G4143" s="892"/>
      <c r="H4143" s="1111"/>
      <c r="I4143" s="893"/>
      <c r="J4143" s="894">
        <f>F4142-I4142</f>
        <v>13059446</v>
      </c>
      <c r="K4143" s="895"/>
    </row>
    <row r="4144" spans="1:11" x14ac:dyDescent="0.25">
      <c r="C4144" s="1343" t="s">
        <v>555</v>
      </c>
      <c r="D4144" s="1343"/>
      <c r="E4144" s="1000">
        <f>J4143</f>
        <v>13059446</v>
      </c>
      <c r="F4144" s="173"/>
      <c r="G4144" s="1315" t="s">
        <v>934</v>
      </c>
      <c r="H4144" s="1315"/>
      <c r="I4144" s="1315"/>
      <c r="J4144" s="1315"/>
      <c r="K4144" s="1315"/>
    </row>
    <row r="4145" spans="2:11" x14ac:dyDescent="0.25">
      <c r="C4145" s="1342" t="s">
        <v>933</v>
      </c>
      <c r="D4145" s="1342"/>
      <c r="E4145" s="1001">
        <v>0</v>
      </c>
      <c r="F4145" s="173"/>
      <c r="G4145" s="1316" t="s">
        <v>870</v>
      </c>
      <c r="H4145" s="1316"/>
      <c r="I4145" s="1316"/>
      <c r="J4145" s="1316"/>
      <c r="K4145" s="1316"/>
    </row>
    <row r="4146" spans="2:11" x14ac:dyDescent="0.25">
      <c r="C4146" s="1341" t="s">
        <v>681</v>
      </c>
      <c r="D4146" s="1341"/>
      <c r="E4146" s="600">
        <f>E4144-E4145</f>
        <v>13059446</v>
      </c>
      <c r="F4146" s="173"/>
      <c r="G4146" s="529"/>
      <c r="I4146" s="529"/>
      <c r="J4146" s="529"/>
      <c r="K4146" s="229"/>
    </row>
    <row r="4147" spans="2:11" x14ac:dyDescent="0.25">
      <c r="E4147" s="601">
        <f>E4146+E4145</f>
        <v>13059446</v>
      </c>
      <c r="F4147" s="173"/>
      <c r="G4147" s="529"/>
      <c r="I4147" s="896"/>
      <c r="J4147" s="529"/>
      <c r="K4147" s="229"/>
    </row>
    <row r="4148" spans="2:11" x14ac:dyDescent="0.25">
      <c r="F4148" s="173"/>
      <c r="G4148" s="896"/>
      <c r="H4148" s="896"/>
      <c r="I4148" s="991" t="s">
        <v>904</v>
      </c>
      <c r="J4148" s="896"/>
      <c r="K4148" s="896"/>
    </row>
    <row r="4149" spans="2:11" x14ac:dyDescent="0.25">
      <c r="F4149" s="173"/>
      <c r="G4149" s="896"/>
      <c r="H4149" s="896"/>
      <c r="I4149" s="991" t="s">
        <v>905</v>
      </c>
      <c r="J4149" s="896"/>
      <c r="K4149" s="896"/>
    </row>
    <row r="4150" spans="2:11" x14ac:dyDescent="0.25">
      <c r="F4150" s="173"/>
      <c r="G4150" s="896"/>
      <c r="H4150" s="896"/>
      <c r="I4150" s="992" t="s">
        <v>906</v>
      </c>
      <c r="J4150" s="896"/>
      <c r="K4150" s="896"/>
    </row>
    <row r="4151" spans="2:11" x14ac:dyDescent="0.25">
      <c r="F4151" s="173"/>
      <c r="G4151" s="529"/>
      <c r="I4151" s="896"/>
      <c r="J4151" s="529"/>
      <c r="K4151" s="229"/>
    </row>
    <row r="4152" spans="2:11" x14ac:dyDescent="0.25">
      <c r="F4152" s="173"/>
      <c r="G4152" s="529"/>
      <c r="I4152" s="896"/>
      <c r="J4152" s="529"/>
      <c r="K4152" s="229"/>
    </row>
    <row r="4153" spans="2:11" x14ac:dyDescent="0.25">
      <c r="B4153" s="1317" t="s">
        <v>540</v>
      </c>
      <c r="C4153" s="1317" t="s">
        <v>829</v>
      </c>
      <c r="D4153" s="145" t="s">
        <v>541</v>
      </c>
      <c r="E4153" s="146" t="s">
        <v>554</v>
      </c>
      <c r="F4153" s="1318"/>
      <c r="G4153" s="1318"/>
      <c r="I4153" s="896"/>
      <c r="J4153" s="529"/>
      <c r="K4153" s="229"/>
    </row>
    <row r="4154" spans="2:11" x14ac:dyDescent="0.25">
      <c r="B4154" s="1317"/>
      <c r="C4154" s="1317"/>
      <c r="D4154" s="145" t="s">
        <v>541</v>
      </c>
      <c r="E4154" s="146" t="s">
        <v>554</v>
      </c>
      <c r="F4154" s="897" t="s">
        <v>555</v>
      </c>
      <c r="G4154" s="898"/>
      <c r="I4154" s="529"/>
      <c r="J4154" s="529"/>
      <c r="K4154" s="229"/>
    </row>
    <row r="4155" spans="2:11" x14ac:dyDescent="0.25">
      <c r="B4155" s="81" t="s">
        <v>90</v>
      </c>
      <c r="C4155" s="81"/>
      <c r="D4155" s="82">
        <f>D4157+D4160</f>
        <v>1296633398</v>
      </c>
      <c r="E4155" s="82">
        <f>E4157+E4160</f>
        <v>1283573952</v>
      </c>
      <c r="F4155" s="82"/>
      <c r="G4155" s="499"/>
      <c r="I4155" s="529"/>
      <c r="J4155" s="899"/>
      <c r="K4155" s="229"/>
    </row>
    <row r="4156" spans="2:11" x14ac:dyDescent="0.25">
      <c r="B4156" s="83"/>
      <c r="C4156" s="83"/>
      <c r="D4156" s="13"/>
      <c r="E4156" s="13"/>
      <c r="F4156" s="13"/>
      <c r="G4156" s="499"/>
      <c r="I4156" s="529"/>
      <c r="J4156" s="529"/>
      <c r="K4156" s="229"/>
    </row>
    <row r="4157" spans="2:11" x14ac:dyDescent="0.25">
      <c r="B4157" s="81" t="s">
        <v>542</v>
      </c>
      <c r="C4157" s="84">
        <f>C4158+C4159</f>
        <v>1536537654</v>
      </c>
      <c r="D4157" s="84">
        <f t="shared" ref="D4157:F4157" si="2139">D4158+D4159</f>
        <v>1110940374</v>
      </c>
      <c r="E4157" s="84">
        <f t="shared" si="2139"/>
        <v>1110940374</v>
      </c>
      <c r="F4157" s="84">
        <f t="shared" si="2139"/>
        <v>145728000</v>
      </c>
      <c r="G4157" s="499"/>
      <c r="I4157" s="900">
        <f>C3741-C4160</f>
        <v>0</v>
      </c>
      <c r="J4157" s="529"/>
      <c r="K4157" s="229"/>
    </row>
    <row r="4158" spans="2:11" x14ac:dyDescent="0.25">
      <c r="B4158" s="85" t="s">
        <v>831</v>
      </c>
      <c r="C4158" s="86">
        <f>C3730</f>
        <v>1270137654</v>
      </c>
      <c r="D4158" s="13">
        <f>F3723</f>
        <v>1110940374</v>
      </c>
      <c r="E4158" s="13">
        <f>I3730</f>
        <v>965212374</v>
      </c>
      <c r="F4158" s="87">
        <f>D4158-E4158</f>
        <v>145728000</v>
      </c>
      <c r="G4158" s="901"/>
      <c r="I4158" s="529"/>
      <c r="J4158" s="529"/>
      <c r="K4158" s="229"/>
    </row>
    <row r="4159" spans="2:11" x14ac:dyDescent="0.25">
      <c r="B4159" s="85" t="s">
        <v>832</v>
      </c>
      <c r="C4159" s="86">
        <f>C3739</f>
        <v>266400000</v>
      </c>
      <c r="D4159" s="13"/>
      <c r="E4159" s="13">
        <f>I3739</f>
        <v>145728000</v>
      </c>
      <c r="F4159" s="87"/>
      <c r="G4159" s="901"/>
      <c r="I4159" s="529"/>
      <c r="J4159" s="529"/>
      <c r="K4159" s="229"/>
    </row>
    <row r="4160" spans="2:11" x14ac:dyDescent="0.25">
      <c r="B4160" s="81" t="s">
        <v>94</v>
      </c>
      <c r="C4160" s="84">
        <f>C4161+C4162+C4163</f>
        <v>309503500</v>
      </c>
      <c r="D4160" s="82">
        <f>F3724</f>
        <v>185693024</v>
      </c>
      <c r="E4160" s="82">
        <f>E4161+E4162+E4163</f>
        <v>172633578</v>
      </c>
      <c r="F4160" s="82">
        <f>D4160-E4160</f>
        <v>13059446</v>
      </c>
      <c r="G4160" s="499"/>
      <c r="I4160" s="529"/>
      <c r="J4160" s="529"/>
      <c r="K4160" s="229"/>
    </row>
    <row r="4161" spans="1:11" x14ac:dyDescent="0.25">
      <c r="B4161" s="85" t="s">
        <v>543</v>
      </c>
      <c r="C4161" s="86">
        <f>C4109+C4085+C4066+C3986+C3964+C3941+C3934+C3898+C3853+C3828+C3819+C3744</f>
        <v>84190000</v>
      </c>
      <c r="D4161" s="13"/>
      <c r="E4161" s="13">
        <f>I4109+I4085+I4066+I3986+I3964+I3941+I3934+I3898+I3853+I3828+I3819+I3744</f>
        <v>23985000</v>
      </c>
      <c r="F4161" s="87"/>
      <c r="G4161" s="901"/>
      <c r="I4161" s="529"/>
      <c r="J4161" s="529"/>
      <c r="K4161" s="229"/>
    </row>
    <row r="4162" spans="1:11" x14ac:dyDescent="0.25">
      <c r="B4162" s="85" t="s">
        <v>544</v>
      </c>
      <c r="C4162" s="86">
        <f>C4135+C4127+C4112+C4097+C4088+C4077+C4069+C4055+C4046+C4037+C4021+C4010+C4001+C3993+C3989+C3978+C3959+C3955+C3948+C3944+C3937+C3894+C3890+C3880+C3876+C3872+C3867+C3860+C3848+C3831+C3824+C3810+C3802+C3787+C3778+C3771+C3766+C3759+C3747+C3856+C4029</f>
        <v>159813500</v>
      </c>
      <c r="D4162" s="13"/>
      <c r="E4162" s="13">
        <f>I4135+I4127+I4112+I4097+I4088+I4077+I4069+I4055+I4046+I4037+I4029+I4021+I4010+I4001+I3993+I3989+I3978+I3959+I3955+I3948+I3944+I3937+I3894+I3890+I3880+I3876+I3872+I3867+I3860+I3856+I3848+I3831+I3824+I3810+I3802+I3787+I3778+I3771+I3766+I3759+I3747</f>
        <v>91975578</v>
      </c>
      <c r="F4162" s="87"/>
      <c r="G4162" s="901"/>
      <c r="I4162" s="529"/>
      <c r="J4162" s="529"/>
      <c r="K4162" s="229"/>
    </row>
    <row r="4163" spans="1:11" x14ac:dyDescent="0.25">
      <c r="B4163" s="85" t="s">
        <v>545</v>
      </c>
      <c r="C4163" s="86">
        <f>C3925+C3919+C3903</f>
        <v>65500000</v>
      </c>
      <c r="D4163" s="13"/>
      <c r="E4163" s="13">
        <f>I3925+I3919+I3903</f>
        <v>56673000</v>
      </c>
      <c r="F4163" s="87"/>
      <c r="G4163" s="901"/>
      <c r="I4163" s="529"/>
      <c r="J4163" s="529"/>
      <c r="K4163" s="229"/>
    </row>
    <row r="4164" spans="1:11" x14ac:dyDescent="0.25">
      <c r="B4164" s="83"/>
      <c r="C4164" s="88"/>
      <c r="D4164" s="13"/>
      <c r="E4164" s="13"/>
      <c r="F4164" s="87"/>
      <c r="G4164" s="901"/>
      <c r="I4164" s="529"/>
      <c r="J4164" s="529"/>
      <c r="K4164" s="229"/>
    </row>
    <row r="4165" spans="1:11" x14ac:dyDescent="0.25">
      <c r="B4165" s="11"/>
      <c r="C4165" s="11"/>
      <c r="D4165" s="11"/>
      <c r="E4165" s="11"/>
      <c r="F4165" s="83"/>
      <c r="G4165" s="898"/>
      <c r="I4165" s="529"/>
      <c r="J4165" s="529"/>
      <c r="K4165" s="229"/>
    </row>
    <row r="4166" spans="1:11" ht="15.75" x14ac:dyDescent="0.25">
      <c r="A4166" s="1319" t="s">
        <v>519</v>
      </c>
      <c r="B4166" s="1319"/>
      <c r="C4166" s="1319"/>
      <c r="D4166" s="1319"/>
      <c r="E4166" s="1319"/>
      <c r="F4166" s="1319"/>
      <c r="G4166" s="1319"/>
      <c r="H4166" s="1319"/>
      <c r="I4166" s="1319"/>
      <c r="J4166" s="1319"/>
      <c r="K4166" s="1319"/>
    </row>
    <row r="4167" spans="1:11" x14ac:dyDescent="0.25">
      <c r="A4167" s="1320" t="s">
        <v>520</v>
      </c>
      <c r="B4167" s="1320"/>
      <c r="C4167" s="1320"/>
      <c r="D4167" s="1320"/>
      <c r="E4167" s="1320"/>
      <c r="F4167" s="1320"/>
      <c r="G4167" s="1320"/>
      <c r="H4167" s="1320"/>
      <c r="I4167" s="1320"/>
      <c r="J4167" s="1320"/>
      <c r="K4167" s="1320"/>
    </row>
    <row r="4168" spans="1:11" ht="15.75" x14ac:dyDescent="0.25">
      <c r="A4168" s="1319" t="s">
        <v>539</v>
      </c>
      <c r="B4168" s="1319"/>
      <c r="C4168" s="1319"/>
      <c r="D4168" s="1319"/>
      <c r="E4168" s="1319"/>
      <c r="F4168" s="1319"/>
      <c r="G4168" s="1319"/>
      <c r="H4168" s="1319"/>
      <c r="I4168" s="1319"/>
      <c r="J4168" s="1319"/>
      <c r="K4168" s="1319"/>
    </row>
    <row r="4169" spans="1:11" x14ac:dyDescent="0.25">
      <c r="A4169" s="28" t="s">
        <v>951</v>
      </c>
      <c r="B4169" s="113"/>
      <c r="C4169" s="9"/>
      <c r="D4169" s="10"/>
      <c r="E4169" s="1321"/>
      <c r="F4169" s="1321"/>
      <c r="G4169" s="1322"/>
      <c r="H4169" s="1322"/>
      <c r="I4169" s="839"/>
      <c r="J4169" s="530"/>
      <c r="K4169" s="531">
        <v>1</v>
      </c>
    </row>
    <row r="4170" spans="1:11" x14ac:dyDescent="0.25">
      <c r="A4170" s="1323" t="s">
        <v>521</v>
      </c>
      <c r="B4170" s="1326" t="s">
        <v>522</v>
      </c>
      <c r="C4170" s="1329" t="s">
        <v>546</v>
      </c>
      <c r="D4170" s="1332" t="s">
        <v>523</v>
      </c>
      <c r="E4170" s="1332"/>
      <c r="F4170" s="1333"/>
      <c r="G4170" s="1334" t="s">
        <v>524</v>
      </c>
      <c r="H4170" s="1335"/>
      <c r="I4170" s="1336"/>
      <c r="J4170" s="500"/>
      <c r="K4170" s="1337" t="s">
        <v>525</v>
      </c>
    </row>
    <row r="4171" spans="1:11" x14ac:dyDescent="0.25">
      <c r="A4171" s="1324"/>
      <c r="B4171" s="1327"/>
      <c r="C4171" s="1330"/>
      <c r="D4171" s="1079" t="s">
        <v>526</v>
      </c>
      <c r="E4171" s="1079" t="s">
        <v>526</v>
      </c>
      <c r="F4171" s="115" t="s">
        <v>526</v>
      </c>
      <c r="G4171" s="829" t="s">
        <v>526</v>
      </c>
      <c r="H4171" s="712" t="s">
        <v>526</v>
      </c>
      <c r="I4171" s="840" t="s">
        <v>526</v>
      </c>
      <c r="J4171" s="1338" t="s">
        <v>527</v>
      </c>
      <c r="K4171" s="1337"/>
    </row>
    <row r="4172" spans="1:11" x14ac:dyDescent="0.25">
      <c r="A4172" s="1324"/>
      <c r="B4172" s="1327"/>
      <c r="C4172" s="1330"/>
      <c r="D4172" s="1080" t="s">
        <v>528</v>
      </c>
      <c r="E4172" s="1080" t="s">
        <v>528</v>
      </c>
      <c r="F4172" s="117" t="s">
        <v>529</v>
      </c>
      <c r="G4172" s="830" t="s">
        <v>528</v>
      </c>
      <c r="H4172" s="713" t="s">
        <v>528</v>
      </c>
      <c r="I4172" s="841" t="s">
        <v>529</v>
      </c>
      <c r="J4172" s="1339"/>
      <c r="K4172" s="1337"/>
    </row>
    <row r="4173" spans="1:11" x14ac:dyDescent="0.25">
      <c r="A4173" s="1325"/>
      <c r="B4173" s="1328"/>
      <c r="C4173" s="1331"/>
      <c r="D4173" s="1081" t="s">
        <v>530</v>
      </c>
      <c r="E4173" s="1081" t="s">
        <v>531</v>
      </c>
      <c r="F4173" s="119" t="s">
        <v>531</v>
      </c>
      <c r="G4173" s="831" t="s">
        <v>530</v>
      </c>
      <c r="H4173" s="714" t="s">
        <v>531</v>
      </c>
      <c r="I4173" s="842" t="s">
        <v>531</v>
      </c>
      <c r="J4173" s="501" t="s">
        <v>532</v>
      </c>
      <c r="K4173" s="1337"/>
    </row>
    <row r="4174" spans="1:11" ht="15.75" thickBot="1" x14ac:dyDescent="0.3">
      <c r="A4174" s="120" t="s">
        <v>533</v>
      </c>
      <c r="B4174" s="121">
        <v>2</v>
      </c>
      <c r="C4174" s="122" t="s">
        <v>534</v>
      </c>
      <c r="D4174" s="122" t="s">
        <v>535</v>
      </c>
      <c r="E4174" s="122" t="s">
        <v>536</v>
      </c>
      <c r="F4174" s="123" t="s">
        <v>537</v>
      </c>
      <c r="G4174" s="832">
        <v>7</v>
      </c>
      <c r="H4174" s="715">
        <v>8</v>
      </c>
      <c r="I4174" s="843">
        <v>9</v>
      </c>
      <c r="J4174" s="502">
        <v>10</v>
      </c>
      <c r="K4174" s="503">
        <v>11</v>
      </c>
    </row>
    <row r="4175" spans="1:11" ht="15.75" thickBot="1" x14ac:dyDescent="0.3">
      <c r="A4175" s="34"/>
      <c r="B4175" s="35" t="s">
        <v>538</v>
      </c>
      <c r="C4175" s="36"/>
      <c r="D4175" s="37">
        <f>D4176+D4177</f>
        <v>1296633398</v>
      </c>
      <c r="E4175" s="37">
        <f>E4176+E4177</f>
        <v>111129430</v>
      </c>
      <c r="F4175" s="90">
        <f>E4175+D4175</f>
        <v>1407762828</v>
      </c>
      <c r="G4175" s="833"/>
      <c r="H4175" s="1086"/>
      <c r="I4175" s="844"/>
      <c r="J4175" s="504"/>
      <c r="K4175" s="505"/>
    </row>
    <row r="4176" spans="1:11" x14ac:dyDescent="0.25">
      <c r="A4176" s="30"/>
      <c r="B4176" s="31" t="s">
        <v>553</v>
      </c>
      <c r="C4176" s="32"/>
      <c r="D4176" s="33">
        <v>1110940374</v>
      </c>
      <c r="E4176" s="33">
        <v>111129430</v>
      </c>
      <c r="F4176" s="91">
        <f>E4176+D4176</f>
        <v>1222069804</v>
      </c>
      <c r="G4176" s="834"/>
      <c r="H4176" s="1087"/>
      <c r="I4176" s="845"/>
      <c r="J4176" s="506"/>
      <c r="K4176" s="505"/>
    </row>
    <row r="4177" spans="1:11" x14ac:dyDescent="0.25">
      <c r="A4177" s="16"/>
      <c r="B4177" s="11" t="s">
        <v>552</v>
      </c>
      <c r="C4177" s="12"/>
      <c r="D4177" s="1078">
        <v>185693024</v>
      </c>
      <c r="E4177" s="17">
        <v>0</v>
      </c>
      <c r="F4177" s="14">
        <f>E4177+D4177</f>
        <v>185693024</v>
      </c>
      <c r="G4177" s="835"/>
      <c r="H4177" s="716"/>
      <c r="I4177" s="846"/>
      <c r="J4177" s="507"/>
      <c r="K4177" s="505"/>
    </row>
    <row r="4178" spans="1:11" ht="15.75" thickBot="1" x14ac:dyDescent="0.3">
      <c r="A4178" s="38"/>
      <c r="B4178" s="38"/>
      <c r="C4178" s="38"/>
      <c r="D4178" s="29"/>
      <c r="E4178" s="29"/>
      <c r="F4178" s="89"/>
      <c r="G4178" s="836"/>
      <c r="H4178" s="1088"/>
      <c r="I4178" s="847"/>
      <c r="J4178" s="508"/>
      <c r="K4178" s="509"/>
    </row>
    <row r="4179" spans="1:11" ht="16.5" thickTop="1" thickBot="1" x14ac:dyDescent="0.3">
      <c r="A4179" s="42" t="s">
        <v>93</v>
      </c>
      <c r="B4179" s="43" t="s">
        <v>90</v>
      </c>
      <c r="C4179" s="44">
        <f>C4181+C4194</f>
        <v>1846041154</v>
      </c>
      <c r="D4179" s="44">
        <f t="shared" ref="D4179:J4179" si="2140">D4181+D4194</f>
        <v>0</v>
      </c>
      <c r="E4179" s="44">
        <f t="shared" si="2140"/>
        <v>0</v>
      </c>
      <c r="F4179" s="92">
        <f t="shared" si="2140"/>
        <v>0</v>
      </c>
      <c r="G4179" s="837">
        <f t="shared" si="2140"/>
        <v>1283573952</v>
      </c>
      <c r="H4179" s="1089">
        <f t="shared" si="2140"/>
        <v>124187555</v>
      </c>
      <c r="I4179" s="848">
        <f t="shared" si="2140"/>
        <v>1407761507</v>
      </c>
      <c r="J4179" s="532">
        <f t="shared" si="2140"/>
        <v>438279647</v>
      </c>
      <c r="K4179" s="533">
        <f>I4179/C4179*100</f>
        <v>76.258403229508929</v>
      </c>
    </row>
    <row r="4180" spans="1:11" ht="16.5" thickTop="1" thickBot="1" x14ac:dyDescent="0.3">
      <c r="A4180" s="45"/>
      <c r="B4180" s="46"/>
      <c r="C4180" s="47"/>
      <c r="D4180" s="47"/>
      <c r="E4180" s="47"/>
      <c r="F4180" s="93"/>
      <c r="G4180" s="838"/>
      <c r="H4180" s="1090"/>
      <c r="I4180" s="849"/>
      <c r="J4180" s="534"/>
      <c r="K4180" s="533"/>
    </row>
    <row r="4181" spans="1:11" ht="16.5" thickTop="1" thickBot="1" x14ac:dyDescent="0.3">
      <c r="A4181" s="42" t="s">
        <v>131</v>
      </c>
      <c r="B4181" s="43" t="s">
        <v>91</v>
      </c>
      <c r="C4181" s="44">
        <f>C4182</f>
        <v>1536537654</v>
      </c>
      <c r="D4181" s="44">
        <f t="shared" ref="D4181:J4181" si="2141">D4182</f>
        <v>0</v>
      </c>
      <c r="E4181" s="44">
        <f t="shared" si="2141"/>
        <v>0</v>
      </c>
      <c r="F4181" s="92">
        <f t="shared" si="2141"/>
        <v>0</v>
      </c>
      <c r="G4181" s="837">
        <f t="shared" si="2141"/>
        <v>1110940374</v>
      </c>
      <c r="H4181" s="1089">
        <f t="shared" si="2141"/>
        <v>111129430</v>
      </c>
      <c r="I4181" s="848">
        <f t="shared" si="2141"/>
        <v>1222069804</v>
      </c>
      <c r="J4181" s="532">
        <f t="shared" si="2141"/>
        <v>314467850</v>
      </c>
      <c r="K4181" s="533">
        <f t="shared" ref="K4181:K4206" si="2142">I4181/C4181*100</f>
        <v>79.533996503023545</v>
      </c>
    </row>
    <row r="4182" spans="1:11" ht="15.75" thickTop="1" x14ac:dyDescent="0.25">
      <c r="A4182" s="52" t="s">
        <v>130</v>
      </c>
      <c r="B4182" s="574" t="s">
        <v>92</v>
      </c>
      <c r="C4182" s="623">
        <f>C4183+C4192</f>
        <v>1536537654</v>
      </c>
      <c r="D4182" s="623">
        <f t="shared" ref="D4182:J4182" si="2143">D4183+D4192</f>
        <v>0</v>
      </c>
      <c r="E4182" s="623">
        <f t="shared" si="2143"/>
        <v>0</v>
      </c>
      <c r="F4182" s="625">
        <f t="shared" si="2143"/>
        <v>0</v>
      </c>
      <c r="G4182" s="627">
        <f t="shared" si="2143"/>
        <v>1110940374</v>
      </c>
      <c r="H4182" s="1091">
        <f t="shared" si="2143"/>
        <v>111129430</v>
      </c>
      <c r="I4182" s="630">
        <f t="shared" si="2143"/>
        <v>1222069804</v>
      </c>
      <c r="J4182" s="631">
        <f t="shared" si="2143"/>
        <v>314467850</v>
      </c>
      <c r="K4182" s="915">
        <f t="shared" si="2142"/>
        <v>79.533996503023545</v>
      </c>
    </row>
    <row r="4183" spans="1:11" x14ac:dyDescent="0.25">
      <c r="A4183" s="570" t="s">
        <v>128</v>
      </c>
      <c r="B4183" s="570" t="s">
        <v>0</v>
      </c>
      <c r="C4183" s="624">
        <f>SUM(C4184:C4191)</f>
        <v>1270137654</v>
      </c>
      <c r="D4183" s="624">
        <f t="shared" ref="D4183:J4183" si="2144">SUM(D4184:D4191)</f>
        <v>0</v>
      </c>
      <c r="E4183" s="624">
        <f t="shared" si="2144"/>
        <v>0</v>
      </c>
      <c r="F4183" s="626">
        <f t="shared" si="2144"/>
        <v>0</v>
      </c>
      <c r="G4183" s="913">
        <f t="shared" si="2144"/>
        <v>965212374</v>
      </c>
      <c r="H4183" s="82">
        <f t="shared" si="2144"/>
        <v>93029430</v>
      </c>
      <c r="I4183" s="626">
        <f t="shared" si="2144"/>
        <v>1058241804</v>
      </c>
      <c r="J4183" s="632">
        <f t="shared" si="2144"/>
        <v>211895850</v>
      </c>
      <c r="K4183" s="914">
        <f t="shared" si="2142"/>
        <v>83.31709564450091</v>
      </c>
    </row>
    <row r="4184" spans="1:11" x14ac:dyDescent="0.25">
      <c r="A4184" s="4" t="s">
        <v>129</v>
      </c>
      <c r="B4184" s="4" t="s">
        <v>141</v>
      </c>
      <c r="C4184" s="21">
        <v>926780179</v>
      </c>
      <c r="D4184" s="22"/>
      <c r="E4184" s="22"/>
      <c r="F4184" s="94"/>
      <c r="G4184" s="850">
        <v>705636700</v>
      </c>
      <c r="H4184" s="1092">
        <v>67717200</v>
      </c>
      <c r="I4184" s="851">
        <f>H4184+G4184</f>
        <v>773353900</v>
      </c>
      <c r="J4184" s="561">
        <f>C4184-I4184</f>
        <v>153426279</v>
      </c>
      <c r="K4184" s="536">
        <f t="shared" si="2142"/>
        <v>83.445235183433937</v>
      </c>
    </row>
    <row r="4185" spans="1:11" x14ac:dyDescent="0.25">
      <c r="A4185" s="4" t="s">
        <v>132</v>
      </c>
      <c r="B4185" s="4" t="s">
        <v>142</v>
      </c>
      <c r="C4185" s="21">
        <v>115833884</v>
      </c>
      <c r="D4185" s="22"/>
      <c r="E4185" s="22"/>
      <c r="F4185" s="94"/>
      <c r="G4185" s="850">
        <v>85624774</v>
      </c>
      <c r="H4185" s="1093">
        <v>8158534</v>
      </c>
      <c r="I4185" s="851">
        <f t="shared" ref="I4185:I4191" si="2145">H4185+G4185</f>
        <v>93783308</v>
      </c>
      <c r="J4185" s="561">
        <f t="shared" ref="J4185:J4191" si="2146">C4185-I4185</f>
        <v>22050576</v>
      </c>
      <c r="K4185" s="536">
        <f t="shared" si="2142"/>
        <v>80.963622008910619</v>
      </c>
    </row>
    <row r="4186" spans="1:11" x14ac:dyDescent="0.25">
      <c r="A4186" s="4" t="s">
        <v>133</v>
      </c>
      <c r="B4186" s="4" t="s">
        <v>143</v>
      </c>
      <c r="C4186" s="21">
        <v>76310000</v>
      </c>
      <c r="D4186" s="22"/>
      <c r="E4186" s="22"/>
      <c r="F4186" s="94"/>
      <c r="G4186" s="850">
        <v>58650000</v>
      </c>
      <c r="H4186" s="1093">
        <v>5870000</v>
      </c>
      <c r="I4186" s="851">
        <f t="shared" si="2145"/>
        <v>64520000</v>
      </c>
      <c r="J4186" s="561">
        <f t="shared" si="2146"/>
        <v>11790000</v>
      </c>
      <c r="K4186" s="536">
        <f t="shared" si="2142"/>
        <v>84.549862403354737</v>
      </c>
    </row>
    <row r="4187" spans="1:11" x14ac:dyDescent="0.25">
      <c r="A4187" s="4" t="s">
        <v>134</v>
      </c>
      <c r="B4187" s="4" t="s">
        <v>144</v>
      </c>
      <c r="C4187" s="21">
        <v>30615000</v>
      </c>
      <c r="D4187" s="22"/>
      <c r="E4187" s="22"/>
      <c r="F4187" s="94"/>
      <c r="G4187" s="850">
        <v>23180000</v>
      </c>
      <c r="H4187" s="1093">
        <v>2170000</v>
      </c>
      <c r="I4187" s="851">
        <f t="shared" si="2145"/>
        <v>25350000</v>
      </c>
      <c r="J4187" s="561">
        <f t="shared" si="2146"/>
        <v>5265000</v>
      </c>
      <c r="K4187" s="536">
        <f t="shared" si="2142"/>
        <v>82.802547770700642</v>
      </c>
    </row>
    <row r="4188" spans="1:11" x14ac:dyDescent="0.25">
      <c r="A4188" s="4" t="s">
        <v>135</v>
      </c>
      <c r="B4188" s="4" t="s">
        <v>145</v>
      </c>
      <c r="C4188" s="21">
        <v>68922880</v>
      </c>
      <c r="D4188" s="22"/>
      <c r="E4188" s="22"/>
      <c r="F4188" s="94"/>
      <c r="G4188" s="850">
        <v>51271580</v>
      </c>
      <c r="H4188" s="1093">
        <v>5214240</v>
      </c>
      <c r="I4188" s="851">
        <f t="shared" si="2145"/>
        <v>56485820</v>
      </c>
      <c r="J4188" s="561">
        <f t="shared" si="2146"/>
        <v>12437060</v>
      </c>
      <c r="K4188" s="536">
        <f t="shared" si="2142"/>
        <v>81.9551069253055</v>
      </c>
    </row>
    <row r="4189" spans="1:11" x14ac:dyDescent="0.25">
      <c r="A4189" s="4" t="s">
        <v>136</v>
      </c>
      <c r="B4189" s="4" t="s">
        <v>146</v>
      </c>
      <c r="C4189" s="21">
        <v>20383394</v>
      </c>
      <c r="D4189" s="22"/>
      <c r="E4189" s="22"/>
      <c r="F4189" s="94"/>
      <c r="G4189" s="850">
        <v>19502314</v>
      </c>
      <c r="H4189" s="1093">
        <v>1621900</v>
      </c>
      <c r="I4189" s="851">
        <f t="shared" si="2145"/>
        <v>21124214</v>
      </c>
      <c r="J4189" s="561">
        <f t="shared" si="2146"/>
        <v>-740820</v>
      </c>
      <c r="K4189" s="536">
        <f t="shared" si="2142"/>
        <v>103.6344290847736</v>
      </c>
    </row>
    <row r="4190" spans="1:11" x14ac:dyDescent="0.25">
      <c r="A4190" s="4" t="s">
        <v>137</v>
      </c>
      <c r="B4190" s="4" t="s">
        <v>147</v>
      </c>
      <c r="C4190" s="21">
        <v>14027</v>
      </c>
      <c r="D4190" s="22"/>
      <c r="E4190" s="22"/>
      <c r="F4190" s="94"/>
      <c r="G4190" s="850">
        <v>9575</v>
      </c>
      <c r="H4190" s="1093">
        <v>1294</v>
      </c>
      <c r="I4190" s="851">
        <f t="shared" si="2145"/>
        <v>10869</v>
      </c>
      <c r="J4190" s="561">
        <f t="shared" si="2146"/>
        <v>3158</v>
      </c>
      <c r="K4190" s="536">
        <f t="shared" si="2142"/>
        <v>77.48627646681399</v>
      </c>
    </row>
    <row r="4191" spans="1:11" x14ac:dyDescent="0.25">
      <c r="A4191" s="4" t="s">
        <v>138</v>
      </c>
      <c r="B4191" s="4" t="s">
        <v>148</v>
      </c>
      <c r="C4191" s="21">
        <v>31278290</v>
      </c>
      <c r="D4191" s="22"/>
      <c r="E4191" s="22"/>
      <c r="F4191" s="94"/>
      <c r="G4191" s="1029">
        <v>21337431</v>
      </c>
      <c r="H4191" s="1059">
        <v>2276262</v>
      </c>
      <c r="I4191" s="851">
        <f t="shared" si="2145"/>
        <v>23613693</v>
      </c>
      <c r="J4191" s="561">
        <f t="shared" si="2146"/>
        <v>7664597</v>
      </c>
      <c r="K4191" s="536">
        <f t="shared" si="2142"/>
        <v>75.495473058149926</v>
      </c>
    </row>
    <row r="4192" spans="1:11" x14ac:dyDescent="0.25">
      <c r="A4192" s="23" t="s">
        <v>139</v>
      </c>
      <c r="B4192" s="23" t="s">
        <v>149</v>
      </c>
      <c r="C4192" s="24">
        <f>C4193</f>
        <v>266400000</v>
      </c>
      <c r="D4192" s="24">
        <f t="shared" ref="D4192:J4192" si="2147">D4193</f>
        <v>0</v>
      </c>
      <c r="E4192" s="24">
        <f t="shared" si="2147"/>
        <v>0</v>
      </c>
      <c r="F4192" s="95">
        <f t="shared" si="2147"/>
        <v>0</v>
      </c>
      <c r="G4192" s="983">
        <f t="shared" si="2147"/>
        <v>145728000</v>
      </c>
      <c r="H4192" s="1094">
        <f>H4193</f>
        <v>18100000</v>
      </c>
      <c r="I4192" s="984">
        <f t="shared" si="2147"/>
        <v>163828000</v>
      </c>
      <c r="J4192" s="985">
        <f t="shared" si="2147"/>
        <v>102572000</v>
      </c>
      <c r="K4192" s="986">
        <f t="shared" si="2142"/>
        <v>61.496996996996998</v>
      </c>
    </row>
    <row r="4193" spans="1:14" ht="15.75" thickBot="1" x14ac:dyDescent="0.3">
      <c r="A4193" s="48" t="s">
        <v>140</v>
      </c>
      <c r="B4193" s="48" t="s">
        <v>150</v>
      </c>
      <c r="C4193" s="49">
        <v>266400000</v>
      </c>
      <c r="D4193" s="50"/>
      <c r="E4193" s="50"/>
      <c r="F4193" s="96"/>
      <c r="G4193" s="1030">
        <v>145728000</v>
      </c>
      <c r="H4193" s="1095">
        <v>18100000</v>
      </c>
      <c r="I4193" s="855">
        <f>H4193+G4193</f>
        <v>163828000</v>
      </c>
      <c r="J4193" s="736">
        <f>C4193-I4193</f>
        <v>102572000</v>
      </c>
      <c r="K4193" s="538">
        <f t="shared" si="2142"/>
        <v>61.496996996996998</v>
      </c>
    </row>
    <row r="4194" spans="1:14" ht="16.5" thickTop="1" thickBot="1" x14ac:dyDescent="0.3">
      <c r="A4194" s="42" t="s">
        <v>95</v>
      </c>
      <c r="B4194" s="42" t="s">
        <v>94</v>
      </c>
      <c r="C4194" s="51">
        <f t="shared" ref="C4194:J4194" si="2148">C4195+C4210+C4217+C4222+C4229+C4238+C4253+C4270+C4299+C4354+C4415+C4429+C4461+C4497+C4506+C4548+C4578</f>
        <v>309503500</v>
      </c>
      <c r="D4194" s="51">
        <f t="shared" si="2148"/>
        <v>0</v>
      </c>
      <c r="E4194" s="51">
        <f t="shared" si="2148"/>
        <v>0</v>
      </c>
      <c r="F4194" s="97">
        <f t="shared" si="2148"/>
        <v>0</v>
      </c>
      <c r="G4194" s="1046">
        <f t="shared" si="2148"/>
        <v>172633578</v>
      </c>
      <c r="H4194" s="1096">
        <f t="shared" si="2148"/>
        <v>13058125</v>
      </c>
      <c r="I4194" s="1047">
        <f t="shared" si="2148"/>
        <v>185691703</v>
      </c>
      <c r="J4194" s="1048">
        <f t="shared" si="2148"/>
        <v>123811797</v>
      </c>
      <c r="K4194" s="1049">
        <f t="shared" si="2142"/>
        <v>59.996640748812212</v>
      </c>
      <c r="N4194" s="599">
        <f>I4194-I29</f>
        <v>-215433895</v>
      </c>
    </row>
    <row r="4195" spans="1:14" ht="15.75" thickTop="1" x14ac:dyDescent="0.25">
      <c r="A4195" s="52" t="s">
        <v>97</v>
      </c>
      <c r="B4195" s="52" t="s">
        <v>96</v>
      </c>
      <c r="C4195" s="53">
        <f>C4196</f>
        <v>1900000</v>
      </c>
      <c r="D4195" s="53">
        <f t="shared" ref="D4195:J4195" si="2149">D4196</f>
        <v>0</v>
      </c>
      <c r="E4195" s="53">
        <f t="shared" si="2149"/>
        <v>0</v>
      </c>
      <c r="F4195" s="98">
        <f t="shared" si="2149"/>
        <v>0</v>
      </c>
      <c r="G4195" s="540">
        <f t="shared" si="2149"/>
        <v>413650</v>
      </c>
      <c r="H4195" s="369">
        <f t="shared" si="2149"/>
        <v>1170000</v>
      </c>
      <c r="I4195" s="580">
        <f t="shared" si="2149"/>
        <v>1583650</v>
      </c>
      <c r="J4195" s="542">
        <f t="shared" si="2149"/>
        <v>316350</v>
      </c>
      <c r="K4195" s="915">
        <f t="shared" si="2142"/>
        <v>83.350000000000009</v>
      </c>
    </row>
    <row r="4196" spans="1:14" ht="15.75" thickBot="1" x14ac:dyDescent="0.3">
      <c r="A4196" s="70" t="s">
        <v>1</v>
      </c>
      <c r="B4196" s="70" t="s">
        <v>2</v>
      </c>
      <c r="C4196" s="71">
        <f>C4197+C4200</f>
        <v>1900000</v>
      </c>
      <c r="D4196" s="71">
        <f t="shared" ref="D4196:J4196" si="2150">D4197+D4200</f>
        <v>0</v>
      </c>
      <c r="E4196" s="71">
        <f t="shared" si="2150"/>
        <v>0</v>
      </c>
      <c r="F4196" s="111">
        <f t="shared" si="2150"/>
        <v>0</v>
      </c>
      <c r="G4196" s="912">
        <f t="shared" si="2150"/>
        <v>413650</v>
      </c>
      <c r="H4196" s="61">
        <f t="shared" si="2150"/>
        <v>1170000</v>
      </c>
      <c r="I4196" s="111">
        <f t="shared" si="2150"/>
        <v>1583650</v>
      </c>
      <c r="J4196" s="731">
        <f t="shared" si="2150"/>
        <v>316350</v>
      </c>
      <c r="K4196" s="904">
        <f t="shared" si="2142"/>
        <v>83.350000000000009</v>
      </c>
    </row>
    <row r="4197" spans="1:14" ht="15.75" thickBot="1" x14ac:dyDescent="0.3">
      <c r="A4197" s="3" t="s">
        <v>160</v>
      </c>
      <c r="B4197" s="3" t="s">
        <v>92</v>
      </c>
      <c r="C4197" s="65">
        <f>C4198</f>
        <v>1170000</v>
      </c>
      <c r="D4197" s="65">
        <f t="shared" ref="D4197:J4198" si="2151">D4198</f>
        <v>0</v>
      </c>
      <c r="E4197" s="65">
        <f t="shared" si="2151"/>
        <v>0</v>
      </c>
      <c r="F4197" s="100">
        <f t="shared" si="2151"/>
        <v>0</v>
      </c>
      <c r="G4197" s="858">
        <f t="shared" si="2151"/>
        <v>0</v>
      </c>
      <c r="H4197" s="511">
        <f t="shared" si="2151"/>
        <v>1170000</v>
      </c>
      <c r="I4197" s="859">
        <f t="shared" si="2151"/>
        <v>1170000</v>
      </c>
      <c r="J4197" s="512">
        <f t="shared" si="2151"/>
        <v>0</v>
      </c>
      <c r="K4197" s="544">
        <f t="shared" si="2142"/>
        <v>100</v>
      </c>
    </row>
    <row r="4198" spans="1:14" x14ac:dyDescent="0.25">
      <c r="A4198" s="63" t="s">
        <v>161</v>
      </c>
      <c r="B4198" s="63" t="s">
        <v>152</v>
      </c>
      <c r="C4198" s="64">
        <f>C4199</f>
        <v>1170000</v>
      </c>
      <c r="D4198" s="64">
        <f t="shared" si="2151"/>
        <v>0</v>
      </c>
      <c r="E4198" s="64">
        <f t="shared" si="2151"/>
        <v>0</v>
      </c>
      <c r="F4198" s="101">
        <f t="shared" si="2151"/>
        <v>0</v>
      </c>
      <c r="G4198" s="1040">
        <f t="shared" si="2151"/>
        <v>0</v>
      </c>
      <c r="H4198" s="1097">
        <f t="shared" si="2151"/>
        <v>1170000</v>
      </c>
      <c r="I4198" s="1041">
        <f t="shared" si="2151"/>
        <v>1170000</v>
      </c>
      <c r="J4198" s="513">
        <f t="shared" si="2151"/>
        <v>0</v>
      </c>
      <c r="K4198" s="535">
        <f t="shared" si="2142"/>
        <v>100</v>
      </c>
    </row>
    <row r="4199" spans="1:14" ht="15.75" thickBot="1" x14ac:dyDescent="0.3">
      <c r="A4199" s="48" t="s">
        <v>165</v>
      </c>
      <c r="B4199" s="48" t="s">
        <v>153</v>
      </c>
      <c r="C4199" s="49">
        <v>1170000</v>
      </c>
      <c r="D4199" s="147"/>
      <c r="E4199" s="147"/>
      <c r="F4199" s="148"/>
      <c r="G4199" s="865"/>
      <c r="H4199" s="1098">
        <v>1170000</v>
      </c>
      <c r="I4199" s="866">
        <f>H4199+G4199</f>
        <v>1170000</v>
      </c>
      <c r="J4199" s="618">
        <f>C4199-I4199</f>
        <v>0</v>
      </c>
      <c r="K4199" s="538">
        <f t="shared" si="2142"/>
        <v>100</v>
      </c>
    </row>
    <row r="4200" spans="1:14" ht="15.75" thickBot="1" x14ac:dyDescent="0.3">
      <c r="A4200" s="3" t="s">
        <v>162</v>
      </c>
      <c r="B4200" s="3" t="s">
        <v>151</v>
      </c>
      <c r="C4200" s="65">
        <f>C4201+C4203+C4205</f>
        <v>730000</v>
      </c>
      <c r="D4200" s="65">
        <f t="shared" ref="D4200:J4200" si="2152">D4201+D4203+D4205</f>
        <v>0</v>
      </c>
      <c r="E4200" s="65">
        <f t="shared" si="2152"/>
        <v>0</v>
      </c>
      <c r="F4200" s="100">
        <f t="shared" si="2152"/>
        <v>0</v>
      </c>
      <c r="G4200" s="1042">
        <f t="shared" si="2152"/>
        <v>413650</v>
      </c>
      <c r="H4200" s="1099">
        <f t="shared" si="2152"/>
        <v>0</v>
      </c>
      <c r="I4200" s="1043">
        <f t="shared" si="2152"/>
        <v>413650</v>
      </c>
      <c r="J4200" s="512">
        <f t="shared" si="2152"/>
        <v>316350</v>
      </c>
      <c r="K4200" s="544">
        <f t="shared" si="2142"/>
        <v>56.664383561643838</v>
      </c>
    </row>
    <row r="4201" spans="1:14" x14ac:dyDescent="0.25">
      <c r="A4201" s="63" t="s">
        <v>164</v>
      </c>
      <c r="B4201" s="63" t="s">
        <v>154</v>
      </c>
      <c r="C4201" s="64">
        <f>C4202</f>
        <v>103000</v>
      </c>
      <c r="D4201" s="64">
        <f t="shared" ref="D4201:J4201" si="2153">D4202</f>
        <v>0</v>
      </c>
      <c r="E4201" s="64">
        <f t="shared" si="2153"/>
        <v>0</v>
      </c>
      <c r="F4201" s="101">
        <f t="shared" si="2153"/>
        <v>0</v>
      </c>
      <c r="G4201" s="1040">
        <f t="shared" si="2153"/>
        <v>102400</v>
      </c>
      <c r="H4201" s="1097">
        <f t="shared" si="2153"/>
        <v>0</v>
      </c>
      <c r="I4201" s="1041">
        <f t="shared" si="2153"/>
        <v>102400</v>
      </c>
      <c r="J4201" s="513">
        <f t="shared" si="2153"/>
        <v>600</v>
      </c>
      <c r="K4201" s="535">
        <f t="shared" si="2142"/>
        <v>99.417475728155338</v>
      </c>
    </row>
    <row r="4202" spans="1:14" x14ac:dyDescent="0.25">
      <c r="A4202" s="4" t="s">
        <v>163</v>
      </c>
      <c r="B4202" s="4" t="s">
        <v>155</v>
      </c>
      <c r="C4202" s="21">
        <v>103000</v>
      </c>
      <c r="D4202" s="16"/>
      <c r="E4202" s="16"/>
      <c r="F4202" s="102"/>
      <c r="G4202" s="850">
        <v>102400</v>
      </c>
      <c r="H4202" s="691"/>
      <c r="I4202" s="851">
        <f>H4202+G4202</f>
        <v>102400</v>
      </c>
      <c r="J4202" s="561">
        <f>C4202-I4202</f>
        <v>600</v>
      </c>
      <c r="K4202" s="536">
        <f t="shared" si="2142"/>
        <v>99.417475728155338</v>
      </c>
    </row>
    <row r="4203" spans="1:14" x14ac:dyDescent="0.25">
      <c r="A4203" s="4" t="s">
        <v>166</v>
      </c>
      <c r="B4203" s="4" t="s">
        <v>156</v>
      </c>
      <c r="C4203" s="21">
        <f>C4204</f>
        <v>27000</v>
      </c>
      <c r="D4203" s="21">
        <f t="shared" ref="D4203:J4203" si="2154">D4204</f>
        <v>0</v>
      </c>
      <c r="E4203" s="21">
        <f t="shared" si="2154"/>
        <v>0</v>
      </c>
      <c r="F4203" s="103">
        <f t="shared" si="2154"/>
        <v>0</v>
      </c>
      <c r="G4203" s="1044">
        <f t="shared" si="2154"/>
        <v>11250</v>
      </c>
      <c r="H4203" s="972">
        <f t="shared" si="2154"/>
        <v>0</v>
      </c>
      <c r="I4203" s="1045">
        <f t="shared" si="2154"/>
        <v>11250</v>
      </c>
      <c r="J4203" s="514">
        <f t="shared" si="2154"/>
        <v>15750</v>
      </c>
      <c r="K4203" s="536">
        <f t="shared" si="2142"/>
        <v>41.666666666666671</v>
      </c>
    </row>
    <row r="4204" spans="1:14" x14ac:dyDescent="0.25">
      <c r="A4204" s="4" t="s">
        <v>167</v>
      </c>
      <c r="B4204" s="4" t="s">
        <v>157</v>
      </c>
      <c r="C4204" s="21">
        <v>27000</v>
      </c>
      <c r="D4204" s="16"/>
      <c r="E4204" s="16"/>
      <c r="F4204" s="102"/>
      <c r="G4204" s="850">
        <v>11250</v>
      </c>
      <c r="H4204" s="691">
        <v>0</v>
      </c>
      <c r="I4204" s="851">
        <f>H4204+G4204</f>
        <v>11250</v>
      </c>
      <c r="J4204" s="561">
        <f>C4204-I4204</f>
        <v>15750</v>
      </c>
      <c r="K4204" s="536">
        <f t="shared" si="2142"/>
        <v>41.666666666666671</v>
      </c>
    </row>
    <row r="4205" spans="1:14" x14ac:dyDescent="0.25">
      <c r="A4205" s="4" t="s">
        <v>168</v>
      </c>
      <c r="B4205" s="4" t="s">
        <v>158</v>
      </c>
      <c r="C4205" s="21">
        <f>C4206</f>
        <v>600000</v>
      </c>
      <c r="D4205" s="21">
        <f t="shared" ref="D4205:J4205" si="2155">D4206</f>
        <v>0</v>
      </c>
      <c r="E4205" s="21">
        <f t="shared" si="2155"/>
        <v>0</v>
      </c>
      <c r="F4205" s="103">
        <f t="shared" si="2155"/>
        <v>0</v>
      </c>
      <c r="G4205" s="1044">
        <f t="shared" si="2155"/>
        <v>300000</v>
      </c>
      <c r="H4205" s="972">
        <f t="shared" si="2155"/>
        <v>0</v>
      </c>
      <c r="I4205" s="1045">
        <f t="shared" si="2155"/>
        <v>300000</v>
      </c>
      <c r="J4205" s="514">
        <f t="shared" si="2155"/>
        <v>300000</v>
      </c>
      <c r="K4205" s="536">
        <f t="shared" si="2142"/>
        <v>50</v>
      </c>
    </row>
    <row r="4206" spans="1:14" x14ac:dyDescent="0.25">
      <c r="A4206" s="4" t="s">
        <v>169</v>
      </c>
      <c r="B4206" s="4" t="s">
        <v>159</v>
      </c>
      <c r="C4206" s="21">
        <v>600000</v>
      </c>
      <c r="D4206" s="16"/>
      <c r="E4206" s="16"/>
      <c r="F4206" s="102"/>
      <c r="G4206" s="850">
        <v>300000</v>
      </c>
      <c r="H4206" s="691"/>
      <c r="I4206" s="851">
        <f>H4206+G4206</f>
        <v>300000</v>
      </c>
      <c r="J4206" s="561">
        <f>C4206-I4206</f>
        <v>300000</v>
      </c>
      <c r="K4206" s="536">
        <f t="shared" si="2142"/>
        <v>50</v>
      </c>
    </row>
    <row r="4207" spans="1:14" x14ac:dyDescent="0.25">
      <c r="A4207" s="124"/>
      <c r="B4207" s="124"/>
      <c r="C4207" s="125"/>
      <c r="D4207" s="126"/>
      <c r="E4207" s="126"/>
      <c r="F4207" s="126"/>
      <c r="G4207" s="516"/>
      <c r="H4207" s="516"/>
      <c r="I4207" s="516"/>
      <c r="J4207" s="515"/>
      <c r="K4207" s="545"/>
    </row>
    <row r="4208" spans="1:14" x14ac:dyDescent="0.25">
      <c r="A4208" s="127"/>
      <c r="B4208" s="127"/>
      <c r="C4208" s="128"/>
      <c r="D4208" s="129"/>
      <c r="E4208" s="129"/>
      <c r="F4208" s="129"/>
      <c r="G4208" s="518"/>
      <c r="H4208" s="518"/>
      <c r="I4208" s="518"/>
      <c r="J4208" s="517"/>
      <c r="K4208" s="546">
        <v>2</v>
      </c>
    </row>
    <row r="4209" spans="1:11" x14ac:dyDescent="0.25">
      <c r="A4209" s="120" t="s">
        <v>533</v>
      </c>
      <c r="B4209" s="121">
        <v>2</v>
      </c>
      <c r="C4209" s="122" t="s">
        <v>534</v>
      </c>
      <c r="D4209" s="122" t="s">
        <v>535</v>
      </c>
      <c r="E4209" s="122" t="s">
        <v>536</v>
      </c>
      <c r="F4209" s="123" t="s">
        <v>537</v>
      </c>
      <c r="G4209" s="832">
        <v>7</v>
      </c>
      <c r="H4209" s="715">
        <v>8</v>
      </c>
      <c r="I4209" s="843">
        <v>9</v>
      </c>
      <c r="J4209" s="502">
        <v>10</v>
      </c>
      <c r="K4209" s="503">
        <v>11</v>
      </c>
    </row>
    <row r="4210" spans="1:11" x14ac:dyDescent="0.25">
      <c r="A4210" s="54" t="s">
        <v>99</v>
      </c>
      <c r="B4210" s="54" t="s">
        <v>98</v>
      </c>
      <c r="C4210" s="55">
        <f>C4211</f>
        <v>750000</v>
      </c>
      <c r="D4210" s="55">
        <f t="shared" ref="D4210:J4211" si="2156">D4211</f>
        <v>0</v>
      </c>
      <c r="E4210" s="55">
        <f t="shared" si="2156"/>
        <v>0</v>
      </c>
      <c r="F4210" s="104">
        <f t="shared" si="2156"/>
        <v>0</v>
      </c>
      <c r="G4210" s="547">
        <f t="shared" si="2156"/>
        <v>433750</v>
      </c>
      <c r="H4210" s="499">
        <f t="shared" si="2156"/>
        <v>40500</v>
      </c>
      <c r="I4210" s="581">
        <f t="shared" si="2156"/>
        <v>474250</v>
      </c>
      <c r="J4210" s="549">
        <f t="shared" si="2156"/>
        <v>275750</v>
      </c>
      <c r="K4210" s="916">
        <f t="shared" ref="K4210:K4246" si="2157">I4210/C4210*100</f>
        <v>63.233333333333327</v>
      </c>
    </row>
    <row r="4211" spans="1:11" ht="15.75" thickBot="1" x14ac:dyDescent="0.3">
      <c r="A4211" s="70" t="s">
        <v>3</v>
      </c>
      <c r="B4211" s="70" t="s">
        <v>4</v>
      </c>
      <c r="C4211" s="71">
        <f>C4212</f>
        <v>750000</v>
      </c>
      <c r="D4211" s="71">
        <f t="shared" si="2156"/>
        <v>0</v>
      </c>
      <c r="E4211" s="71">
        <f t="shared" si="2156"/>
        <v>0</v>
      </c>
      <c r="F4211" s="111">
        <f t="shared" si="2156"/>
        <v>0</v>
      </c>
      <c r="G4211" s="902">
        <f t="shared" si="2156"/>
        <v>433750</v>
      </c>
      <c r="H4211" s="1100">
        <f t="shared" si="2156"/>
        <v>40500</v>
      </c>
      <c r="I4211" s="903">
        <f t="shared" si="2156"/>
        <v>474250</v>
      </c>
      <c r="J4211" s="558">
        <f t="shared" si="2156"/>
        <v>275750</v>
      </c>
      <c r="K4211" s="904">
        <f t="shared" si="2157"/>
        <v>63.233333333333327</v>
      </c>
    </row>
    <row r="4212" spans="1:11" ht="15.75" thickBot="1" x14ac:dyDescent="0.3">
      <c r="A4212" s="3" t="s">
        <v>170</v>
      </c>
      <c r="B4212" s="3" t="s">
        <v>151</v>
      </c>
      <c r="C4212" s="65">
        <f>C4213+C4215</f>
        <v>750000</v>
      </c>
      <c r="D4212" s="65">
        <f t="shared" ref="D4212:J4212" si="2158">D4213+D4215</f>
        <v>0</v>
      </c>
      <c r="E4212" s="65">
        <f t="shared" si="2158"/>
        <v>0</v>
      </c>
      <c r="F4212" s="100">
        <f t="shared" si="2158"/>
        <v>0</v>
      </c>
      <c r="G4212" s="858">
        <f t="shared" si="2158"/>
        <v>433750</v>
      </c>
      <c r="H4212" s="511">
        <f t="shared" si="2158"/>
        <v>40500</v>
      </c>
      <c r="I4212" s="859">
        <f t="shared" si="2158"/>
        <v>474250</v>
      </c>
      <c r="J4212" s="512">
        <f t="shared" si="2158"/>
        <v>275750</v>
      </c>
      <c r="K4212" s="544">
        <f t="shared" si="2157"/>
        <v>63.233333333333327</v>
      </c>
    </row>
    <row r="4213" spans="1:11" x14ac:dyDescent="0.25">
      <c r="A4213" s="63" t="s">
        <v>171</v>
      </c>
      <c r="B4213" s="63" t="s">
        <v>154</v>
      </c>
      <c r="C4213" s="64">
        <f>C4214</f>
        <v>450000</v>
      </c>
      <c r="D4213" s="64">
        <f t="shared" ref="D4213:J4213" si="2159">D4214</f>
        <v>0</v>
      </c>
      <c r="E4213" s="64">
        <f t="shared" si="2159"/>
        <v>0</v>
      </c>
      <c r="F4213" s="101">
        <f t="shared" si="2159"/>
        <v>0</v>
      </c>
      <c r="G4213" s="860">
        <f t="shared" si="2159"/>
        <v>313750</v>
      </c>
      <c r="H4213" s="369">
        <f t="shared" si="2159"/>
        <v>0</v>
      </c>
      <c r="I4213" s="861">
        <f t="shared" si="2159"/>
        <v>313750</v>
      </c>
      <c r="J4213" s="513">
        <f t="shared" si="2159"/>
        <v>136250</v>
      </c>
      <c r="K4213" s="535">
        <f t="shared" si="2157"/>
        <v>69.722222222222214</v>
      </c>
    </row>
    <row r="4214" spans="1:11" x14ac:dyDescent="0.25">
      <c r="A4214" s="4" t="s">
        <v>172</v>
      </c>
      <c r="B4214" s="4" t="s">
        <v>155</v>
      </c>
      <c r="C4214" s="21">
        <v>450000</v>
      </c>
      <c r="D4214" s="16"/>
      <c r="E4214" s="16"/>
      <c r="F4214" s="102"/>
      <c r="G4214" s="850">
        <v>313750</v>
      </c>
      <c r="H4214" s="691"/>
      <c r="I4214" s="864">
        <f>H4214+G4214</f>
        <v>313750</v>
      </c>
      <c r="J4214" s="561">
        <f>C4214-I4214</f>
        <v>136250</v>
      </c>
      <c r="K4214" s="536">
        <f t="shared" si="2157"/>
        <v>69.722222222222214</v>
      </c>
    </row>
    <row r="4215" spans="1:11" x14ac:dyDescent="0.25">
      <c r="A4215" s="4" t="s">
        <v>173</v>
      </c>
      <c r="B4215" s="4" t="s">
        <v>156</v>
      </c>
      <c r="C4215" s="21">
        <f>C4216</f>
        <v>300000</v>
      </c>
      <c r="D4215" s="21">
        <f t="shared" ref="D4215:J4215" si="2160">D4216</f>
        <v>0</v>
      </c>
      <c r="E4215" s="21">
        <f t="shared" si="2160"/>
        <v>0</v>
      </c>
      <c r="F4215" s="103">
        <f t="shared" si="2160"/>
        <v>0</v>
      </c>
      <c r="G4215" s="862">
        <f t="shared" si="2160"/>
        <v>120000</v>
      </c>
      <c r="H4215" s="499">
        <f t="shared" si="2160"/>
        <v>40500</v>
      </c>
      <c r="I4215" s="863">
        <f t="shared" si="2160"/>
        <v>160500</v>
      </c>
      <c r="J4215" s="514">
        <f t="shared" si="2160"/>
        <v>139500</v>
      </c>
      <c r="K4215" s="536">
        <f t="shared" si="2157"/>
        <v>53.5</v>
      </c>
    </row>
    <row r="4216" spans="1:11" x14ac:dyDescent="0.25">
      <c r="A4216" s="4" t="s">
        <v>174</v>
      </c>
      <c r="B4216" s="4" t="s">
        <v>157</v>
      </c>
      <c r="C4216" s="21">
        <v>300000</v>
      </c>
      <c r="D4216" s="16"/>
      <c r="E4216" s="16"/>
      <c r="F4216" s="102"/>
      <c r="G4216" s="850">
        <v>120000</v>
      </c>
      <c r="H4216" s="691">
        <v>40500</v>
      </c>
      <c r="I4216" s="864">
        <f>H4216+G4216</f>
        <v>160500</v>
      </c>
      <c r="J4216" s="561">
        <f>C4216-I4216</f>
        <v>139500</v>
      </c>
      <c r="K4216" s="536">
        <f t="shared" si="2157"/>
        <v>53.5</v>
      </c>
    </row>
    <row r="4217" spans="1:11" x14ac:dyDescent="0.25">
      <c r="A4217" s="54" t="s">
        <v>126</v>
      </c>
      <c r="B4217" s="54" t="s">
        <v>551</v>
      </c>
      <c r="C4217" s="55">
        <f>C4218</f>
        <v>2000000</v>
      </c>
      <c r="D4217" s="55">
        <f t="shared" ref="D4217:J4220" si="2161">D4218</f>
        <v>0</v>
      </c>
      <c r="E4217" s="55">
        <f t="shared" si="2161"/>
        <v>0</v>
      </c>
      <c r="F4217" s="104">
        <f t="shared" si="2161"/>
        <v>0</v>
      </c>
      <c r="G4217" s="547">
        <f t="shared" si="2161"/>
        <v>1275000</v>
      </c>
      <c r="H4217" s="499">
        <f t="shared" si="2161"/>
        <v>0</v>
      </c>
      <c r="I4217" s="581">
        <f t="shared" si="2161"/>
        <v>1275000</v>
      </c>
      <c r="J4217" s="549">
        <f t="shared" si="2161"/>
        <v>725000</v>
      </c>
      <c r="K4217" s="916">
        <f t="shared" si="2157"/>
        <v>63.749999999999993</v>
      </c>
    </row>
    <row r="4218" spans="1:11" ht="15.75" thickBot="1" x14ac:dyDescent="0.3">
      <c r="A4218" s="70" t="s">
        <v>5</v>
      </c>
      <c r="B4218" s="70" t="s">
        <v>6</v>
      </c>
      <c r="C4218" s="71">
        <f>C4219</f>
        <v>2000000</v>
      </c>
      <c r="D4218" s="71">
        <f t="shared" si="2161"/>
        <v>0</v>
      </c>
      <c r="E4218" s="71">
        <f t="shared" si="2161"/>
        <v>0</v>
      </c>
      <c r="F4218" s="111">
        <f t="shared" si="2161"/>
        <v>0</v>
      </c>
      <c r="G4218" s="902">
        <f t="shared" si="2161"/>
        <v>1275000</v>
      </c>
      <c r="H4218" s="1100">
        <f t="shared" si="2161"/>
        <v>0</v>
      </c>
      <c r="I4218" s="903">
        <f t="shared" si="2161"/>
        <v>1275000</v>
      </c>
      <c r="J4218" s="558">
        <f t="shared" si="2161"/>
        <v>725000</v>
      </c>
      <c r="K4218" s="904">
        <f t="shared" si="2157"/>
        <v>63.749999999999993</v>
      </c>
    </row>
    <row r="4219" spans="1:11" ht="15.75" thickBot="1" x14ac:dyDescent="0.3">
      <c r="A4219" s="692" t="s">
        <v>181</v>
      </c>
      <c r="B4219" s="692" t="s">
        <v>151</v>
      </c>
      <c r="C4219" s="65">
        <f>C4220</f>
        <v>2000000</v>
      </c>
      <c r="D4219" s="65">
        <f t="shared" si="2161"/>
        <v>0</v>
      </c>
      <c r="E4219" s="65">
        <f t="shared" si="2161"/>
        <v>0</v>
      </c>
      <c r="F4219" s="100">
        <f t="shared" si="2161"/>
        <v>0</v>
      </c>
      <c r="G4219" s="858">
        <f t="shared" si="2161"/>
        <v>1275000</v>
      </c>
      <c r="H4219" s="511">
        <f t="shared" si="2161"/>
        <v>0</v>
      </c>
      <c r="I4219" s="859">
        <f t="shared" si="2161"/>
        <v>1275000</v>
      </c>
      <c r="J4219" s="512">
        <f t="shared" si="2161"/>
        <v>725000</v>
      </c>
      <c r="K4219" s="693">
        <f t="shared" si="2157"/>
        <v>63.749999999999993</v>
      </c>
    </row>
    <row r="4220" spans="1:11" x14ac:dyDescent="0.25">
      <c r="A4220" s="63" t="s">
        <v>186</v>
      </c>
      <c r="B4220" s="63" t="s">
        <v>158</v>
      </c>
      <c r="C4220" s="64">
        <f>C4221</f>
        <v>2000000</v>
      </c>
      <c r="D4220" s="64">
        <f t="shared" si="2161"/>
        <v>0</v>
      </c>
      <c r="E4220" s="64">
        <f t="shared" si="2161"/>
        <v>0</v>
      </c>
      <c r="F4220" s="101">
        <f t="shared" si="2161"/>
        <v>0</v>
      </c>
      <c r="G4220" s="860">
        <f t="shared" si="2161"/>
        <v>1275000</v>
      </c>
      <c r="H4220" s="369">
        <f t="shared" si="2161"/>
        <v>0</v>
      </c>
      <c r="I4220" s="861">
        <f t="shared" si="2161"/>
        <v>1275000</v>
      </c>
      <c r="J4220" s="513">
        <f t="shared" si="2161"/>
        <v>725000</v>
      </c>
      <c r="K4220" s="535">
        <f t="shared" si="2157"/>
        <v>63.749999999999993</v>
      </c>
    </row>
    <row r="4221" spans="1:11" x14ac:dyDescent="0.25">
      <c r="A4221" s="4" t="s">
        <v>187</v>
      </c>
      <c r="B4221" s="4" t="s">
        <v>175</v>
      </c>
      <c r="C4221" s="21">
        <v>2000000</v>
      </c>
      <c r="D4221" s="16"/>
      <c r="E4221" s="16"/>
      <c r="F4221" s="102"/>
      <c r="G4221" s="850">
        <v>1275000</v>
      </c>
      <c r="H4221" s="691"/>
      <c r="I4221" s="851">
        <f>H4221+G4221</f>
        <v>1275000</v>
      </c>
      <c r="J4221" s="561">
        <f>C4221-I4221</f>
        <v>725000</v>
      </c>
      <c r="K4221" s="536">
        <f t="shared" si="2157"/>
        <v>63.749999999999993</v>
      </c>
    </row>
    <row r="4222" spans="1:11" x14ac:dyDescent="0.25">
      <c r="A4222" s="54" t="s">
        <v>125</v>
      </c>
      <c r="B4222" s="54" t="s">
        <v>100</v>
      </c>
      <c r="C4222" s="55">
        <f>C4223</f>
        <v>2000000</v>
      </c>
      <c r="D4222" s="55">
        <f t="shared" ref="D4222:J4223" si="2162">D4223</f>
        <v>0</v>
      </c>
      <c r="E4222" s="55">
        <f t="shared" si="2162"/>
        <v>0</v>
      </c>
      <c r="F4222" s="104">
        <f t="shared" si="2162"/>
        <v>0</v>
      </c>
      <c r="G4222" s="547">
        <f t="shared" si="2162"/>
        <v>1280375</v>
      </c>
      <c r="H4222" s="499">
        <f t="shared" si="2162"/>
        <v>0</v>
      </c>
      <c r="I4222" s="581">
        <f t="shared" si="2162"/>
        <v>1280375</v>
      </c>
      <c r="J4222" s="549">
        <f t="shared" si="2162"/>
        <v>719625</v>
      </c>
      <c r="K4222" s="916">
        <f t="shared" si="2157"/>
        <v>64.018749999999997</v>
      </c>
    </row>
    <row r="4223" spans="1:11" ht="15.75" thickBot="1" x14ac:dyDescent="0.3">
      <c r="A4223" s="70" t="s">
        <v>7</v>
      </c>
      <c r="B4223" s="70" t="s">
        <v>8</v>
      </c>
      <c r="C4223" s="71">
        <f>C4224</f>
        <v>2000000</v>
      </c>
      <c r="D4223" s="71">
        <f t="shared" si="2162"/>
        <v>0</v>
      </c>
      <c r="E4223" s="71">
        <f t="shared" si="2162"/>
        <v>0</v>
      </c>
      <c r="F4223" s="111">
        <f t="shared" si="2162"/>
        <v>0</v>
      </c>
      <c r="G4223" s="902">
        <f t="shared" si="2162"/>
        <v>1280375</v>
      </c>
      <c r="H4223" s="1100">
        <f t="shared" si="2162"/>
        <v>0</v>
      </c>
      <c r="I4223" s="903">
        <f t="shared" si="2162"/>
        <v>1280375</v>
      </c>
      <c r="J4223" s="558">
        <f t="shared" si="2162"/>
        <v>719625</v>
      </c>
      <c r="K4223" s="904">
        <f t="shared" si="2157"/>
        <v>64.018749999999997</v>
      </c>
    </row>
    <row r="4224" spans="1:11" ht="15.75" thickBot="1" x14ac:dyDescent="0.3">
      <c r="A4224" s="692" t="s">
        <v>176</v>
      </c>
      <c r="B4224" s="692" t="s">
        <v>151</v>
      </c>
      <c r="C4224" s="65">
        <f>C4225+C4227</f>
        <v>2000000</v>
      </c>
      <c r="D4224" s="65">
        <f t="shared" ref="D4224:J4224" si="2163">D4225+D4227</f>
        <v>0</v>
      </c>
      <c r="E4224" s="65">
        <f t="shared" si="2163"/>
        <v>0</v>
      </c>
      <c r="F4224" s="100">
        <f t="shared" si="2163"/>
        <v>0</v>
      </c>
      <c r="G4224" s="858">
        <f t="shared" si="2163"/>
        <v>1280375</v>
      </c>
      <c r="H4224" s="511">
        <f t="shared" si="2163"/>
        <v>0</v>
      </c>
      <c r="I4224" s="859">
        <f t="shared" si="2163"/>
        <v>1280375</v>
      </c>
      <c r="J4224" s="512">
        <f t="shared" si="2163"/>
        <v>719625</v>
      </c>
      <c r="K4224" s="693">
        <f t="shared" si="2157"/>
        <v>64.018749999999997</v>
      </c>
    </row>
    <row r="4225" spans="1:11" x14ac:dyDescent="0.25">
      <c r="A4225" s="63" t="s">
        <v>177</v>
      </c>
      <c r="B4225" s="63" t="s">
        <v>154</v>
      </c>
      <c r="C4225" s="64">
        <f>C4226</f>
        <v>1550000</v>
      </c>
      <c r="D4225" s="64">
        <f t="shared" ref="D4225:J4225" si="2164">D4226</f>
        <v>0</v>
      </c>
      <c r="E4225" s="64">
        <f t="shared" si="2164"/>
        <v>0</v>
      </c>
      <c r="F4225" s="101">
        <f t="shared" si="2164"/>
        <v>0</v>
      </c>
      <c r="G4225" s="860">
        <f t="shared" si="2164"/>
        <v>1064000</v>
      </c>
      <c r="H4225" s="369">
        <f t="shared" si="2164"/>
        <v>0</v>
      </c>
      <c r="I4225" s="861">
        <f t="shared" si="2164"/>
        <v>1064000</v>
      </c>
      <c r="J4225" s="513">
        <f t="shared" si="2164"/>
        <v>486000</v>
      </c>
      <c r="K4225" s="535">
        <f t="shared" si="2157"/>
        <v>68.645161290322577</v>
      </c>
    </row>
    <row r="4226" spans="1:11" x14ac:dyDescent="0.25">
      <c r="A4226" s="4" t="s">
        <v>178</v>
      </c>
      <c r="B4226" s="4" t="s">
        <v>155</v>
      </c>
      <c r="C4226" s="21">
        <v>1550000</v>
      </c>
      <c r="D4226" s="57"/>
      <c r="E4226" s="57"/>
      <c r="F4226" s="106"/>
      <c r="G4226" s="850">
        <v>1064000</v>
      </c>
      <c r="H4226" s="691"/>
      <c r="I4226" s="851">
        <f>H4226+G4226</f>
        <v>1064000</v>
      </c>
      <c r="J4226" s="561">
        <f>C4226-I4226</f>
        <v>486000</v>
      </c>
      <c r="K4226" s="536">
        <f t="shared" si="2157"/>
        <v>68.645161290322577</v>
      </c>
    </row>
    <row r="4227" spans="1:11" x14ac:dyDescent="0.25">
      <c r="A4227" s="4" t="s">
        <v>179</v>
      </c>
      <c r="B4227" s="4" t="s">
        <v>156</v>
      </c>
      <c r="C4227" s="21">
        <f>C4228</f>
        <v>450000</v>
      </c>
      <c r="D4227" s="21">
        <f t="shared" ref="D4227:J4227" si="2165">D4228</f>
        <v>0</v>
      </c>
      <c r="E4227" s="21">
        <f t="shared" si="2165"/>
        <v>0</v>
      </c>
      <c r="F4227" s="103">
        <f t="shared" si="2165"/>
        <v>0</v>
      </c>
      <c r="G4227" s="862">
        <f t="shared" si="2165"/>
        <v>216375</v>
      </c>
      <c r="H4227" s="499">
        <f t="shared" si="2165"/>
        <v>0</v>
      </c>
      <c r="I4227" s="863">
        <f t="shared" si="2165"/>
        <v>216375</v>
      </c>
      <c r="J4227" s="514">
        <f t="shared" si="2165"/>
        <v>233625</v>
      </c>
      <c r="K4227" s="536">
        <f t="shared" si="2157"/>
        <v>48.083333333333336</v>
      </c>
    </row>
    <row r="4228" spans="1:11" x14ac:dyDescent="0.25">
      <c r="A4228" s="4" t="s">
        <v>180</v>
      </c>
      <c r="B4228" s="4" t="s">
        <v>157</v>
      </c>
      <c r="C4228" s="21">
        <v>450000</v>
      </c>
      <c r="D4228" s="16"/>
      <c r="E4228" s="16"/>
      <c r="F4228" s="102"/>
      <c r="G4228" s="850">
        <v>216375</v>
      </c>
      <c r="H4228" s="691"/>
      <c r="I4228" s="851">
        <f>H4228+G4228</f>
        <v>216375</v>
      </c>
      <c r="J4228" s="561">
        <f>C4228-I4228</f>
        <v>233625</v>
      </c>
      <c r="K4228" s="536">
        <f t="shared" si="2157"/>
        <v>48.083333333333336</v>
      </c>
    </row>
    <row r="4229" spans="1:11" x14ac:dyDescent="0.25">
      <c r="A4229" s="54" t="s">
        <v>124</v>
      </c>
      <c r="B4229" s="54" t="s">
        <v>101</v>
      </c>
      <c r="C4229" s="55">
        <f>C4230</f>
        <v>3500000</v>
      </c>
      <c r="D4229" s="55">
        <f t="shared" ref="D4229:J4230" si="2166">D4230</f>
        <v>0</v>
      </c>
      <c r="E4229" s="55">
        <f t="shared" si="2166"/>
        <v>0</v>
      </c>
      <c r="F4229" s="104">
        <f t="shared" si="2166"/>
        <v>0</v>
      </c>
      <c r="G4229" s="547">
        <f t="shared" si="2166"/>
        <v>1651875</v>
      </c>
      <c r="H4229" s="499">
        <f t="shared" si="2166"/>
        <v>14250</v>
      </c>
      <c r="I4229" s="581">
        <f t="shared" si="2166"/>
        <v>1666125</v>
      </c>
      <c r="J4229" s="549">
        <f t="shared" si="2166"/>
        <v>1833875</v>
      </c>
      <c r="K4229" s="916">
        <f t="shared" si="2157"/>
        <v>47.603571428571428</v>
      </c>
    </row>
    <row r="4230" spans="1:11" ht="15.75" thickBot="1" x14ac:dyDescent="0.3">
      <c r="A4230" s="70" t="s">
        <v>9</v>
      </c>
      <c r="B4230" s="70" t="s">
        <v>10</v>
      </c>
      <c r="C4230" s="71">
        <f>C4231</f>
        <v>3500000</v>
      </c>
      <c r="D4230" s="71">
        <f t="shared" si="2166"/>
        <v>0</v>
      </c>
      <c r="E4230" s="71">
        <f t="shared" si="2166"/>
        <v>0</v>
      </c>
      <c r="F4230" s="111">
        <f t="shared" si="2166"/>
        <v>0</v>
      </c>
      <c r="G4230" s="902">
        <f t="shared" si="2166"/>
        <v>1651875</v>
      </c>
      <c r="H4230" s="1100">
        <f t="shared" si="2166"/>
        <v>14250</v>
      </c>
      <c r="I4230" s="903">
        <f t="shared" si="2166"/>
        <v>1666125</v>
      </c>
      <c r="J4230" s="558">
        <f t="shared" si="2166"/>
        <v>1833875</v>
      </c>
      <c r="K4230" s="904">
        <f t="shared" si="2157"/>
        <v>47.603571428571428</v>
      </c>
    </row>
    <row r="4231" spans="1:11" ht="15.75" thickBot="1" x14ac:dyDescent="0.3">
      <c r="A4231" s="3" t="s">
        <v>182</v>
      </c>
      <c r="B4231" s="3" t="s">
        <v>151</v>
      </c>
      <c r="C4231" s="65">
        <f>C4232+C4234+C4236</f>
        <v>3500000</v>
      </c>
      <c r="D4231" s="65">
        <f t="shared" ref="D4231:J4231" si="2167">D4232+D4234+D4236</f>
        <v>0</v>
      </c>
      <c r="E4231" s="65">
        <f t="shared" si="2167"/>
        <v>0</v>
      </c>
      <c r="F4231" s="100">
        <f t="shared" si="2167"/>
        <v>0</v>
      </c>
      <c r="G4231" s="858">
        <f t="shared" si="2167"/>
        <v>1651875</v>
      </c>
      <c r="H4231" s="511">
        <f t="shared" si="2167"/>
        <v>14250</v>
      </c>
      <c r="I4231" s="859">
        <f t="shared" si="2167"/>
        <v>1666125</v>
      </c>
      <c r="J4231" s="512">
        <f t="shared" si="2167"/>
        <v>1833875</v>
      </c>
      <c r="K4231" s="544">
        <f t="shared" si="2157"/>
        <v>47.603571428571428</v>
      </c>
    </row>
    <row r="4232" spans="1:11" x14ac:dyDescent="0.25">
      <c r="A4232" s="63" t="s">
        <v>183</v>
      </c>
      <c r="B4232" s="63" t="s">
        <v>154</v>
      </c>
      <c r="C4232" s="64">
        <f>C4233</f>
        <v>305000</v>
      </c>
      <c r="D4232" s="64">
        <f t="shared" ref="D4232:J4232" si="2168">D4233</f>
        <v>0</v>
      </c>
      <c r="E4232" s="64">
        <f t="shared" si="2168"/>
        <v>0</v>
      </c>
      <c r="F4232" s="101">
        <f t="shared" si="2168"/>
        <v>0</v>
      </c>
      <c r="G4232" s="860">
        <f t="shared" si="2168"/>
        <v>208750</v>
      </c>
      <c r="H4232" s="369">
        <f t="shared" si="2168"/>
        <v>0</v>
      </c>
      <c r="I4232" s="861">
        <f t="shared" si="2168"/>
        <v>208750</v>
      </c>
      <c r="J4232" s="513">
        <f t="shared" si="2168"/>
        <v>96250</v>
      </c>
      <c r="K4232" s="535">
        <f t="shared" si="2157"/>
        <v>68.442622950819683</v>
      </c>
    </row>
    <row r="4233" spans="1:11" x14ac:dyDescent="0.25">
      <c r="A4233" s="4" t="s">
        <v>184</v>
      </c>
      <c r="B4233" s="4" t="s">
        <v>155</v>
      </c>
      <c r="C4233" s="21">
        <v>305000</v>
      </c>
      <c r="D4233" s="16"/>
      <c r="E4233" s="16"/>
      <c r="F4233" s="102"/>
      <c r="G4233" s="850">
        <v>208750</v>
      </c>
      <c r="H4233" s="691"/>
      <c r="I4233" s="851">
        <f>H4233+G4233</f>
        <v>208750</v>
      </c>
      <c r="J4233" s="561">
        <f>C4233-I4233</f>
        <v>96250</v>
      </c>
      <c r="K4233" s="536">
        <f t="shared" si="2157"/>
        <v>68.442622950819683</v>
      </c>
    </row>
    <row r="4234" spans="1:11" x14ac:dyDescent="0.25">
      <c r="A4234" s="4" t="s">
        <v>189</v>
      </c>
      <c r="B4234" s="4" t="s">
        <v>156</v>
      </c>
      <c r="C4234" s="21">
        <f>C4235</f>
        <v>195000</v>
      </c>
      <c r="D4234" s="21">
        <f t="shared" ref="D4234:J4234" si="2169">D4235</f>
        <v>0</v>
      </c>
      <c r="E4234" s="21">
        <f t="shared" si="2169"/>
        <v>0</v>
      </c>
      <c r="F4234" s="103">
        <f t="shared" si="2169"/>
        <v>0</v>
      </c>
      <c r="G4234" s="862">
        <f t="shared" si="2169"/>
        <v>63125</v>
      </c>
      <c r="H4234" s="499">
        <f t="shared" si="2169"/>
        <v>14250</v>
      </c>
      <c r="I4234" s="863">
        <f t="shared" si="2169"/>
        <v>77375</v>
      </c>
      <c r="J4234" s="514">
        <f t="shared" si="2169"/>
        <v>117625</v>
      </c>
      <c r="K4234" s="536">
        <f t="shared" si="2157"/>
        <v>39.679487179487175</v>
      </c>
    </row>
    <row r="4235" spans="1:11" x14ac:dyDescent="0.25">
      <c r="A4235" s="4" t="s">
        <v>188</v>
      </c>
      <c r="B4235" s="4" t="s">
        <v>157</v>
      </c>
      <c r="C4235" s="21">
        <v>195000</v>
      </c>
      <c r="D4235" s="16"/>
      <c r="E4235" s="16"/>
      <c r="F4235" s="102"/>
      <c r="G4235" s="850">
        <v>63125</v>
      </c>
      <c r="H4235" s="691">
        <v>14250</v>
      </c>
      <c r="I4235" s="851">
        <f>H4235+G4235</f>
        <v>77375</v>
      </c>
      <c r="J4235" s="561">
        <f>C4235-I4235</f>
        <v>117625</v>
      </c>
      <c r="K4235" s="536">
        <f t="shared" si="2157"/>
        <v>39.679487179487175</v>
      </c>
    </row>
    <row r="4236" spans="1:11" x14ac:dyDescent="0.25">
      <c r="A4236" s="4" t="s">
        <v>185</v>
      </c>
      <c r="B4236" s="4" t="s">
        <v>158</v>
      </c>
      <c r="C4236" s="21">
        <f>C4237</f>
        <v>3000000</v>
      </c>
      <c r="D4236" s="21">
        <f t="shared" ref="D4236:J4236" si="2170">D4237</f>
        <v>0</v>
      </c>
      <c r="E4236" s="21">
        <f t="shared" si="2170"/>
        <v>0</v>
      </c>
      <c r="F4236" s="103">
        <f t="shared" si="2170"/>
        <v>0</v>
      </c>
      <c r="G4236" s="862">
        <f t="shared" si="2170"/>
        <v>1380000</v>
      </c>
      <c r="H4236" s="499">
        <f t="shared" si="2170"/>
        <v>0</v>
      </c>
      <c r="I4236" s="863">
        <f t="shared" si="2170"/>
        <v>1380000</v>
      </c>
      <c r="J4236" s="514">
        <f t="shared" si="2170"/>
        <v>1620000</v>
      </c>
      <c r="K4236" s="536">
        <f t="shared" si="2157"/>
        <v>46</v>
      </c>
    </row>
    <row r="4237" spans="1:11" x14ac:dyDescent="0.25">
      <c r="A4237" s="4" t="s">
        <v>190</v>
      </c>
      <c r="B4237" s="4" t="s">
        <v>159</v>
      </c>
      <c r="C4237" s="21">
        <v>3000000</v>
      </c>
      <c r="D4237" s="16"/>
      <c r="E4237" s="16"/>
      <c r="F4237" s="102"/>
      <c r="G4237" s="850">
        <v>1380000</v>
      </c>
      <c r="H4237" s="691"/>
      <c r="I4237" s="851">
        <f>H4237+G4237</f>
        <v>1380000</v>
      </c>
      <c r="J4237" s="619">
        <f>C4237-I4237</f>
        <v>1620000</v>
      </c>
      <c r="K4237" s="1050">
        <f t="shared" si="2157"/>
        <v>46</v>
      </c>
    </row>
    <row r="4238" spans="1:11" x14ac:dyDescent="0.25">
      <c r="A4238" s="54" t="s">
        <v>123</v>
      </c>
      <c r="B4238" s="54" t="s">
        <v>102</v>
      </c>
      <c r="C4238" s="55">
        <f>C4239</f>
        <v>1236000</v>
      </c>
      <c r="D4238" s="55">
        <f t="shared" ref="D4238:J4239" si="2171">D4239</f>
        <v>0</v>
      </c>
      <c r="E4238" s="55">
        <f t="shared" si="2171"/>
        <v>0</v>
      </c>
      <c r="F4238" s="104">
        <f t="shared" si="2171"/>
        <v>0</v>
      </c>
      <c r="G4238" s="547">
        <f t="shared" si="2171"/>
        <v>1173325</v>
      </c>
      <c r="H4238" s="499">
        <f t="shared" si="2171"/>
        <v>0</v>
      </c>
      <c r="I4238" s="581">
        <f t="shared" si="2171"/>
        <v>1173325</v>
      </c>
      <c r="J4238" s="549">
        <f t="shared" si="2171"/>
        <v>62675</v>
      </c>
      <c r="K4238" s="916">
        <f t="shared" si="2157"/>
        <v>94.929207119741093</v>
      </c>
    </row>
    <row r="4239" spans="1:11" ht="15.75" thickBot="1" x14ac:dyDescent="0.3">
      <c r="A4239" s="70" t="s">
        <v>11</v>
      </c>
      <c r="B4239" s="70" t="s">
        <v>12</v>
      </c>
      <c r="C4239" s="71">
        <f>C4240</f>
        <v>1236000</v>
      </c>
      <c r="D4239" s="71">
        <f t="shared" si="2171"/>
        <v>0</v>
      </c>
      <c r="E4239" s="71">
        <f t="shared" si="2171"/>
        <v>0</v>
      </c>
      <c r="F4239" s="111">
        <f t="shared" si="2171"/>
        <v>0</v>
      </c>
      <c r="G4239" s="902">
        <f t="shared" si="2171"/>
        <v>1173325</v>
      </c>
      <c r="H4239" s="1100">
        <f t="shared" si="2171"/>
        <v>0</v>
      </c>
      <c r="I4239" s="903">
        <f t="shared" si="2171"/>
        <v>1173325</v>
      </c>
      <c r="J4239" s="558">
        <f t="shared" si="2171"/>
        <v>62675</v>
      </c>
      <c r="K4239" s="904">
        <f t="shared" si="2157"/>
        <v>94.929207119741093</v>
      </c>
    </row>
    <row r="4240" spans="1:11" ht="15.75" thickBot="1" x14ac:dyDescent="0.3">
      <c r="A4240" s="3" t="s">
        <v>191</v>
      </c>
      <c r="B4240" s="3" t="s">
        <v>151</v>
      </c>
      <c r="C4240" s="65">
        <f>C4241+C4243+C4245</f>
        <v>1236000</v>
      </c>
      <c r="D4240" s="65">
        <f t="shared" ref="D4240:J4240" si="2172">D4241+D4243+D4245</f>
        <v>0</v>
      </c>
      <c r="E4240" s="65">
        <f t="shared" si="2172"/>
        <v>0</v>
      </c>
      <c r="F4240" s="100">
        <f t="shared" si="2172"/>
        <v>0</v>
      </c>
      <c r="G4240" s="858">
        <f t="shared" si="2172"/>
        <v>1173325</v>
      </c>
      <c r="H4240" s="511">
        <f t="shared" si="2172"/>
        <v>0</v>
      </c>
      <c r="I4240" s="859">
        <f t="shared" si="2172"/>
        <v>1173325</v>
      </c>
      <c r="J4240" s="512">
        <f t="shared" si="2172"/>
        <v>62675</v>
      </c>
      <c r="K4240" s="544">
        <f t="shared" si="2157"/>
        <v>94.929207119741093</v>
      </c>
    </row>
    <row r="4241" spans="1:11" x14ac:dyDescent="0.25">
      <c r="A4241" s="63" t="s">
        <v>192</v>
      </c>
      <c r="B4241" s="63" t="s">
        <v>154</v>
      </c>
      <c r="C4241" s="64">
        <f>C4242</f>
        <v>86000</v>
      </c>
      <c r="D4241" s="64">
        <f t="shared" ref="D4241:J4241" si="2173">D4242</f>
        <v>0</v>
      </c>
      <c r="E4241" s="64">
        <f t="shared" si="2173"/>
        <v>0</v>
      </c>
      <c r="F4241" s="101">
        <f t="shared" si="2173"/>
        <v>0</v>
      </c>
      <c r="G4241" s="860">
        <f t="shared" si="2173"/>
        <v>85700</v>
      </c>
      <c r="H4241" s="369">
        <f t="shared" si="2173"/>
        <v>0</v>
      </c>
      <c r="I4241" s="861">
        <f t="shared" si="2173"/>
        <v>85700</v>
      </c>
      <c r="J4241" s="513">
        <f t="shared" si="2173"/>
        <v>300</v>
      </c>
      <c r="K4241" s="535">
        <f t="shared" si="2157"/>
        <v>99.651162790697683</v>
      </c>
    </row>
    <row r="4242" spans="1:11" x14ac:dyDescent="0.25">
      <c r="A4242" s="4" t="s">
        <v>193</v>
      </c>
      <c r="B4242" s="4" t="s">
        <v>155</v>
      </c>
      <c r="C4242" s="21">
        <v>86000</v>
      </c>
      <c r="D4242" s="16"/>
      <c r="E4242" s="16"/>
      <c r="F4242" s="102"/>
      <c r="G4242" s="850">
        <v>85700</v>
      </c>
      <c r="H4242" s="691"/>
      <c r="I4242" s="864">
        <f>H4242+G4242</f>
        <v>85700</v>
      </c>
      <c r="J4242" s="561">
        <f>C4242-I4242</f>
        <v>300</v>
      </c>
      <c r="K4242" s="536">
        <f t="shared" si="2157"/>
        <v>99.651162790697683</v>
      </c>
    </row>
    <row r="4243" spans="1:11" x14ac:dyDescent="0.25">
      <c r="A4243" s="4" t="s">
        <v>194</v>
      </c>
      <c r="B4243" s="4" t="s">
        <v>156</v>
      </c>
      <c r="C4243" s="21">
        <f>C4244</f>
        <v>150000</v>
      </c>
      <c r="D4243" s="21">
        <f t="shared" ref="D4243:J4243" si="2174">D4244</f>
        <v>0</v>
      </c>
      <c r="E4243" s="21">
        <f t="shared" si="2174"/>
        <v>0</v>
      </c>
      <c r="F4243" s="103">
        <f t="shared" si="2174"/>
        <v>0</v>
      </c>
      <c r="G4243" s="862">
        <f t="shared" si="2174"/>
        <v>87625</v>
      </c>
      <c r="H4243" s="499">
        <f t="shared" si="2174"/>
        <v>0</v>
      </c>
      <c r="I4243" s="863">
        <f t="shared" si="2174"/>
        <v>87625</v>
      </c>
      <c r="J4243" s="514">
        <f t="shared" si="2174"/>
        <v>62375</v>
      </c>
      <c r="K4243" s="536">
        <f t="shared" si="2157"/>
        <v>58.416666666666664</v>
      </c>
    </row>
    <row r="4244" spans="1:11" x14ac:dyDescent="0.25">
      <c r="A4244" s="4" t="s">
        <v>195</v>
      </c>
      <c r="B4244" s="4" t="s">
        <v>157</v>
      </c>
      <c r="C4244" s="21">
        <v>150000</v>
      </c>
      <c r="D4244" s="16"/>
      <c r="E4244" s="16"/>
      <c r="F4244" s="102"/>
      <c r="G4244" s="850">
        <v>87625</v>
      </c>
      <c r="H4244" s="691"/>
      <c r="I4244" s="851">
        <f>H4244+G4244</f>
        <v>87625</v>
      </c>
      <c r="J4244" s="561">
        <f>C4244-I4244</f>
        <v>62375</v>
      </c>
      <c r="K4244" s="536">
        <f t="shared" si="2157"/>
        <v>58.416666666666664</v>
      </c>
    </row>
    <row r="4245" spans="1:11" x14ac:dyDescent="0.25">
      <c r="A4245" s="4" t="s">
        <v>196</v>
      </c>
      <c r="B4245" s="4" t="s">
        <v>158</v>
      </c>
      <c r="C4245" s="21">
        <f>C4246</f>
        <v>1000000</v>
      </c>
      <c r="D4245" s="21">
        <f t="shared" ref="D4245:J4245" si="2175">D4246</f>
        <v>0</v>
      </c>
      <c r="E4245" s="21">
        <f t="shared" si="2175"/>
        <v>0</v>
      </c>
      <c r="F4245" s="103">
        <f t="shared" si="2175"/>
        <v>0</v>
      </c>
      <c r="G4245" s="862">
        <f t="shared" si="2175"/>
        <v>1000000</v>
      </c>
      <c r="H4245" s="499">
        <f t="shared" si="2175"/>
        <v>0</v>
      </c>
      <c r="I4245" s="863">
        <f t="shared" si="2175"/>
        <v>1000000</v>
      </c>
      <c r="J4245" s="514">
        <f t="shared" si="2175"/>
        <v>0</v>
      </c>
      <c r="K4245" s="536">
        <f t="shared" si="2157"/>
        <v>100</v>
      </c>
    </row>
    <row r="4246" spans="1:11" x14ac:dyDescent="0.25">
      <c r="A4246" s="4" t="s">
        <v>197</v>
      </c>
      <c r="B4246" s="4" t="s">
        <v>159</v>
      </c>
      <c r="C4246" s="21">
        <v>1000000</v>
      </c>
      <c r="D4246" s="16"/>
      <c r="E4246" s="16"/>
      <c r="F4246" s="102"/>
      <c r="G4246" s="850">
        <v>1000000</v>
      </c>
      <c r="H4246" s="691"/>
      <c r="I4246" s="864">
        <f>H4246+G4246</f>
        <v>1000000</v>
      </c>
      <c r="J4246" s="561">
        <f>C4246-I4246</f>
        <v>0</v>
      </c>
      <c r="K4246" s="536">
        <f t="shared" si="2157"/>
        <v>100</v>
      </c>
    </row>
    <row r="4247" spans="1:11" x14ac:dyDescent="0.25">
      <c r="A4247" s="4"/>
      <c r="B4247" s="4"/>
      <c r="C4247" s="21"/>
      <c r="D4247" s="16"/>
      <c r="E4247" s="16"/>
      <c r="F4247" s="102"/>
      <c r="G4247" s="835"/>
      <c r="H4247" s="716"/>
      <c r="I4247" s="846"/>
      <c r="J4247" s="507"/>
      <c r="K4247" s="536"/>
    </row>
    <row r="4248" spans="1:11" x14ac:dyDescent="0.25">
      <c r="A4248" s="124"/>
      <c r="B4248" s="124"/>
      <c r="C4248" s="125"/>
      <c r="D4248" s="126"/>
      <c r="E4248" s="126"/>
      <c r="F4248" s="126"/>
      <c r="G4248" s="516"/>
      <c r="H4248" s="516"/>
      <c r="I4248" s="516"/>
      <c r="J4248" s="515"/>
      <c r="K4248" s="545"/>
    </row>
    <row r="4249" spans="1:11" x14ac:dyDescent="0.25">
      <c r="A4249" s="7"/>
      <c r="B4249" s="7"/>
      <c r="C4249" s="8"/>
      <c r="D4249" s="130"/>
      <c r="E4249" s="130"/>
      <c r="F4249" s="130"/>
      <c r="G4249" s="520"/>
      <c r="H4249" s="520"/>
      <c r="I4249" s="520"/>
      <c r="J4249" s="519"/>
      <c r="K4249" s="550"/>
    </row>
    <row r="4250" spans="1:11" x14ac:dyDescent="0.25">
      <c r="A4250" s="7"/>
      <c r="B4250" s="7"/>
      <c r="C4250" s="8"/>
      <c r="D4250" s="130"/>
      <c r="E4250" s="130"/>
      <c r="F4250" s="130"/>
      <c r="G4250" s="520"/>
      <c r="H4250" s="520"/>
      <c r="I4250" s="520"/>
      <c r="J4250" s="519"/>
      <c r="K4250" s="550"/>
    </row>
    <row r="4251" spans="1:11" x14ac:dyDescent="0.25">
      <c r="A4251" s="7"/>
      <c r="B4251" s="7"/>
      <c r="C4251" s="8"/>
      <c r="D4251" s="130"/>
      <c r="E4251" s="130"/>
      <c r="F4251" s="130"/>
      <c r="G4251" s="520"/>
      <c r="H4251" s="520"/>
      <c r="I4251" s="520"/>
      <c r="J4251" s="519"/>
      <c r="K4251" s="550">
        <v>3</v>
      </c>
    </row>
    <row r="4252" spans="1:11" x14ac:dyDescent="0.25">
      <c r="A4252" s="120" t="s">
        <v>533</v>
      </c>
      <c r="B4252" s="121">
        <v>2</v>
      </c>
      <c r="C4252" s="122" t="s">
        <v>534</v>
      </c>
      <c r="D4252" s="122" t="s">
        <v>535</v>
      </c>
      <c r="E4252" s="122" t="s">
        <v>536</v>
      </c>
      <c r="F4252" s="123" t="s">
        <v>537</v>
      </c>
      <c r="G4252" s="832">
        <v>7</v>
      </c>
      <c r="H4252" s="715">
        <v>8</v>
      </c>
      <c r="I4252" s="843">
        <v>9</v>
      </c>
      <c r="J4252" s="502">
        <v>10</v>
      </c>
      <c r="K4252" s="503">
        <v>11</v>
      </c>
    </row>
    <row r="4253" spans="1:11" x14ac:dyDescent="0.25">
      <c r="A4253" s="54" t="s">
        <v>122</v>
      </c>
      <c r="B4253" s="54" t="s">
        <v>103</v>
      </c>
      <c r="C4253" s="55">
        <f t="shared" ref="C4253:J4253" si="2176">C4254+C4262</f>
        <v>2370000</v>
      </c>
      <c r="D4253" s="55">
        <f t="shared" si="2176"/>
        <v>0</v>
      </c>
      <c r="E4253" s="55">
        <f t="shared" si="2176"/>
        <v>0</v>
      </c>
      <c r="F4253" s="104">
        <f t="shared" si="2176"/>
        <v>0</v>
      </c>
      <c r="G4253" s="547">
        <f t="shared" si="2176"/>
        <v>1139000</v>
      </c>
      <c r="H4253" s="499">
        <f t="shared" si="2176"/>
        <v>0</v>
      </c>
      <c r="I4253" s="581">
        <f t="shared" si="2176"/>
        <v>1139000</v>
      </c>
      <c r="J4253" s="549">
        <f t="shared" si="2176"/>
        <v>1231000</v>
      </c>
      <c r="K4253" s="916">
        <f t="shared" ref="K4253:K4293" si="2177">I4253/C4253*100</f>
        <v>48.059071729957807</v>
      </c>
    </row>
    <row r="4254" spans="1:11" ht="15.75" thickBot="1" x14ac:dyDescent="0.3">
      <c r="A4254" s="70" t="s">
        <v>13</v>
      </c>
      <c r="B4254" s="70" t="s">
        <v>14</v>
      </c>
      <c r="C4254" s="71">
        <f>C4255</f>
        <v>1000000</v>
      </c>
      <c r="D4254" s="71">
        <f t="shared" ref="D4254:J4254" si="2178">D4255</f>
        <v>0</v>
      </c>
      <c r="E4254" s="71">
        <f t="shared" si="2178"/>
        <v>0</v>
      </c>
      <c r="F4254" s="111">
        <f t="shared" si="2178"/>
        <v>0</v>
      </c>
      <c r="G4254" s="902">
        <f t="shared" si="2178"/>
        <v>988750</v>
      </c>
      <c r="H4254" s="1100">
        <f t="shared" si="2178"/>
        <v>0</v>
      </c>
      <c r="I4254" s="903">
        <f t="shared" si="2178"/>
        <v>988750</v>
      </c>
      <c r="J4254" s="558">
        <f t="shared" si="2178"/>
        <v>11250</v>
      </c>
      <c r="K4254" s="904">
        <f t="shared" si="2177"/>
        <v>98.875</v>
      </c>
    </row>
    <row r="4255" spans="1:11" ht="15.75" thickBot="1" x14ac:dyDescent="0.3">
      <c r="A4255" s="3" t="s">
        <v>198</v>
      </c>
      <c r="B4255" s="3" t="s">
        <v>151</v>
      </c>
      <c r="C4255" s="65">
        <f>C4256+C4258+C4260</f>
        <v>1000000</v>
      </c>
      <c r="D4255" s="65">
        <f t="shared" ref="D4255:J4255" si="2179">D4256+D4258+D4260</f>
        <v>0</v>
      </c>
      <c r="E4255" s="65">
        <f t="shared" si="2179"/>
        <v>0</v>
      </c>
      <c r="F4255" s="100">
        <f t="shared" si="2179"/>
        <v>0</v>
      </c>
      <c r="G4255" s="858">
        <f t="shared" si="2179"/>
        <v>988750</v>
      </c>
      <c r="H4255" s="511">
        <f t="shared" si="2179"/>
        <v>0</v>
      </c>
      <c r="I4255" s="859">
        <f t="shared" si="2179"/>
        <v>988750</v>
      </c>
      <c r="J4255" s="512">
        <f t="shared" si="2179"/>
        <v>11250</v>
      </c>
      <c r="K4255" s="544">
        <f t="shared" si="2177"/>
        <v>98.875</v>
      </c>
    </row>
    <row r="4256" spans="1:11" x14ac:dyDescent="0.25">
      <c r="A4256" s="63" t="s">
        <v>199</v>
      </c>
      <c r="B4256" s="63" t="s">
        <v>154</v>
      </c>
      <c r="C4256" s="64">
        <f>C4257</f>
        <v>70000</v>
      </c>
      <c r="D4256" s="64">
        <f t="shared" ref="D4256:J4256" si="2180">D4257</f>
        <v>0</v>
      </c>
      <c r="E4256" s="64">
        <f t="shared" si="2180"/>
        <v>0</v>
      </c>
      <c r="F4256" s="101">
        <f t="shared" si="2180"/>
        <v>0</v>
      </c>
      <c r="G4256" s="860">
        <f t="shared" si="2180"/>
        <v>70000</v>
      </c>
      <c r="H4256" s="369">
        <f t="shared" si="2180"/>
        <v>0</v>
      </c>
      <c r="I4256" s="861">
        <f t="shared" si="2180"/>
        <v>70000</v>
      </c>
      <c r="J4256" s="513">
        <f t="shared" si="2180"/>
        <v>0</v>
      </c>
      <c r="K4256" s="535">
        <f t="shared" si="2177"/>
        <v>100</v>
      </c>
    </row>
    <row r="4257" spans="1:11" x14ac:dyDescent="0.25">
      <c r="A4257" s="4" t="s">
        <v>200</v>
      </c>
      <c r="B4257" s="4" t="s">
        <v>155</v>
      </c>
      <c r="C4257" s="21">
        <v>70000</v>
      </c>
      <c r="D4257" s="57"/>
      <c r="E4257" s="57"/>
      <c r="F4257" s="106"/>
      <c r="G4257" s="850">
        <v>70000</v>
      </c>
      <c r="H4257" s="691"/>
      <c r="I4257" s="851">
        <f>H4257+G4257</f>
        <v>70000</v>
      </c>
      <c r="J4257" s="561">
        <f>C4257-I4257</f>
        <v>0</v>
      </c>
      <c r="K4257" s="536">
        <f t="shared" si="2177"/>
        <v>100</v>
      </c>
    </row>
    <row r="4258" spans="1:11" x14ac:dyDescent="0.25">
      <c r="A4258" s="4" t="s">
        <v>201</v>
      </c>
      <c r="B4258" s="4" t="s">
        <v>156</v>
      </c>
      <c r="C4258" s="21">
        <f>C4259</f>
        <v>30000</v>
      </c>
      <c r="D4258" s="21">
        <f t="shared" ref="D4258:J4258" si="2181">D4259</f>
        <v>0</v>
      </c>
      <c r="E4258" s="21">
        <f t="shared" si="2181"/>
        <v>0</v>
      </c>
      <c r="F4258" s="103">
        <f t="shared" si="2181"/>
        <v>0</v>
      </c>
      <c r="G4258" s="862">
        <f t="shared" si="2181"/>
        <v>18750</v>
      </c>
      <c r="H4258" s="499">
        <f t="shared" si="2181"/>
        <v>0</v>
      </c>
      <c r="I4258" s="863">
        <f t="shared" si="2181"/>
        <v>18750</v>
      </c>
      <c r="J4258" s="514">
        <f t="shared" si="2181"/>
        <v>11250</v>
      </c>
      <c r="K4258" s="536">
        <f t="shared" si="2177"/>
        <v>62.5</v>
      </c>
    </row>
    <row r="4259" spans="1:11" x14ac:dyDescent="0.25">
      <c r="A4259" s="4" t="s">
        <v>202</v>
      </c>
      <c r="B4259" s="4" t="s">
        <v>157</v>
      </c>
      <c r="C4259" s="21">
        <v>30000</v>
      </c>
      <c r="D4259" s="57"/>
      <c r="E4259" s="57"/>
      <c r="F4259" s="106"/>
      <c r="G4259" s="850">
        <v>18750</v>
      </c>
      <c r="H4259" s="691"/>
      <c r="I4259" s="851">
        <f>H4259+G4259</f>
        <v>18750</v>
      </c>
      <c r="J4259" s="561">
        <f>C4259-I4259</f>
        <v>11250</v>
      </c>
      <c r="K4259" s="536">
        <f t="shared" si="2177"/>
        <v>62.5</v>
      </c>
    </row>
    <row r="4260" spans="1:11" x14ac:dyDescent="0.25">
      <c r="A4260" s="4" t="s">
        <v>203</v>
      </c>
      <c r="B4260" s="4" t="s">
        <v>158</v>
      </c>
      <c r="C4260" s="21">
        <f>C4261</f>
        <v>900000</v>
      </c>
      <c r="D4260" s="21">
        <f t="shared" ref="D4260:J4260" si="2182">D4261</f>
        <v>0</v>
      </c>
      <c r="E4260" s="21">
        <f t="shared" si="2182"/>
        <v>0</v>
      </c>
      <c r="F4260" s="103">
        <f t="shared" si="2182"/>
        <v>0</v>
      </c>
      <c r="G4260" s="862">
        <f t="shared" si="2182"/>
        <v>900000</v>
      </c>
      <c r="H4260" s="499">
        <f t="shared" si="2182"/>
        <v>0</v>
      </c>
      <c r="I4260" s="863">
        <f t="shared" si="2182"/>
        <v>900000</v>
      </c>
      <c r="J4260" s="514">
        <f t="shared" si="2182"/>
        <v>0</v>
      </c>
      <c r="K4260" s="536">
        <f t="shared" si="2177"/>
        <v>100</v>
      </c>
    </row>
    <row r="4261" spans="1:11" x14ac:dyDescent="0.25">
      <c r="A4261" s="4" t="s">
        <v>204</v>
      </c>
      <c r="B4261" s="4" t="s">
        <v>175</v>
      </c>
      <c r="C4261" s="21">
        <v>900000</v>
      </c>
      <c r="D4261" s="57"/>
      <c r="E4261" s="57"/>
      <c r="F4261" s="106"/>
      <c r="G4261" s="850">
        <v>900000</v>
      </c>
      <c r="H4261" s="691"/>
      <c r="I4261" s="851">
        <f>H4261+G4261</f>
        <v>900000</v>
      </c>
      <c r="J4261" s="561">
        <f>C4261-I4261</f>
        <v>0</v>
      </c>
      <c r="K4261" s="536">
        <f t="shared" si="2177"/>
        <v>100</v>
      </c>
    </row>
    <row r="4262" spans="1:11" ht="15.75" thickBot="1" x14ac:dyDescent="0.3">
      <c r="A4262" s="70" t="s">
        <v>15</v>
      </c>
      <c r="B4262" s="70" t="s">
        <v>16</v>
      </c>
      <c r="C4262" s="71">
        <f>C4263</f>
        <v>1370000</v>
      </c>
      <c r="D4262" s="71">
        <f t="shared" ref="D4262:J4262" si="2183">D4263</f>
        <v>0</v>
      </c>
      <c r="E4262" s="71">
        <f t="shared" si="2183"/>
        <v>0</v>
      </c>
      <c r="F4262" s="111">
        <f t="shared" si="2183"/>
        <v>0</v>
      </c>
      <c r="G4262" s="902">
        <f t="shared" si="2183"/>
        <v>150250</v>
      </c>
      <c r="H4262" s="1100">
        <f t="shared" si="2183"/>
        <v>0</v>
      </c>
      <c r="I4262" s="903">
        <f t="shared" si="2183"/>
        <v>150250</v>
      </c>
      <c r="J4262" s="558">
        <f t="shared" si="2183"/>
        <v>1219750</v>
      </c>
      <c r="K4262" s="904">
        <f t="shared" si="2177"/>
        <v>10.967153284671532</v>
      </c>
    </row>
    <row r="4263" spans="1:11" ht="15.75" thickBot="1" x14ac:dyDescent="0.3">
      <c r="A4263" s="3" t="s">
        <v>205</v>
      </c>
      <c r="B4263" s="3" t="s">
        <v>151</v>
      </c>
      <c r="C4263" s="65">
        <f>C4264+C4266+C4268</f>
        <v>1370000</v>
      </c>
      <c r="D4263" s="65">
        <f t="shared" ref="D4263:J4263" si="2184">D4264+D4266+D4268</f>
        <v>0</v>
      </c>
      <c r="E4263" s="65">
        <f t="shared" si="2184"/>
        <v>0</v>
      </c>
      <c r="F4263" s="100">
        <f t="shared" si="2184"/>
        <v>0</v>
      </c>
      <c r="G4263" s="858">
        <f t="shared" si="2184"/>
        <v>150250</v>
      </c>
      <c r="H4263" s="511">
        <f t="shared" si="2184"/>
        <v>0</v>
      </c>
      <c r="I4263" s="859">
        <f t="shared" si="2184"/>
        <v>150250</v>
      </c>
      <c r="J4263" s="512">
        <f t="shared" si="2184"/>
        <v>1219750</v>
      </c>
      <c r="K4263" s="544">
        <f t="shared" si="2177"/>
        <v>10.967153284671532</v>
      </c>
    </row>
    <row r="4264" spans="1:11" x14ac:dyDescent="0.25">
      <c r="A4264" s="63" t="s">
        <v>206</v>
      </c>
      <c r="B4264" s="63" t="s">
        <v>154</v>
      </c>
      <c r="C4264" s="64">
        <f>C4265</f>
        <v>140000</v>
      </c>
      <c r="D4264" s="64">
        <f t="shared" ref="D4264:J4264" si="2185">D4265</f>
        <v>0</v>
      </c>
      <c r="E4264" s="64">
        <f t="shared" si="2185"/>
        <v>0</v>
      </c>
      <c r="F4264" s="101">
        <f t="shared" si="2185"/>
        <v>0</v>
      </c>
      <c r="G4264" s="860">
        <f t="shared" si="2185"/>
        <v>139000</v>
      </c>
      <c r="H4264" s="369">
        <f t="shared" si="2185"/>
        <v>0</v>
      </c>
      <c r="I4264" s="861">
        <f t="shared" si="2185"/>
        <v>139000</v>
      </c>
      <c r="J4264" s="513">
        <f t="shared" si="2185"/>
        <v>1000</v>
      </c>
      <c r="K4264" s="535">
        <f t="shared" si="2177"/>
        <v>99.285714285714292</v>
      </c>
    </row>
    <row r="4265" spans="1:11" x14ac:dyDescent="0.25">
      <c r="A4265" s="4" t="s">
        <v>207</v>
      </c>
      <c r="B4265" s="4" t="s">
        <v>155</v>
      </c>
      <c r="C4265" s="21">
        <v>140000</v>
      </c>
      <c r="D4265" s="16"/>
      <c r="E4265" s="16"/>
      <c r="F4265" s="102"/>
      <c r="G4265" s="850">
        <v>139000</v>
      </c>
      <c r="H4265" s="691"/>
      <c r="I4265" s="851">
        <f>H4265+G4265</f>
        <v>139000</v>
      </c>
      <c r="J4265" s="561">
        <f>C4265-I4265</f>
        <v>1000</v>
      </c>
      <c r="K4265" s="536">
        <f t="shared" si="2177"/>
        <v>99.285714285714292</v>
      </c>
    </row>
    <row r="4266" spans="1:11" x14ac:dyDescent="0.25">
      <c r="A4266" s="4" t="s">
        <v>208</v>
      </c>
      <c r="B4266" s="4" t="s">
        <v>156</v>
      </c>
      <c r="C4266" s="21">
        <f>C4267</f>
        <v>30000</v>
      </c>
      <c r="D4266" s="21">
        <f t="shared" ref="D4266:J4266" si="2186">D4267</f>
        <v>0</v>
      </c>
      <c r="E4266" s="21">
        <f t="shared" si="2186"/>
        <v>0</v>
      </c>
      <c r="F4266" s="103">
        <f t="shared" si="2186"/>
        <v>0</v>
      </c>
      <c r="G4266" s="862">
        <f t="shared" si="2186"/>
        <v>11250</v>
      </c>
      <c r="H4266" s="499">
        <f t="shared" si="2186"/>
        <v>0</v>
      </c>
      <c r="I4266" s="863">
        <f t="shared" si="2186"/>
        <v>11250</v>
      </c>
      <c r="J4266" s="514">
        <f t="shared" si="2186"/>
        <v>18750</v>
      </c>
      <c r="K4266" s="536">
        <f t="shared" si="2177"/>
        <v>37.5</v>
      </c>
    </row>
    <row r="4267" spans="1:11" x14ac:dyDescent="0.25">
      <c r="A4267" s="4" t="s">
        <v>209</v>
      </c>
      <c r="B4267" s="4" t="s">
        <v>157</v>
      </c>
      <c r="C4267" s="21">
        <v>30000</v>
      </c>
      <c r="D4267" s="16"/>
      <c r="E4267" s="16"/>
      <c r="F4267" s="102"/>
      <c r="G4267" s="850">
        <v>11250</v>
      </c>
      <c r="H4267" s="691"/>
      <c r="I4267" s="851">
        <f>H4267+G4267</f>
        <v>11250</v>
      </c>
      <c r="J4267" s="561">
        <f>C4267-I4267</f>
        <v>18750</v>
      </c>
      <c r="K4267" s="536">
        <f t="shared" si="2177"/>
        <v>37.5</v>
      </c>
    </row>
    <row r="4268" spans="1:11" x14ac:dyDescent="0.25">
      <c r="A4268" s="4" t="s">
        <v>210</v>
      </c>
      <c r="B4268" s="4" t="s">
        <v>158</v>
      </c>
      <c r="C4268" s="21">
        <f>C4269</f>
        <v>1200000</v>
      </c>
      <c r="D4268" s="21">
        <f t="shared" ref="D4268:J4268" si="2187">D4269</f>
        <v>0</v>
      </c>
      <c r="E4268" s="21">
        <f t="shared" si="2187"/>
        <v>0</v>
      </c>
      <c r="F4268" s="103">
        <f t="shared" si="2187"/>
        <v>0</v>
      </c>
      <c r="G4268" s="862">
        <f t="shared" si="2187"/>
        <v>0</v>
      </c>
      <c r="H4268" s="499">
        <f t="shared" si="2187"/>
        <v>0</v>
      </c>
      <c r="I4268" s="863">
        <f t="shared" si="2187"/>
        <v>0</v>
      </c>
      <c r="J4268" s="514">
        <f t="shared" si="2187"/>
        <v>1200000</v>
      </c>
      <c r="K4268" s="536">
        <f t="shared" si="2177"/>
        <v>0</v>
      </c>
    </row>
    <row r="4269" spans="1:11" x14ac:dyDescent="0.25">
      <c r="A4269" s="4" t="s">
        <v>211</v>
      </c>
      <c r="B4269" s="4" t="s">
        <v>159</v>
      </c>
      <c r="C4269" s="21">
        <v>1200000</v>
      </c>
      <c r="D4269" s="16"/>
      <c r="E4269" s="16"/>
      <c r="F4269" s="102"/>
      <c r="G4269" s="835"/>
      <c r="H4269" s="716"/>
      <c r="I4269" s="846">
        <f>H4269+G4269</f>
        <v>0</v>
      </c>
      <c r="J4269" s="561">
        <f>C4269-I4269</f>
        <v>1200000</v>
      </c>
      <c r="K4269" s="536">
        <f t="shared" si="2177"/>
        <v>0</v>
      </c>
    </row>
    <row r="4270" spans="1:11" x14ac:dyDescent="0.25">
      <c r="A4270" s="54" t="s">
        <v>121</v>
      </c>
      <c r="B4270" s="54" t="s">
        <v>550</v>
      </c>
      <c r="C4270" s="55">
        <f t="shared" ref="C4270:J4270" si="2188">C4271+C4280</f>
        <v>30498000</v>
      </c>
      <c r="D4270" s="55">
        <f t="shared" si="2188"/>
        <v>0</v>
      </c>
      <c r="E4270" s="55">
        <f t="shared" si="2188"/>
        <v>0</v>
      </c>
      <c r="F4270" s="104">
        <f t="shared" si="2188"/>
        <v>0</v>
      </c>
      <c r="G4270" s="547">
        <f t="shared" si="2188"/>
        <v>16048400</v>
      </c>
      <c r="H4270" s="499">
        <f t="shared" si="2188"/>
        <v>6982000</v>
      </c>
      <c r="I4270" s="581">
        <f t="shared" si="2188"/>
        <v>23030400</v>
      </c>
      <c r="J4270" s="549">
        <f t="shared" si="2188"/>
        <v>7467600</v>
      </c>
      <c r="K4270" s="916">
        <f t="shared" si="2177"/>
        <v>75.514459964587843</v>
      </c>
    </row>
    <row r="4271" spans="1:11" ht="15.75" thickBot="1" x14ac:dyDescent="0.3">
      <c r="A4271" s="70" t="s">
        <v>17</v>
      </c>
      <c r="B4271" s="566" t="s">
        <v>18</v>
      </c>
      <c r="C4271" s="71">
        <f>C4272+C4277</f>
        <v>27408000</v>
      </c>
      <c r="D4271" s="71">
        <f t="shared" ref="D4271:J4271" si="2189">D4272+D4277</f>
        <v>0</v>
      </c>
      <c r="E4271" s="71">
        <f t="shared" si="2189"/>
        <v>0</v>
      </c>
      <c r="F4271" s="111">
        <f t="shared" si="2189"/>
        <v>0</v>
      </c>
      <c r="G4271" s="902">
        <f t="shared" si="2189"/>
        <v>16048400</v>
      </c>
      <c r="H4271" s="1100">
        <f t="shared" si="2189"/>
        <v>3902000</v>
      </c>
      <c r="I4271" s="903">
        <f t="shared" si="2189"/>
        <v>19950400</v>
      </c>
      <c r="J4271" s="558">
        <f t="shared" si="2189"/>
        <v>7457600</v>
      </c>
      <c r="K4271" s="904">
        <f t="shared" si="2177"/>
        <v>72.790426152948044</v>
      </c>
    </row>
    <row r="4272" spans="1:11" ht="15.75" thickBot="1" x14ac:dyDescent="0.3">
      <c r="A4272" s="3" t="s">
        <v>215</v>
      </c>
      <c r="B4272" s="68" t="s">
        <v>92</v>
      </c>
      <c r="C4272" s="65">
        <f>C4273+C4275</f>
        <v>25560000</v>
      </c>
      <c r="D4272" s="65">
        <f t="shared" ref="D4272:J4272" si="2190">D4273+D4275</f>
        <v>0</v>
      </c>
      <c r="E4272" s="65">
        <f t="shared" si="2190"/>
        <v>0</v>
      </c>
      <c r="F4272" s="100">
        <f t="shared" si="2190"/>
        <v>0</v>
      </c>
      <c r="G4272" s="858">
        <f t="shared" si="2190"/>
        <v>14900000</v>
      </c>
      <c r="H4272" s="511">
        <f t="shared" si="2190"/>
        <v>3740000</v>
      </c>
      <c r="I4272" s="859">
        <f t="shared" si="2190"/>
        <v>18640000</v>
      </c>
      <c r="J4272" s="512">
        <f t="shared" si="2190"/>
        <v>6920000</v>
      </c>
      <c r="K4272" s="544">
        <f t="shared" si="2177"/>
        <v>72.926447574334901</v>
      </c>
    </row>
    <row r="4273" spans="1:11" x14ac:dyDescent="0.25">
      <c r="A4273" s="63" t="s">
        <v>216</v>
      </c>
      <c r="B4273" s="67" t="s">
        <v>152</v>
      </c>
      <c r="C4273" s="64">
        <f>C4274</f>
        <v>20160000</v>
      </c>
      <c r="D4273" s="64">
        <f t="shared" ref="D4273:J4273" si="2191">D4274</f>
        <v>0</v>
      </c>
      <c r="E4273" s="64">
        <f t="shared" si="2191"/>
        <v>0</v>
      </c>
      <c r="F4273" s="101">
        <f t="shared" si="2191"/>
        <v>0</v>
      </c>
      <c r="G4273" s="860">
        <f t="shared" si="2191"/>
        <v>12380000</v>
      </c>
      <c r="H4273" s="369">
        <f t="shared" si="2191"/>
        <v>1360000</v>
      </c>
      <c r="I4273" s="861">
        <f t="shared" si="2191"/>
        <v>13740000</v>
      </c>
      <c r="J4273" s="513">
        <f t="shared" si="2191"/>
        <v>6420000</v>
      </c>
      <c r="K4273" s="535">
        <f t="shared" si="2177"/>
        <v>68.154761904761912</v>
      </c>
    </row>
    <row r="4274" spans="1:11" x14ac:dyDescent="0.25">
      <c r="A4274" s="4" t="s">
        <v>217</v>
      </c>
      <c r="B4274" s="26" t="s">
        <v>212</v>
      </c>
      <c r="C4274" s="21">
        <v>20160000</v>
      </c>
      <c r="D4274" s="57"/>
      <c r="E4274" s="57"/>
      <c r="F4274" s="106"/>
      <c r="G4274" s="850">
        <v>12380000</v>
      </c>
      <c r="H4274" s="691">
        <v>1360000</v>
      </c>
      <c r="I4274" s="851">
        <f>H4274+G4274</f>
        <v>13740000</v>
      </c>
      <c r="J4274" s="561">
        <f>C4274-I4274</f>
        <v>6420000</v>
      </c>
      <c r="K4274" s="536">
        <f t="shared" si="2177"/>
        <v>68.154761904761912</v>
      </c>
    </row>
    <row r="4275" spans="1:11" x14ac:dyDescent="0.25">
      <c r="A4275" s="4" t="s">
        <v>218</v>
      </c>
      <c r="B4275" s="26" t="s">
        <v>213</v>
      </c>
      <c r="C4275" s="21">
        <f>C4276</f>
        <v>5400000</v>
      </c>
      <c r="D4275" s="21">
        <f t="shared" ref="D4275:J4275" si="2192">D4276</f>
        <v>0</v>
      </c>
      <c r="E4275" s="21">
        <f t="shared" si="2192"/>
        <v>0</v>
      </c>
      <c r="F4275" s="103">
        <f t="shared" si="2192"/>
        <v>0</v>
      </c>
      <c r="G4275" s="862">
        <f t="shared" si="2192"/>
        <v>2520000</v>
      </c>
      <c r="H4275" s="499">
        <f t="shared" si="2192"/>
        <v>2380000</v>
      </c>
      <c r="I4275" s="863">
        <f t="shared" si="2192"/>
        <v>4900000</v>
      </c>
      <c r="J4275" s="514">
        <f t="shared" si="2192"/>
        <v>500000</v>
      </c>
      <c r="K4275" s="536">
        <f t="shared" si="2177"/>
        <v>90.740740740740748</v>
      </c>
    </row>
    <row r="4276" spans="1:11" ht="15.75" thickBot="1" x14ac:dyDescent="0.3">
      <c r="A4276" s="48" t="s">
        <v>219</v>
      </c>
      <c r="B4276" s="69" t="s">
        <v>214</v>
      </c>
      <c r="C4276" s="49">
        <v>5400000</v>
      </c>
      <c r="D4276" s="147"/>
      <c r="E4276" s="147"/>
      <c r="F4276" s="148"/>
      <c r="G4276" s="865">
        <v>2520000</v>
      </c>
      <c r="H4276" s="1098">
        <v>2380000</v>
      </c>
      <c r="I4276" s="866">
        <f>H4276+G4276</f>
        <v>4900000</v>
      </c>
      <c r="J4276" s="618">
        <f>C4276-I4276</f>
        <v>500000</v>
      </c>
      <c r="K4276" s="538">
        <f t="shared" si="2177"/>
        <v>90.740740740740748</v>
      </c>
    </row>
    <row r="4277" spans="1:11" ht="15.75" thickBot="1" x14ac:dyDescent="0.3">
      <c r="A4277" s="3" t="s">
        <v>220</v>
      </c>
      <c r="B4277" s="3" t="s">
        <v>151</v>
      </c>
      <c r="C4277" s="65">
        <f>C4278</f>
        <v>1848000</v>
      </c>
      <c r="D4277" s="65">
        <f t="shared" ref="D4277:J4278" si="2193">D4278</f>
        <v>0</v>
      </c>
      <c r="E4277" s="65">
        <f t="shared" si="2193"/>
        <v>0</v>
      </c>
      <c r="F4277" s="100">
        <f t="shared" si="2193"/>
        <v>0</v>
      </c>
      <c r="G4277" s="858">
        <f t="shared" si="2193"/>
        <v>1148400</v>
      </c>
      <c r="H4277" s="511">
        <f t="shared" si="2193"/>
        <v>162000</v>
      </c>
      <c r="I4277" s="859">
        <f t="shared" si="2193"/>
        <v>1310400</v>
      </c>
      <c r="J4277" s="512">
        <f t="shared" si="2193"/>
        <v>537600</v>
      </c>
      <c r="K4277" s="544">
        <f t="shared" si="2177"/>
        <v>70.909090909090907</v>
      </c>
    </row>
    <row r="4278" spans="1:11" x14ac:dyDescent="0.25">
      <c r="A4278" s="63" t="s">
        <v>221</v>
      </c>
      <c r="B4278" s="63" t="s">
        <v>158</v>
      </c>
      <c r="C4278" s="64">
        <f>C4279</f>
        <v>1848000</v>
      </c>
      <c r="D4278" s="64">
        <f t="shared" si="2193"/>
        <v>0</v>
      </c>
      <c r="E4278" s="64">
        <f t="shared" si="2193"/>
        <v>0</v>
      </c>
      <c r="F4278" s="64">
        <f t="shared" si="2193"/>
        <v>0</v>
      </c>
      <c r="G4278" s="867">
        <f t="shared" si="2193"/>
        <v>1148400</v>
      </c>
      <c r="H4278" s="64">
        <f t="shared" si="2193"/>
        <v>162000</v>
      </c>
      <c r="I4278" s="64">
        <f t="shared" si="2193"/>
        <v>1310400</v>
      </c>
      <c r="J4278" s="101">
        <f t="shared" si="2193"/>
        <v>537600</v>
      </c>
      <c r="K4278" s="931">
        <f t="shared" si="2177"/>
        <v>70.909090909090907</v>
      </c>
    </row>
    <row r="4279" spans="1:11" x14ac:dyDescent="0.25">
      <c r="A4279" s="4" t="s">
        <v>222</v>
      </c>
      <c r="B4279" s="4" t="s">
        <v>175</v>
      </c>
      <c r="C4279" s="21">
        <v>1848000</v>
      </c>
      <c r="D4279" s="57"/>
      <c r="E4279" s="57"/>
      <c r="F4279" s="106"/>
      <c r="G4279" s="850">
        <v>1148400</v>
      </c>
      <c r="H4279" s="691">
        <v>162000</v>
      </c>
      <c r="I4279" s="851">
        <f>H4279+G4279</f>
        <v>1310400</v>
      </c>
      <c r="J4279" s="561">
        <f>C4279-I4279</f>
        <v>537600</v>
      </c>
      <c r="K4279" s="536">
        <f t="shared" si="2177"/>
        <v>70.909090909090907</v>
      </c>
    </row>
    <row r="4280" spans="1:11" ht="15.75" thickBot="1" x14ac:dyDescent="0.3">
      <c r="A4280" s="70" t="s">
        <v>19</v>
      </c>
      <c r="B4280" s="566" t="s">
        <v>20</v>
      </c>
      <c r="C4280" s="71">
        <f>C4281+C4284</f>
        <v>3090000</v>
      </c>
      <c r="D4280" s="71">
        <f t="shared" ref="D4280:J4280" si="2194">D4281+D4284</f>
        <v>0</v>
      </c>
      <c r="E4280" s="71">
        <f t="shared" si="2194"/>
        <v>0</v>
      </c>
      <c r="F4280" s="111">
        <f t="shared" si="2194"/>
        <v>0</v>
      </c>
      <c r="G4280" s="902">
        <f t="shared" si="2194"/>
        <v>0</v>
      </c>
      <c r="H4280" s="1100">
        <f t="shared" si="2194"/>
        <v>3080000</v>
      </c>
      <c r="I4280" s="903">
        <f t="shared" si="2194"/>
        <v>3080000</v>
      </c>
      <c r="J4280" s="558">
        <f t="shared" si="2194"/>
        <v>10000</v>
      </c>
      <c r="K4280" s="904">
        <f t="shared" si="2177"/>
        <v>99.676375404530745</v>
      </c>
    </row>
    <row r="4281" spans="1:11" ht="15.75" thickBot="1" x14ac:dyDescent="0.3">
      <c r="A4281" s="3" t="s">
        <v>226</v>
      </c>
      <c r="B4281" s="3" t="s">
        <v>92</v>
      </c>
      <c r="C4281" s="65">
        <f>C4282</f>
        <v>430000</v>
      </c>
      <c r="D4281" s="65">
        <f t="shared" ref="D4281:J4282" si="2195">D4282</f>
        <v>0</v>
      </c>
      <c r="E4281" s="65">
        <f t="shared" si="2195"/>
        <v>0</v>
      </c>
      <c r="F4281" s="100">
        <f t="shared" si="2195"/>
        <v>0</v>
      </c>
      <c r="G4281" s="858">
        <f t="shared" si="2195"/>
        <v>0</v>
      </c>
      <c r="H4281" s="511">
        <f t="shared" si="2195"/>
        <v>430000</v>
      </c>
      <c r="I4281" s="859">
        <f t="shared" si="2195"/>
        <v>430000</v>
      </c>
      <c r="J4281" s="512">
        <f t="shared" si="2195"/>
        <v>0</v>
      </c>
      <c r="K4281" s="544">
        <f t="shared" si="2177"/>
        <v>100</v>
      </c>
    </row>
    <row r="4282" spans="1:11" x14ac:dyDescent="0.25">
      <c r="A4282" s="63" t="s">
        <v>227</v>
      </c>
      <c r="B4282" s="63" t="s">
        <v>152</v>
      </c>
      <c r="C4282" s="64">
        <f>C4283</f>
        <v>430000</v>
      </c>
      <c r="D4282" s="64">
        <f t="shared" si="2195"/>
        <v>0</v>
      </c>
      <c r="E4282" s="64">
        <f t="shared" si="2195"/>
        <v>0</v>
      </c>
      <c r="F4282" s="101">
        <f t="shared" si="2195"/>
        <v>0</v>
      </c>
      <c r="G4282" s="860">
        <f t="shared" si="2195"/>
        <v>0</v>
      </c>
      <c r="H4282" s="369">
        <f t="shared" si="2195"/>
        <v>430000</v>
      </c>
      <c r="I4282" s="861">
        <f t="shared" si="2195"/>
        <v>430000</v>
      </c>
      <c r="J4282" s="513">
        <f t="shared" si="2195"/>
        <v>0</v>
      </c>
      <c r="K4282" s="535">
        <f t="shared" si="2177"/>
        <v>100</v>
      </c>
    </row>
    <row r="4283" spans="1:11" ht="15.75" thickBot="1" x14ac:dyDescent="0.3">
      <c r="A4283" s="48" t="s">
        <v>228</v>
      </c>
      <c r="B4283" s="48" t="s">
        <v>153</v>
      </c>
      <c r="C4283" s="49">
        <v>430000</v>
      </c>
      <c r="D4283" s="147"/>
      <c r="E4283" s="147"/>
      <c r="F4283" s="148"/>
      <c r="G4283" s="836"/>
      <c r="H4283" s="1098">
        <v>430000</v>
      </c>
      <c r="I4283" s="847">
        <f>H4283+G4283</f>
        <v>430000</v>
      </c>
      <c r="J4283" s="618">
        <f>C4283-I4283</f>
        <v>0</v>
      </c>
      <c r="K4283" s="538">
        <f t="shared" si="2177"/>
        <v>100</v>
      </c>
    </row>
    <row r="4284" spans="1:11" ht="15.75" thickBot="1" x14ac:dyDescent="0.3">
      <c r="A4284" s="3" t="s">
        <v>229</v>
      </c>
      <c r="B4284" s="3" t="s">
        <v>151</v>
      </c>
      <c r="C4284" s="65">
        <f>C4285+C4287+C4289+C4291</f>
        <v>2660000</v>
      </c>
      <c r="D4284" s="65">
        <f t="shared" ref="D4284:J4284" si="2196">D4285+D4287+D4289+D4291</f>
        <v>0</v>
      </c>
      <c r="E4284" s="65">
        <f t="shared" si="2196"/>
        <v>0</v>
      </c>
      <c r="F4284" s="100">
        <f t="shared" si="2196"/>
        <v>0</v>
      </c>
      <c r="G4284" s="858">
        <f t="shared" si="2196"/>
        <v>0</v>
      </c>
      <c r="H4284" s="511">
        <f t="shared" si="2196"/>
        <v>2650000</v>
      </c>
      <c r="I4284" s="859">
        <f t="shared" si="2196"/>
        <v>2650000</v>
      </c>
      <c r="J4284" s="512">
        <f t="shared" si="2196"/>
        <v>10000</v>
      </c>
      <c r="K4284" s="544">
        <f t="shared" si="2177"/>
        <v>99.624060150375939</v>
      </c>
    </row>
    <row r="4285" spans="1:11" x14ac:dyDescent="0.25">
      <c r="A4285" s="63" t="s">
        <v>230</v>
      </c>
      <c r="B4285" s="63" t="s">
        <v>154</v>
      </c>
      <c r="C4285" s="64">
        <f>C4286</f>
        <v>380000</v>
      </c>
      <c r="D4285" s="64">
        <f t="shared" ref="D4285:J4285" si="2197">D4286</f>
        <v>0</v>
      </c>
      <c r="E4285" s="64">
        <f t="shared" si="2197"/>
        <v>0</v>
      </c>
      <c r="F4285" s="101">
        <f t="shared" si="2197"/>
        <v>0</v>
      </c>
      <c r="G4285" s="860">
        <f t="shared" si="2197"/>
        <v>0</v>
      </c>
      <c r="H4285" s="369">
        <f t="shared" si="2197"/>
        <v>370000</v>
      </c>
      <c r="I4285" s="861">
        <f t="shared" si="2197"/>
        <v>370000</v>
      </c>
      <c r="J4285" s="513">
        <f t="shared" si="2197"/>
        <v>10000</v>
      </c>
      <c r="K4285" s="535">
        <f t="shared" si="2177"/>
        <v>97.368421052631575</v>
      </c>
    </row>
    <row r="4286" spans="1:11" x14ac:dyDescent="0.25">
      <c r="A4286" s="4" t="s">
        <v>231</v>
      </c>
      <c r="B4286" s="4" t="s">
        <v>155</v>
      </c>
      <c r="C4286" s="21">
        <v>380000</v>
      </c>
      <c r="D4286" s="16"/>
      <c r="E4286" s="16"/>
      <c r="F4286" s="102"/>
      <c r="G4286" s="835"/>
      <c r="H4286" s="691">
        <v>370000</v>
      </c>
      <c r="I4286" s="851">
        <f>H4286+G4286</f>
        <v>370000</v>
      </c>
      <c r="J4286" s="561">
        <f>C4286-I4286</f>
        <v>10000</v>
      </c>
      <c r="K4286" s="536">
        <f t="shared" si="2177"/>
        <v>97.368421052631575</v>
      </c>
    </row>
    <row r="4287" spans="1:11" x14ac:dyDescent="0.25">
      <c r="A4287" s="4" t="s">
        <v>232</v>
      </c>
      <c r="B4287" s="4" t="s">
        <v>156</v>
      </c>
      <c r="C4287" s="21">
        <f>C4288</f>
        <v>30000</v>
      </c>
      <c r="D4287" s="21">
        <f t="shared" ref="D4287:J4287" si="2198">D4288</f>
        <v>0</v>
      </c>
      <c r="E4287" s="21">
        <f t="shared" si="2198"/>
        <v>0</v>
      </c>
      <c r="F4287" s="103">
        <f t="shared" si="2198"/>
        <v>0</v>
      </c>
      <c r="G4287" s="862">
        <f t="shared" si="2198"/>
        <v>0</v>
      </c>
      <c r="H4287" s="499">
        <f t="shared" si="2198"/>
        <v>30000</v>
      </c>
      <c r="I4287" s="863">
        <f t="shared" si="2198"/>
        <v>30000</v>
      </c>
      <c r="J4287" s="514">
        <f t="shared" si="2198"/>
        <v>0</v>
      </c>
      <c r="K4287" s="536">
        <f t="shared" si="2177"/>
        <v>100</v>
      </c>
    </row>
    <row r="4288" spans="1:11" x14ac:dyDescent="0.25">
      <c r="A4288" s="4" t="s">
        <v>233</v>
      </c>
      <c r="B4288" s="4" t="s">
        <v>157</v>
      </c>
      <c r="C4288" s="21">
        <v>30000</v>
      </c>
      <c r="D4288" s="16"/>
      <c r="E4288" s="16"/>
      <c r="F4288" s="102"/>
      <c r="G4288" s="835"/>
      <c r="H4288" s="691">
        <v>30000</v>
      </c>
      <c r="I4288" s="851">
        <f>H4288+G4288</f>
        <v>30000</v>
      </c>
      <c r="J4288" s="561">
        <f>C4288-I4288</f>
        <v>0</v>
      </c>
      <c r="K4288" s="536">
        <f t="shared" si="2177"/>
        <v>100</v>
      </c>
    </row>
    <row r="4289" spans="1:11" x14ac:dyDescent="0.25">
      <c r="A4289" s="4" t="s">
        <v>234</v>
      </c>
      <c r="B4289" s="4" t="s">
        <v>158</v>
      </c>
      <c r="C4289" s="21">
        <f>C4290</f>
        <v>1200000</v>
      </c>
      <c r="D4289" s="21">
        <f t="shared" ref="D4289:J4289" si="2199">D4290</f>
        <v>0</v>
      </c>
      <c r="E4289" s="21">
        <f t="shared" si="2199"/>
        <v>0</v>
      </c>
      <c r="F4289" s="103">
        <f t="shared" si="2199"/>
        <v>0</v>
      </c>
      <c r="G4289" s="862">
        <f t="shared" si="2199"/>
        <v>0</v>
      </c>
      <c r="H4289" s="499">
        <f t="shared" si="2199"/>
        <v>1200000</v>
      </c>
      <c r="I4289" s="863">
        <f t="shared" si="2199"/>
        <v>1200000</v>
      </c>
      <c r="J4289" s="514">
        <f t="shared" si="2199"/>
        <v>0</v>
      </c>
      <c r="K4289" s="536">
        <f t="shared" si="2177"/>
        <v>100</v>
      </c>
    </row>
    <row r="4290" spans="1:11" x14ac:dyDescent="0.25">
      <c r="A4290" s="4" t="s">
        <v>235</v>
      </c>
      <c r="B4290" s="4" t="s">
        <v>175</v>
      </c>
      <c r="C4290" s="21">
        <v>1200000</v>
      </c>
      <c r="D4290" s="16"/>
      <c r="E4290" s="16"/>
      <c r="F4290" s="102"/>
      <c r="G4290" s="835"/>
      <c r="H4290" s="691">
        <v>1200000</v>
      </c>
      <c r="I4290" s="851">
        <f>H4290+G4290</f>
        <v>1200000</v>
      </c>
      <c r="J4290" s="561">
        <f>C4290-I4290</f>
        <v>0</v>
      </c>
      <c r="K4290" s="536">
        <f t="shared" si="2177"/>
        <v>100</v>
      </c>
    </row>
    <row r="4291" spans="1:11" x14ac:dyDescent="0.25">
      <c r="A4291" s="4" t="s">
        <v>236</v>
      </c>
      <c r="B4291" s="26" t="s">
        <v>223</v>
      </c>
      <c r="C4291" s="21">
        <f>C4292+C4293</f>
        <v>1050000</v>
      </c>
      <c r="D4291" s="21">
        <f t="shared" ref="D4291:J4291" si="2200">D4292+D4293</f>
        <v>0</v>
      </c>
      <c r="E4291" s="21">
        <f t="shared" si="2200"/>
        <v>0</v>
      </c>
      <c r="F4291" s="103">
        <f t="shared" si="2200"/>
        <v>0</v>
      </c>
      <c r="G4291" s="862">
        <f t="shared" si="2200"/>
        <v>0</v>
      </c>
      <c r="H4291" s="499">
        <f t="shared" si="2200"/>
        <v>1050000</v>
      </c>
      <c r="I4291" s="863">
        <f t="shared" si="2200"/>
        <v>1050000</v>
      </c>
      <c r="J4291" s="514">
        <f t="shared" si="2200"/>
        <v>0</v>
      </c>
      <c r="K4291" s="536">
        <f t="shared" si="2177"/>
        <v>100</v>
      </c>
    </row>
    <row r="4292" spans="1:11" x14ac:dyDescent="0.25">
      <c r="A4292" s="4" t="s">
        <v>237</v>
      </c>
      <c r="B4292" s="26" t="s">
        <v>224</v>
      </c>
      <c r="C4292" s="21">
        <v>750000</v>
      </c>
      <c r="D4292" s="16"/>
      <c r="E4292" s="16"/>
      <c r="F4292" s="102"/>
      <c r="G4292" s="850"/>
      <c r="H4292" s="691">
        <v>750000</v>
      </c>
      <c r="I4292" s="851">
        <f>H4292+G4292</f>
        <v>750000</v>
      </c>
      <c r="J4292" s="561">
        <f>C4292-I4292</f>
        <v>0</v>
      </c>
      <c r="K4292" s="536">
        <f t="shared" si="2177"/>
        <v>100</v>
      </c>
    </row>
    <row r="4293" spans="1:11" x14ac:dyDescent="0.25">
      <c r="A4293" s="4" t="s">
        <v>238</v>
      </c>
      <c r="B4293" s="26" t="s">
        <v>225</v>
      </c>
      <c r="C4293" s="21">
        <v>300000</v>
      </c>
      <c r="D4293" s="16"/>
      <c r="E4293" s="16"/>
      <c r="F4293" s="102"/>
      <c r="G4293" s="850"/>
      <c r="H4293" s="691">
        <v>300000</v>
      </c>
      <c r="I4293" s="851">
        <f>H4293+G4293</f>
        <v>300000</v>
      </c>
      <c r="J4293" s="561">
        <f>C4293-I4293</f>
        <v>0</v>
      </c>
      <c r="K4293" s="536">
        <f t="shared" si="2177"/>
        <v>100</v>
      </c>
    </row>
    <row r="4294" spans="1:11" x14ac:dyDescent="0.25">
      <c r="A4294" s="124"/>
      <c r="B4294" s="131"/>
      <c r="C4294" s="125"/>
      <c r="D4294" s="126"/>
      <c r="E4294" s="126"/>
      <c r="F4294" s="126"/>
      <c r="G4294" s="516"/>
      <c r="H4294" s="516"/>
      <c r="I4294" s="516"/>
      <c r="J4294" s="515"/>
      <c r="K4294" s="545"/>
    </row>
    <row r="4295" spans="1:11" x14ac:dyDescent="0.25">
      <c r="A4295" s="7"/>
      <c r="B4295" s="132"/>
      <c r="C4295" s="8"/>
      <c r="D4295" s="130"/>
      <c r="E4295" s="130"/>
      <c r="F4295" s="130"/>
      <c r="G4295" s="520"/>
      <c r="H4295" s="520"/>
      <c r="I4295" s="520"/>
      <c r="J4295" s="519"/>
      <c r="K4295" s="550"/>
    </row>
    <row r="4296" spans="1:11" x14ac:dyDescent="0.25">
      <c r="A4296" s="7"/>
      <c r="B4296" s="132"/>
      <c r="C4296" s="8"/>
      <c r="D4296" s="130"/>
      <c r="E4296" s="130"/>
      <c r="F4296" s="130"/>
      <c r="G4296" s="520"/>
      <c r="H4296" s="520"/>
      <c r="I4296" s="520"/>
      <c r="J4296" s="519"/>
      <c r="K4296" s="550"/>
    </row>
    <row r="4297" spans="1:11" x14ac:dyDescent="0.25">
      <c r="A4297" s="7"/>
      <c r="B4297" s="132"/>
      <c r="C4297" s="8"/>
      <c r="D4297" s="130"/>
      <c r="E4297" s="130"/>
      <c r="F4297" s="130"/>
      <c r="G4297" s="520"/>
      <c r="H4297" s="520"/>
      <c r="I4297" s="520"/>
      <c r="J4297" s="519"/>
      <c r="K4297" s="550">
        <v>4</v>
      </c>
    </row>
    <row r="4298" spans="1:11" x14ac:dyDescent="0.25">
      <c r="A4298" s="120" t="s">
        <v>533</v>
      </c>
      <c r="B4298" s="121">
        <v>2</v>
      </c>
      <c r="C4298" s="122" t="s">
        <v>534</v>
      </c>
      <c r="D4298" s="122" t="s">
        <v>535</v>
      </c>
      <c r="E4298" s="122" t="s">
        <v>536</v>
      </c>
      <c r="F4298" s="123" t="s">
        <v>537</v>
      </c>
      <c r="G4298" s="832">
        <v>7</v>
      </c>
      <c r="H4298" s="715">
        <v>8</v>
      </c>
      <c r="I4298" s="843">
        <v>9</v>
      </c>
      <c r="J4298" s="502">
        <v>10</v>
      </c>
      <c r="K4298" s="503">
        <v>11</v>
      </c>
    </row>
    <row r="4299" spans="1:11" x14ac:dyDescent="0.25">
      <c r="A4299" s="54" t="s">
        <v>120</v>
      </c>
      <c r="B4299" s="56" t="s">
        <v>104</v>
      </c>
      <c r="C4299" s="55">
        <f t="shared" ref="C4299:J4299" si="2201">C4300+C4305+C4312+C4319+C4324+C4328+C4332+C4342+C4346+C4350</f>
        <v>94950000</v>
      </c>
      <c r="D4299" s="55">
        <f t="shared" si="2201"/>
        <v>0</v>
      </c>
      <c r="E4299" s="55">
        <f t="shared" si="2201"/>
        <v>0</v>
      </c>
      <c r="F4299" s="104">
        <f t="shared" si="2201"/>
        <v>0</v>
      </c>
      <c r="G4299" s="547">
        <f t="shared" si="2201"/>
        <v>61142012</v>
      </c>
      <c r="H4299" s="499">
        <f t="shared" si="2201"/>
        <v>3179175</v>
      </c>
      <c r="I4299" s="581">
        <f t="shared" si="2201"/>
        <v>64321187</v>
      </c>
      <c r="J4299" s="549">
        <f t="shared" si="2201"/>
        <v>30628813</v>
      </c>
      <c r="K4299" s="916">
        <f t="shared" ref="K4299:K4336" si="2202">I4299/C4299*100</f>
        <v>67.742166403370192</v>
      </c>
    </row>
    <row r="4300" spans="1:11" ht="15.75" thickBot="1" x14ac:dyDescent="0.3">
      <c r="A4300" s="72" t="s">
        <v>21</v>
      </c>
      <c r="B4300" s="72" t="s">
        <v>22</v>
      </c>
      <c r="C4300" s="73">
        <f>C4301</f>
        <v>12000000</v>
      </c>
      <c r="D4300" s="73">
        <f t="shared" ref="D4300:J4301" si="2203">D4301</f>
        <v>0</v>
      </c>
      <c r="E4300" s="73">
        <f t="shared" si="2203"/>
        <v>0</v>
      </c>
      <c r="F4300" s="112">
        <f t="shared" si="2203"/>
        <v>0</v>
      </c>
      <c r="G4300" s="910">
        <f t="shared" si="2203"/>
        <v>7490887</v>
      </c>
      <c r="H4300" s="1101">
        <f t="shared" si="2203"/>
        <v>647925</v>
      </c>
      <c r="I4300" s="911">
        <f t="shared" si="2203"/>
        <v>8138812</v>
      </c>
      <c r="J4300" s="524">
        <f t="shared" si="2203"/>
        <v>3861188</v>
      </c>
      <c r="K4300" s="904">
        <f t="shared" si="2202"/>
        <v>67.823433333333341</v>
      </c>
    </row>
    <row r="4301" spans="1:11" ht="15.75" thickBot="1" x14ac:dyDescent="0.3">
      <c r="A4301" s="3" t="s">
        <v>242</v>
      </c>
      <c r="B4301" s="3" t="s">
        <v>151</v>
      </c>
      <c r="C4301" s="65">
        <f>C4302</f>
        <v>12000000</v>
      </c>
      <c r="D4301" s="65">
        <f t="shared" si="2203"/>
        <v>0</v>
      </c>
      <c r="E4301" s="65">
        <f t="shared" si="2203"/>
        <v>0</v>
      </c>
      <c r="F4301" s="100">
        <f t="shared" si="2203"/>
        <v>0</v>
      </c>
      <c r="G4301" s="858">
        <f t="shared" si="2203"/>
        <v>7490887</v>
      </c>
      <c r="H4301" s="511">
        <f t="shared" si="2203"/>
        <v>647925</v>
      </c>
      <c r="I4301" s="859">
        <f t="shared" si="2203"/>
        <v>8138812</v>
      </c>
      <c r="J4301" s="512">
        <f t="shared" si="2203"/>
        <v>3861188</v>
      </c>
      <c r="K4301" s="544">
        <f t="shared" si="2202"/>
        <v>67.823433333333341</v>
      </c>
    </row>
    <row r="4302" spans="1:11" x14ac:dyDescent="0.25">
      <c r="A4302" s="63" t="s">
        <v>243</v>
      </c>
      <c r="B4302" s="63" t="s">
        <v>239</v>
      </c>
      <c r="C4302" s="64">
        <f>C4303+C4304</f>
        <v>12000000</v>
      </c>
      <c r="D4302" s="64">
        <f t="shared" ref="D4302:J4302" si="2204">D4303+D4304</f>
        <v>0</v>
      </c>
      <c r="E4302" s="64">
        <f t="shared" si="2204"/>
        <v>0</v>
      </c>
      <c r="F4302" s="101">
        <f t="shared" si="2204"/>
        <v>0</v>
      </c>
      <c r="G4302" s="860">
        <f t="shared" si="2204"/>
        <v>7490887</v>
      </c>
      <c r="H4302" s="369">
        <f t="shared" si="2204"/>
        <v>647925</v>
      </c>
      <c r="I4302" s="861">
        <f t="shared" si="2204"/>
        <v>8138812</v>
      </c>
      <c r="J4302" s="513">
        <f t="shared" si="2204"/>
        <v>3861188</v>
      </c>
      <c r="K4302" s="535">
        <f t="shared" si="2202"/>
        <v>67.823433333333341</v>
      </c>
    </row>
    <row r="4303" spans="1:11" x14ac:dyDescent="0.25">
      <c r="A4303" s="4" t="s">
        <v>259</v>
      </c>
      <c r="B4303" s="4" t="s">
        <v>240</v>
      </c>
      <c r="C4303" s="21">
        <v>4200000</v>
      </c>
      <c r="D4303" s="16"/>
      <c r="E4303" s="16"/>
      <c r="F4303" s="102"/>
      <c r="G4303" s="850">
        <v>766855</v>
      </c>
      <c r="H4303" s="691">
        <v>12500</v>
      </c>
      <c r="I4303" s="864">
        <f>H4303+G4303</f>
        <v>779355</v>
      </c>
      <c r="J4303" s="561">
        <f>C4303-I4303</f>
        <v>3420645</v>
      </c>
      <c r="K4303" s="536">
        <f t="shared" si="2202"/>
        <v>18.556071428571428</v>
      </c>
    </row>
    <row r="4304" spans="1:11" x14ac:dyDescent="0.25">
      <c r="A4304" s="4" t="s">
        <v>244</v>
      </c>
      <c r="B4304" s="4" t="s">
        <v>241</v>
      </c>
      <c r="C4304" s="21">
        <v>7800000</v>
      </c>
      <c r="D4304" s="16"/>
      <c r="E4304" s="16"/>
      <c r="F4304" s="102"/>
      <c r="G4304" s="850">
        <v>6724032</v>
      </c>
      <c r="H4304" s="691">
        <v>635425</v>
      </c>
      <c r="I4304" s="864">
        <f>H4304+G4304</f>
        <v>7359457</v>
      </c>
      <c r="J4304" s="561">
        <f>C4304-I4304</f>
        <v>440543</v>
      </c>
      <c r="K4304" s="536">
        <f t="shared" si="2202"/>
        <v>94.352012820512826</v>
      </c>
    </row>
    <row r="4305" spans="1:11" ht="15.75" thickBot="1" x14ac:dyDescent="0.3">
      <c r="A4305" s="70" t="s">
        <v>23</v>
      </c>
      <c r="B4305" s="70" t="s">
        <v>24</v>
      </c>
      <c r="C4305" s="71">
        <f>C4306+C4309</f>
        <v>9500000</v>
      </c>
      <c r="D4305" s="71">
        <f t="shared" ref="D4305:J4305" si="2205">D4306+D4309</f>
        <v>0</v>
      </c>
      <c r="E4305" s="71">
        <f t="shared" si="2205"/>
        <v>0</v>
      </c>
      <c r="F4305" s="111">
        <f t="shared" si="2205"/>
        <v>0</v>
      </c>
      <c r="G4305" s="902">
        <f t="shared" si="2205"/>
        <v>6254750</v>
      </c>
      <c r="H4305" s="1100">
        <f t="shared" si="2205"/>
        <v>650000</v>
      </c>
      <c r="I4305" s="903">
        <f t="shared" si="2205"/>
        <v>6904750</v>
      </c>
      <c r="J4305" s="558">
        <f t="shared" si="2205"/>
        <v>2595250</v>
      </c>
      <c r="K4305" s="904">
        <f t="shared" si="2202"/>
        <v>72.681578947368422</v>
      </c>
    </row>
    <row r="4306" spans="1:11" ht="15.75" thickBot="1" x14ac:dyDescent="0.3">
      <c r="A4306" s="3" t="s">
        <v>261</v>
      </c>
      <c r="B4306" s="3" t="s">
        <v>92</v>
      </c>
      <c r="C4306" s="65">
        <f>C4307</f>
        <v>7200000</v>
      </c>
      <c r="D4306" s="65">
        <f t="shared" ref="D4306:J4307" si="2206">D4307</f>
        <v>0</v>
      </c>
      <c r="E4306" s="65">
        <f t="shared" si="2206"/>
        <v>0</v>
      </c>
      <c r="F4306" s="100">
        <f t="shared" si="2206"/>
        <v>0</v>
      </c>
      <c r="G4306" s="858">
        <f t="shared" si="2206"/>
        <v>5200000</v>
      </c>
      <c r="H4306" s="511">
        <f t="shared" si="2206"/>
        <v>650000</v>
      </c>
      <c r="I4306" s="859">
        <f t="shared" si="2206"/>
        <v>5850000</v>
      </c>
      <c r="J4306" s="512">
        <f t="shared" si="2206"/>
        <v>1350000</v>
      </c>
      <c r="K4306" s="544">
        <f t="shared" si="2202"/>
        <v>81.25</v>
      </c>
    </row>
    <row r="4307" spans="1:11" x14ac:dyDescent="0.25">
      <c r="A4307" s="63" t="s">
        <v>262</v>
      </c>
      <c r="B4307" s="63" t="s">
        <v>213</v>
      </c>
      <c r="C4307" s="64">
        <f>C4308</f>
        <v>7200000</v>
      </c>
      <c r="D4307" s="64">
        <f t="shared" si="2206"/>
        <v>0</v>
      </c>
      <c r="E4307" s="64">
        <f t="shared" si="2206"/>
        <v>0</v>
      </c>
      <c r="F4307" s="101">
        <f t="shared" si="2206"/>
        <v>0</v>
      </c>
      <c r="G4307" s="860">
        <f t="shared" si="2206"/>
        <v>5200000</v>
      </c>
      <c r="H4307" s="369">
        <f t="shared" si="2206"/>
        <v>650000</v>
      </c>
      <c r="I4307" s="861">
        <f t="shared" si="2206"/>
        <v>5850000</v>
      </c>
      <c r="J4307" s="513">
        <f t="shared" si="2206"/>
        <v>1350000</v>
      </c>
      <c r="K4307" s="535">
        <f t="shared" si="2202"/>
        <v>81.25</v>
      </c>
    </row>
    <row r="4308" spans="1:11" x14ac:dyDescent="0.25">
      <c r="A4308" s="4" t="s">
        <v>263</v>
      </c>
      <c r="B4308" s="4" t="s">
        <v>290</v>
      </c>
      <c r="C4308" s="21">
        <v>7200000</v>
      </c>
      <c r="D4308" s="57"/>
      <c r="E4308" s="57"/>
      <c r="F4308" s="106"/>
      <c r="G4308" s="850">
        <v>5200000</v>
      </c>
      <c r="H4308" s="691">
        <v>650000</v>
      </c>
      <c r="I4308" s="864">
        <f>H4308+G4308</f>
        <v>5850000</v>
      </c>
      <c r="J4308" s="561">
        <f>C4308-I4308</f>
        <v>1350000</v>
      </c>
      <c r="K4308" s="536">
        <f t="shared" si="2202"/>
        <v>81.25</v>
      </c>
    </row>
    <row r="4309" spans="1:11" x14ac:dyDescent="0.25">
      <c r="A4309" s="4" t="s">
        <v>260</v>
      </c>
      <c r="B4309" s="4" t="s">
        <v>151</v>
      </c>
      <c r="C4309" s="21">
        <f>C4310</f>
        <v>2300000</v>
      </c>
      <c r="D4309" s="21">
        <f t="shared" ref="D4309:J4310" si="2207">D4310</f>
        <v>0</v>
      </c>
      <c r="E4309" s="21">
        <f t="shared" si="2207"/>
        <v>0</v>
      </c>
      <c r="F4309" s="103">
        <f t="shared" si="2207"/>
        <v>0</v>
      </c>
      <c r="G4309" s="862">
        <f t="shared" si="2207"/>
        <v>1054750</v>
      </c>
      <c r="H4309" s="499">
        <f t="shared" si="2207"/>
        <v>0</v>
      </c>
      <c r="I4309" s="863">
        <f t="shared" si="2207"/>
        <v>1054750</v>
      </c>
      <c r="J4309" s="514">
        <f t="shared" si="2207"/>
        <v>1245250</v>
      </c>
      <c r="K4309" s="536">
        <f t="shared" si="2202"/>
        <v>45.858695652173914</v>
      </c>
    </row>
    <row r="4310" spans="1:11" x14ac:dyDescent="0.25">
      <c r="A4310" s="4" t="s">
        <v>264</v>
      </c>
      <c r="B4310" s="4" t="s">
        <v>154</v>
      </c>
      <c r="C4310" s="21">
        <f>C4311</f>
        <v>2300000</v>
      </c>
      <c r="D4310" s="21">
        <f t="shared" si="2207"/>
        <v>0</v>
      </c>
      <c r="E4310" s="21">
        <f t="shared" si="2207"/>
        <v>0</v>
      </c>
      <c r="F4310" s="103">
        <f t="shared" si="2207"/>
        <v>0</v>
      </c>
      <c r="G4310" s="862">
        <f t="shared" si="2207"/>
        <v>1054750</v>
      </c>
      <c r="H4310" s="499">
        <f t="shared" si="2207"/>
        <v>0</v>
      </c>
      <c r="I4310" s="863">
        <f t="shared" si="2207"/>
        <v>1054750</v>
      </c>
      <c r="J4310" s="514">
        <f t="shared" si="2207"/>
        <v>1245250</v>
      </c>
      <c r="K4310" s="536">
        <f t="shared" si="2202"/>
        <v>45.858695652173914</v>
      </c>
    </row>
    <row r="4311" spans="1:11" x14ac:dyDescent="0.25">
      <c r="A4311" s="4" t="s">
        <v>265</v>
      </c>
      <c r="B4311" s="4" t="s">
        <v>245</v>
      </c>
      <c r="C4311" s="21">
        <v>2300000</v>
      </c>
      <c r="D4311" s="57"/>
      <c r="E4311" s="57"/>
      <c r="F4311" s="106"/>
      <c r="G4311" s="850">
        <v>1054750</v>
      </c>
      <c r="H4311" s="691"/>
      <c r="I4311" s="864">
        <f>H4311+G4311</f>
        <v>1054750</v>
      </c>
      <c r="J4311" s="561">
        <f>C4311-I4311</f>
        <v>1245250</v>
      </c>
      <c r="K4311" s="536">
        <f t="shared" si="2202"/>
        <v>45.858695652173914</v>
      </c>
    </row>
    <row r="4312" spans="1:11" ht="15.75" thickBot="1" x14ac:dyDescent="0.3">
      <c r="A4312" s="70" t="s">
        <v>25</v>
      </c>
      <c r="B4312" s="70" t="s">
        <v>26</v>
      </c>
      <c r="C4312" s="71">
        <f>C4313</f>
        <v>8400000</v>
      </c>
      <c r="D4312" s="71">
        <f t="shared" ref="D4312:J4312" si="2208">D4313</f>
        <v>0</v>
      </c>
      <c r="E4312" s="71">
        <f t="shared" si="2208"/>
        <v>0</v>
      </c>
      <c r="F4312" s="111">
        <f t="shared" si="2208"/>
        <v>0</v>
      </c>
      <c r="G4312" s="902">
        <f t="shared" si="2208"/>
        <v>5185500</v>
      </c>
      <c r="H4312" s="1100">
        <f t="shared" si="2208"/>
        <v>498000</v>
      </c>
      <c r="I4312" s="903">
        <f t="shared" si="2208"/>
        <v>5683500</v>
      </c>
      <c r="J4312" s="558">
        <f t="shared" si="2208"/>
        <v>2716500</v>
      </c>
      <c r="K4312" s="904">
        <f t="shared" si="2202"/>
        <v>67.660714285714292</v>
      </c>
    </row>
    <row r="4313" spans="1:11" ht="15.75" thickBot="1" x14ac:dyDescent="0.3">
      <c r="A4313" s="3" t="s">
        <v>253</v>
      </c>
      <c r="B4313" s="3" t="s">
        <v>151</v>
      </c>
      <c r="C4313" s="65">
        <f>C4314+C4317</f>
        <v>8400000</v>
      </c>
      <c r="D4313" s="65">
        <f t="shared" ref="D4313:J4313" si="2209">D4314+D4317</f>
        <v>0</v>
      </c>
      <c r="E4313" s="65">
        <f t="shared" si="2209"/>
        <v>0</v>
      </c>
      <c r="F4313" s="100">
        <f t="shared" si="2209"/>
        <v>0</v>
      </c>
      <c r="G4313" s="858">
        <f t="shared" si="2209"/>
        <v>5185500</v>
      </c>
      <c r="H4313" s="511">
        <f t="shared" si="2209"/>
        <v>498000</v>
      </c>
      <c r="I4313" s="859">
        <f t="shared" si="2209"/>
        <v>5683500</v>
      </c>
      <c r="J4313" s="512">
        <f t="shared" si="2209"/>
        <v>2716500</v>
      </c>
      <c r="K4313" s="544">
        <f t="shared" si="2202"/>
        <v>67.660714285714292</v>
      </c>
    </row>
    <row r="4314" spans="1:11" x14ac:dyDescent="0.25">
      <c r="A4314" s="63" t="s">
        <v>254</v>
      </c>
      <c r="B4314" s="63" t="s">
        <v>154</v>
      </c>
      <c r="C4314" s="64">
        <f>C4315+C4316</f>
        <v>8350000</v>
      </c>
      <c r="D4314" s="64">
        <f t="shared" ref="D4314:J4314" si="2210">D4315+D4316</f>
        <v>0</v>
      </c>
      <c r="E4314" s="64">
        <f t="shared" si="2210"/>
        <v>0</v>
      </c>
      <c r="F4314" s="101">
        <f t="shared" si="2210"/>
        <v>0</v>
      </c>
      <c r="G4314" s="860">
        <f t="shared" si="2210"/>
        <v>5185500</v>
      </c>
      <c r="H4314" s="369">
        <f t="shared" si="2210"/>
        <v>498000</v>
      </c>
      <c r="I4314" s="861">
        <f t="shared" si="2210"/>
        <v>5683500</v>
      </c>
      <c r="J4314" s="513">
        <f t="shared" si="2210"/>
        <v>2666500</v>
      </c>
      <c r="K4314" s="535">
        <f t="shared" si="2202"/>
        <v>68.06586826347305</v>
      </c>
    </row>
    <row r="4315" spans="1:11" x14ac:dyDescent="0.25">
      <c r="A4315" s="4" t="s">
        <v>255</v>
      </c>
      <c r="B4315" s="4" t="s">
        <v>246</v>
      </c>
      <c r="C4315" s="21">
        <v>7000000</v>
      </c>
      <c r="D4315" s="57"/>
      <c r="E4315" s="57"/>
      <c r="F4315" s="106"/>
      <c r="G4315" s="850">
        <v>4701000</v>
      </c>
      <c r="H4315" s="691">
        <v>403000</v>
      </c>
      <c r="I4315" s="864">
        <f>H4315+G4315</f>
        <v>5104000</v>
      </c>
      <c r="J4315" s="561">
        <f>C4315-I4315</f>
        <v>1896000</v>
      </c>
      <c r="K4315" s="536">
        <f t="shared" si="2202"/>
        <v>72.914285714285711</v>
      </c>
    </row>
    <row r="4316" spans="1:11" x14ac:dyDescent="0.25">
      <c r="A4316" s="4" t="s">
        <v>256</v>
      </c>
      <c r="B4316" s="4" t="s">
        <v>247</v>
      </c>
      <c r="C4316" s="21">
        <v>1350000</v>
      </c>
      <c r="D4316" s="57"/>
      <c r="E4316" s="57"/>
      <c r="F4316" s="106"/>
      <c r="G4316" s="850">
        <v>484500</v>
      </c>
      <c r="H4316" s="691">
        <v>95000</v>
      </c>
      <c r="I4316" s="864">
        <f>H4316+G4316</f>
        <v>579500</v>
      </c>
      <c r="J4316" s="561">
        <f>C4316-I4316</f>
        <v>770500</v>
      </c>
      <c r="K4316" s="536">
        <f t="shared" si="2202"/>
        <v>42.925925925925931</v>
      </c>
    </row>
    <row r="4317" spans="1:11" x14ac:dyDescent="0.25">
      <c r="A4317" s="4" t="s">
        <v>257</v>
      </c>
      <c r="B4317" s="4" t="s">
        <v>239</v>
      </c>
      <c r="C4317" s="21">
        <f>C4318</f>
        <v>50000</v>
      </c>
      <c r="D4317" s="21">
        <f t="shared" ref="D4317:J4317" si="2211">D4318</f>
        <v>0</v>
      </c>
      <c r="E4317" s="21">
        <f t="shared" si="2211"/>
        <v>0</v>
      </c>
      <c r="F4317" s="103">
        <f t="shared" si="2211"/>
        <v>0</v>
      </c>
      <c r="G4317" s="862">
        <f t="shared" si="2211"/>
        <v>0</v>
      </c>
      <c r="H4317" s="499">
        <f t="shared" si="2211"/>
        <v>0</v>
      </c>
      <c r="I4317" s="863">
        <f t="shared" si="2211"/>
        <v>0</v>
      </c>
      <c r="J4317" s="514">
        <f t="shared" si="2211"/>
        <v>50000</v>
      </c>
      <c r="K4317" s="536">
        <f t="shared" si="2202"/>
        <v>0</v>
      </c>
    </row>
    <row r="4318" spans="1:11" x14ac:dyDescent="0.25">
      <c r="A4318" s="4" t="s">
        <v>258</v>
      </c>
      <c r="B4318" s="4" t="s">
        <v>248</v>
      </c>
      <c r="C4318" s="21">
        <v>50000</v>
      </c>
      <c r="D4318" s="57"/>
      <c r="E4318" s="57"/>
      <c r="F4318" s="106"/>
      <c r="G4318" s="835"/>
      <c r="H4318" s="716"/>
      <c r="I4318" s="846">
        <f>H4318+G4318</f>
        <v>0</v>
      </c>
      <c r="J4318" s="561">
        <f>C4318-I4318</f>
        <v>50000</v>
      </c>
      <c r="K4318" s="536">
        <f t="shared" si="2202"/>
        <v>0</v>
      </c>
    </row>
    <row r="4319" spans="1:11" ht="15.75" thickBot="1" x14ac:dyDescent="0.3">
      <c r="A4319" s="70" t="s">
        <v>27</v>
      </c>
      <c r="B4319" s="70" t="s">
        <v>28</v>
      </c>
      <c r="C4319" s="71">
        <f>C4320</f>
        <v>4310000</v>
      </c>
      <c r="D4319" s="71">
        <f t="shared" ref="D4319:J4320" si="2212">D4320</f>
        <v>0</v>
      </c>
      <c r="E4319" s="71">
        <f t="shared" si="2212"/>
        <v>0</v>
      </c>
      <c r="F4319" s="111">
        <f t="shared" si="2212"/>
        <v>0</v>
      </c>
      <c r="G4319" s="902">
        <f t="shared" si="2212"/>
        <v>1363550</v>
      </c>
      <c r="H4319" s="1100">
        <f t="shared" si="2212"/>
        <v>233250</v>
      </c>
      <c r="I4319" s="903">
        <f t="shared" si="2212"/>
        <v>1596800</v>
      </c>
      <c r="J4319" s="558">
        <f t="shared" si="2212"/>
        <v>2713200</v>
      </c>
      <c r="K4319" s="904">
        <f t="shared" si="2202"/>
        <v>37.048723897911835</v>
      </c>
    </row>
    <row r="4320" spans="1:11" ht="15.75" thickBot="1" x14ac:dyDescent="0.3">
      <c r="A4320" s="3" t="s">
        <v>249</v>
      </c>
      <c r="B4320" s="3" t="s">
        <v>151</v>
      </c>
      <c r="C4320" s="65">
        <f>C4321</f>
        <v>4310000</v>
      </c>
      <c r="D4320" s="65">
        <f t="shared" si="2212"/>
        <v>0</v>
      </c>
      <c r="E4320" s="65">
        <f t="shared" si="2212"/>
        <v>0</v>
      </c>
      <c r="F4320" s="100">
        <f t="shared" si="2212"/>
        <v>0</v>
      </c>
      <c r="G4320" s="858">
        <f t="shared" si="2212"/>
        <v>1363550</v>
      </c>
      <c r="H4320" s="511">
        <f t="shared" si="2212"/>
        <v>233250</v>
      </c>
      <c r="I4320" s="859">
        <f t="shared" si="2212"/>
        <v>1596800</v>
      </c>
      <c r="J4320" s="512">
        <f t="shared" si="2212"/>
        <v>2713200</v>
      </c>
      <c r="K4320" s="544">
        <f t="shared" si="2202"/>
        <v>37.048723897911835</v>
      </c>
    </row>
    <row r="4321" spans="1:11" x14ac:dyDescent="0.25">
      <c r="A4321" s="63" t="s">
        <v>250</v>
      </c>
      <c r="B4321" s="63" t="s">
        <v>156</v>
      </c>
      <c r="C4321" s="64">
        <f>C4322+C4323</f>
        <v>4310000</v>
      </c>
      <c r="D4321" s="64">
        <f t="shared" ref="D4321:J4321" si="2213">D4322+D4323</f>
        <v>0</v>
      </c>
      <c r="E4321" s="64">
        <f t="shared" si="2213"/>
        <v>0</v>
      </c>
      <c r="F4321" s="101">
        <f t="shared" si="2213"/>
        <v>0</v>
      </c>
      <c r="G4321" s="860">
        <f t="shared" si="2213"/>
        <v>1363550</v>
      </c>
      <c r="H4321" s="369">
        <f t="shared" si="2213"/>
        <v>233250</v>
      </c>
      <c r="I4321" s="861">
        <f t="shared" si="2213"/>
        <v>1596800</v>
      </c>
      <c r="J4321" s="513">
        <f t="shared" si="2213"/>
        <v>2713200</v>
      </c>
      <c r="K4321" s="535">
        <f t="shared" si="2202"/>
        <v>37.048723897911835</v>
      </c>
    </row>
    <row r="4322" spans="1:11" x14ac:dyDescent="0.25">
      <c r="A4322" s="4" t="s">
        <v>252</v>
      </c>
      <c r="B4322" s="4" t="s">
        <v>881</v>
      </c>
      <c r="C4322" s="21">
        <v>3500000</v>
      </c>
      <c r="D4322" s="57"/>
      <c r="E4322" s="57"/>
      <c r="F4322" s="106"/>
      <c r="G4322" s="850">
        <v>811250</v>
      </c>
      <c r="H4322" s="691"/>
      <c r="I4322" s="864">
        <f>H4322+G4322</f>
        <v>811250</v>
      </c>
      <c r="J4322" s="561">
        <f>C4322-I4322</f>
        <v>2688750</v>
      </c>
      <c r="K4322" s="536">
        <f t="shared" si="2202"/>
        <v>23.178571428571431</v>
      </c>
    </row>
    <row r="4323" spans="1:11" x14ac:dyDescent="0.25">
      <c r="A4323" s="4" t="s">
        <v>251</v>
      </c>
      <c r="B4323" s="4" t="s">
        <v>157</v>
      </c>
      <c r="C4323" s="21">
        <v>810000</v>
      </c>
      <c r="D4323" s="57"/>
      <c r="E4323" s="57"/>
      <c r="F4323" s="106"/>
      <c r="G4323" s="850">
        <v>552300</v>
      </c>
      <c r="H4323" s="691">
        <v>233250</v>
      </c>
      <c r="I4323" s="864">
        <f>H4323+G4323</f>
        <v>785550</v>
      </c>
      <c r="J4323" s="561">
        <f>C4323-I4323</f>
        <v>24450</v>
      </c>
      <c r="K4323" s="536">
        <f t="shared" si="2202"/>
        <v>96.981481481481481</v>
      </c>
    </row>
    <row r="4324" spans="1:11" ht="15.75" thickBot="1" x14ac:dyDescent="0.3">
      <c r="A4324" s="70" t="s">
        <v>29</v>
      </c>
      <c r="B4324" s="566" t="s">
        <v>30</v>
      </c>
      <c r="C4324" s="71">
        <f>C4325</f>
        <v>2500000</v>
      </c>
      <c r="D4324" s="71">
        <f t="shared" ref="D4324:J4326" si="2214">D4325</f>
        <v>0</v>
      </c>
      <c r="E4324" s="71">
        <f t="shared" si="2214"/>
        <v>0</v>
      </c>
      <c r="F4324" s="111">
        <f t="shared" si="2214"/>
        <v>0</v>
      </c>
      <c r="G4324" s="902">
        <f t="shared" si="2214"/>
        <v>1185500</v>
      </c>
      <c r="H4324" s="1100">
        <f t="shared" si="2214"/>
        <v>0</v>
      </c>
      <c r="I4324" s="903">
        <f t="shared" si="2214"/>
        <v>1185500</v>
      </c>
      <c r="J4324" s="558">
        <f t="shared" si="2214"/>
        <v>1314500</v>
      </c>
      <c r="K4324" s="904">
        <f t="shared" si="2202"/>
        <v>47.42</v>
      </c>
    </row>
    <row r="4325" spans="1:11" ht="15.75" thickBot="1" x14ac:dyDescent="0.3">
      <c r="A4325" s="3" t="s">
        <v>267</v>
      </c>
      <c r="B4325" s="3" t="s">
        <v>151</v>
      </c>
      <c r="C4325" s="65">
        <f>C4326</f>
        <v>2500000</v>
      </c>
      <c r="D4325" s="65">
        <f t="shared" si="2214"/>
        <v>0</v>
      </c>
      <c r="E4325" s="65">
        <f t="shared" si="2214"/>
        <v>0</v>
      </c>
      <c r="F4325" s="100">
        <f t="shared" si="2214"/>
        <v>0</v>
      </c>
      <c r="G4325" s="858">
        <f t="shared" si="2214"/>
        <v>1185500</v>
      </c>
      <c r="H4325" s="511">
        <f t="shared" si="2214"/>
        <v>0</v>
      </c>
      <c r="I4325" s="859">
        <f t="shared" si="2214"/>
        <v>1185500</v>
      </c>
      <c r="J4325" s="512">
        <f t="shared" si="2214"/>
        <v>1314500</v>
      </c>
      <c r="K4325" s="544">
        <f t="shared" si="2202"/>
        <v>47.42</v>
      </c>
    </row>
    <row r="4326" spans="1:11" x14ac:dyDescent="0.25">
      <c r="A4326" s="63" t="s">
        <v>268</v>
      </c>
      <c r="B4326" s="63" t="s">
        <v>154</v>
      </c>
      <c r="C4326" s="64">
        <f>C4327</f>
        <v>2500000</v>
      </c>
      <c r="D4326" s="64">
        <f t="shared" si="2214"/>
        <v>0</v>
      </c>
      <c r="E4326" s="64">
        <f t="shared" si="2214"/>
        <v>0</v>
      </c>
      <c r="F4326" s="101">
        <f t="shared" si="2214"/>
        <v>0</v>
      </c>
      <c r="G4326" s="860">
        <f t="shared" si="2214"/>
        <v>1185500</v>
      </c>
      <c r="H4326" s="369">
        <f t="shared" si="2214"/>
        <v>0</v>
      </c>
      <c r="I4326" s="861">
        <f t="shared" si="2214"/>
        <v>1185500</v>
      </c>
      <c r="J4326" s="513">
        <f t="shared" si="2214"/>
        <v>1314500</v>
      </c>
      <c r="K4326" s="535">
        <f t="shared" si="2202"/>
        <v>47.42</v>
      </c>
    </row>
    <row r="4327" spans="1:11" x14ac:dyDescent="0.25">
      <c r="A4327" s="4" t="s">
        <v>269</v>
      </c>
      <c r="B4327" s="4" t="s">
        <v>266</v>
      </c>
      <c r="C4327" s="21">
        <v>2500000</v>
      </c>
      <c r="D4327" s="57"/>
      <c r="E4327" s="57"/>
      <c r="F4327" s="106"/>
      <c r="G4327" s="850">
        <v>1185500</v>
      </c>
      <c r="H4327" s="691"/>
      <c r="I4327" s="851">
        <f>H4327+G4327</f>
        <v>1185500</v>
      </c>
      <c r="J4327" s="561">
        <f>C4327-I4327</f>
        <v>1314500</v>
      </c>
      <c r="K4327" s="536">
        <f t="shared" si="2202"/>
        <v>47.42</v>
      </c>
    </row>
    <row r="4328" spans="1:11" ht="15.75" thickBot="1" x14ac:dyDescent="0.3">
      <c r="A4328" s="70" t="s">
        <v>31</v>
      </c>
      <c r="B4328" s="70" t="s">
        <v>32</v>
      </c>
      <c r="C4328" s="71">
        <f>C4329</f>
        <v>1200000</v>
      </c>
      <c r="D4328" s="71">
        <f t="shared" ref="D4328:J4330" si="2215">D4329</f>
        <v>0</v>
      </c>
      <c r="E4328" s="71">
        <f t="shared" si="2215"/>
        <v>0</v>
      </c>
      <c r="F4328" s="111">
        <f t="shared" si="2215"/>
        <v>0</v>
      </c>
      <c r="G4328" s="902">
        <f t="shared" si="2215"/>
        <v>800000</v>
      </c>
      <c r="H4328" s="1100">
        <f t="shared" si="2215"/>
        <v>100000</v>
      </c>
      <c r="I4328" s="903">
        <f t="shared" si="2215"/>
        <v>900000</v>
      </c>
      <c r="J4328" s="558">
        <f t="shared" si="2215"/>
        <v>300000</v>
      </c>
      <c r="K4328" s="904">
        <f t="shared" si="2202"/>
        <v>75</v>
      </c>
    </row>
    <row r="4329" spans="1:11" ht="15.75" thickBot="1" x14ac:dyDescent="0.3">
      <c r="A4329" s="3" t="s">
        <v>271</v>
      </c>
      <c r="B4329" s="3" t="s">
        <v>151</v>
      </c>
      <c r="C4329" s="65">
        <f>C4330</f>
        <v>1200000</v>
      </c>
      <c r="D4329" s="65">
        <f t="shared" si="2215"/>
        <v>0</v>
      </c>
      <c r="E4329" s="65">
        <f t="shared" si="2215"/>
        <v>0</v>
      </c>
      <c r="F4329" s="100">
        <f t="shared" si="2215"/>
        <v>0</v>
      </c>
      <c r="G4329" s="858">
        <f t="shared" si="2215"/>
        <v>800000</v>
      </c>
      <c r="H4329" s="511">
        <f t="shared" si="2215"/>
        <v>100000</v>
      </c>
      <c r="I4329" s="859">
        <f t="shared" si="2215"/>
        <v>900000</v>
      </c>
      <c r="J4329" s="512">
        <f t="shared" si="2215"/>
        <v>300000</v>
      </c>
      <c r="K4329" s="544">
        <f t="shared" si="2202"/>
        <v>75</v>
      </c>
    </row>
    <row r="4330" spans="1:11" x14ac:dyDescent="0.25">
      <c r="A4330" s="63" t="s">
        <v>272</v>
      </c>
      <c r="B4330" s="63" t="s">
        <v>239</v>
      </c>
      <c r="C4330" s="64">
        <f>C4331</f>
        <v>1200000</v>
      </c>
      <c r="D4330" s="64">
        <f t="shared" si="2215"/>
        <v>0</v>
      </c>
      <c r="E4330" s="64">
        <f t="shared" si="2215"/>
        <v>0</v>
      </c>
      <c r="F4330" s="101">
        <f t="shared" si="2215"/>
        <v>0</v>
      </c>
      <c r="G4330" s="860">
        <f t="shared" si="2215"/>
        <v>800000</v>
      </c>
      <c r="H4330" s="369">
        <f t="shared" si="2215"/>
        <v>100000</v>
      </c>
      <c r="I4330" s="861">
        <f t="shared" si="2215"/>
        <v>900000</v>
      </c>
      <c r="J4330" s="513">
        <f t="shared" si="2215"/>
        <v>300000</v>
      </c>
      <c r="K4330" s="535">
        <f t="shared" si="2202"/>
        <v>75</v>
      </c>
    </row>
    <row r="4331" spans="1:11" x14ac:dyDescent="0.25">
      <c r="A4331" s="4" t="s">
        <v>273</v>
      </c>
      <c r="B4331" s="4" t="s">
        <v>270</v>
      </c>
      <c r="C4331" s="21">
        <v>1200000</v>
      </c>
      <c r="D4331" s="57"/>
      <c r="E4331" s="57"/>
      <c r="F4331" s="106"/>
      <c r="G4331" s="850">
        <v>800000</v>
      </c>
      <c r="H4331" s="691">
        <v>100000</v>
      </c>
      <c r="I4331" s="864">
        <f>H4331+G4331</f>
        <v>900000</v>
      </c>
      <c r="J4331" s="561">
        <f>C4331-I4331</f>
        <v>300000</v>
      </c>
      <c r="K4331" s="536">
        <f t="shared" si="2202"/>
        <v>75</v>
      </c>
    </row>
    <row r="4332" spans="1:11" ht="15.75" thickBot="1" x14ac:dyDescent="0.3">
      <c r="A4332" s="70" t="s">
        <v>33</v>
      </c>
      <c r="B4332" s="70" t="s">
        <v>34</v>
      </c>
      <c r="C4332" s="71">
        <f>C4333</f>
        <v>15240000</v>
      </c>
      <c r="D4332" s="71">
        <f t="shared" ref="D4332:J4333" si="2216">D4333</f>
        <v>0</v>
      </c>
      <c r="E4332" s="71">
        <f t="shared" si="2216"/>
        <v>0</v>
      </c>
      <c r="F4332" s="111">
        <f t="shared" si="2216"/>
        <v>0</v>
      </c>
      <c r="G4332" s="902">
        <f t="shared" si="2216"/>
        <v>9345000</v>
      </c>
      <c r="H4332" s="1100">
        <f t="shared" si="2216"/>
        <v>0</v>
      </c>
      <c r="I4332" s="903">
        <f t="shared" si="2216"/>
        <v>9345000</v>
      </c>
      <c r="J4332" s="558">
        <f t="shared" si="2216"/>
        <v>5895000</v>
      </c>
      <c r="K4332" s="904">
        <f t="shared" si="2202"/>
        <v>61.318897637795274</v>
      </c>
    </row>
    <row r="4333" spans="1:11" ht="15.75" thickBot="1" x14ac:dyDescent="0.3">
      <c r="A4333" s="3" t="s">
        <v>277</v>
      </c>
      <c r="B4333" s="3" t="s">
        <v>151</v>
      </c>
      <c r="C4333" s="65">
        <f>C4334</f>
        <v>15240000</v>
      </c>
      <c r="D4333" s="65">
        <f t="shared" si="2216"/>
        <v>0</v>
      </c>
      <c r="E4333" s="65">
        <f t="shared" si="2216"/>
        <v>0</v>
      </c>
      <c r="F4333" s="100">
        <f t="shared" si="2216"/>
        <v>0</v>
      </c>
      <c r="G4333" s="858">
        <f t="shared" si="2216"/>
        <v>9345000</v>
      </c>
      <c r="H4333" s="511">
        <f t="shared" si="2216"/>
        <v>0</v>
      </c>
      <c r="I4333" s="859">
        <f t="shared" si="2216"/>
        <v>9345000</v>
      </c>
      <c r="J4333" s="512">
        <f t="shared" si="2216"/>
        <v>5895000</v>
      </c>
      <c r="K4333" s="544">
        <f t="shared" si="2202"/>
        <v>61.318897637795274</v>
      </c>
    </row>
    <row r="4334" spans="1:11" x14ac:dyDescent="0.25">
      <c r="A4334" s="63" t="s">
        <v>278</v>
      </c>
      <c r="B4334" s="63" t="s">
        <v>274</v>
      </c>
      <c r="C4334" s="64">
        <f>C4335+C4336</f>
        <v>15240000</v>
      </c>
      <c r="D4334" s="64">
        <f t="shared" ref="D4334:J4334" si="2217">D4335+D4336</f>
        <v>0</v>
      </c>
      <c r="E4334" s="64">
        <f t="shared" si="2217"/>
        <v>0</v>
      </c>
      <c r="F4334" s="101">
        <f t="shared" si="2217"/>
        <v>0</v>
      </c>
      <c r="G4334" s="860">
        <f t="shared" si="2217"/>
        <v>9345000</v>
      </c>
      <c r="H4334" s="369">
        <f t="shared" si="2217"/>
        <v>0</v>
      </c>
      <c r="I4334" s="861">
        <f t="shared" si="2217"/>
        <v>9345000</v>
      </c>
      <c r="J4334" s="513">
        <f t="shared" si="2217"/>
        <v>5895000</v>
      </c>
      <c r="K4334" s="535">
        <f t="shared" si="2202"/>
        <v>61.318897637795274</v>
      </c>
    </row>
    <row r="4335" spans="1:11" x14ac:dyDescent="0.25">
      <c r="A4335" s="4" t="s">
        <v>280</v>
      </c>
      <c r="B4335" s="4" t="s">
        <v>275</v>
      </c>
      <c r="C4335" s="21">
        <v>4290000</v>
      </c>
      <c r="D4335" s="16"/>
      <c r="E4335" s="16"/>
      <c r="F4335" s="102"/>
      <c r="G4335" s="850">
        <v>2055000</v>
      </c>
      <c r="H4335" s="691"/>
      <c r="I4335" s="864">
        <f>H4335+G4335</f>
        <v>2055000</v>
      </c>
      <c r="J4335" s="561">
        <f>C4335-I4335</f>
        <v>2235000</v>
      </c>
      <c r="K4335" s="536">
        <f t="shared" si="2202"/>
        <v>47.9020979020979</v>
      </c>
    </row>
    <row r="4336" spans="1:11" x14ac:dyDescent="0.25">
      <c r="A4336" s="4" t="s">
        <v>279</v>
      </c>
      <c r="B4336" s="4" t="s">
        <v>276</v>
      </c>
      <c r="C4336" s="21">
        <v>10950000</v>
      </c>
      <c r="D4336" s="16"/>
      <c r="E4336" s="16"/>
      <c r="F4336" s="102"/>
      <c r="G4336" s="850">
        <v>7290000</v>
      </c>
      <c r="H4336" s="691"/>
      <c r="I4336" s="864">
        <f>H4336+G4336</f>
        <v>7290000</v>
      </c>
      <c r="J4336" s="561">
        <f>C4336-I4336</f>
        <v>3660000</v>
      </c>
      <c r="K4336" s="536">
        <f t="shared" si="2202"/>
        <v>66.575342465753423</v>
      </c>
    </row>
    <row r="4337" spans="1:11" x14ac:dyDescent="0.25">
      <c r="A4337" s="48"/>
      <c r="B4337" s="48"/>
      <c r="C4337" s="49"/>
      <c r="D4337" s="29"/>
      <c r="E4337" s="29"/>
      <c r="F4337" s="89"/>
      <c r="G4337" s="836"/>
      <c r="H4337" s="1088"/>
      <c r="I4337" s="847"/>
      <c r="J4337" s="508"/>
      <c r="K4337" s="538"/>
    </row>
    <row r="4338" spans="1:11" x14ac:dyDescent="0.25">
      <c r="A4338" s="124"/>
      <c r="B4338" s="124"/>
      <c r="C4338" s="125"/>
      <c r="D4338" s="126"/>
      <c r="E4338" s="126"/>
      <c r="F4338" s="126"/>
      <c r="G4338" s="516"/>
      <c r="H4338" s="516"/>
      <c r="I4338" s="516"/>
      <c r="J4338" s="515"/>
      <c r="K4338" s="545"/>
    </row>
    <row r="4339" spans="1:11" x14ac:dyDescent="0.25">
      <c r="A4339" s="7"/>
      <c r="B4339" s="7"/>
      <c r="C4339" s="8"/>
      <c r="D4339" s="130"/>
      <c r="E4339" s="130"/>
      <c r="F4339" s="130"/>
      <c r="G4339" s="520"/>
      <c r="H4339" s="520"/>
      <c r="I4339" s="520"/>
      <c r="J4339" s="519"/>
      <c r="K4339" s="550"/>
    </row>
    <row r="4340" spans="1:11" x14ac:dyDescent="0.25">
      <c r="A4340" s="7"/>
      <c r="B4340" s="7"/>
      <c r="C4340" s="8"/>
      <c r="D4340" s="130"/>
      <c r="E4340" s="130"/>
      <c r="F4340" s="130"/>
      <c r="G4340" s="520"/>
      <c r="H4340" s="520"/>
      <c r="I4340" s="520"/>
      <c r="J4340" s="519"/>
      <c r="K4340" s="550">
        <v>5</v>
      </c>
    </row>
    <row r="4341" spans="1:11" x14ac:dyDescent="0.25">
      <c r="A4341" s="120" t="s">
        <v>533</v>
      </c>
      <c r="B4341" s="121">
        <v>2</v>
      </c>
      <c r="C4341" s="122" t="s">
        <v>534</v>
      </c>
      <c r="D4341" s="122" t="s">
        <v>535</v>
      </c>
      <c r="E4341" s="122" t="s">
        <v>536</v>
      </c>
      <c r="F4341" s="123" t="s">
        <v>537</v>
      </c>
      <c r="G4341" s="832">
        <v>7</v>
      </c>
      <c r="H4341" s="715">
        <v>8</v>
      </c>
      <c r="I4341" s="843">
        <v>9</v>
      </c>
      <c r="J4341" s="502">
        <v>10</v>
      </c>
      <c r="K4341" s="503">
        <v>11</v>
      </c>
    </row>
    <row r="4342" spans="1:11" ht="15.75" thickBot="1" x14ac:dyDescent="0.3">
      <c r="A4342" s="70" t="s">
        <v>35</v>
      </c>
      <c r="B4342" s="70" t="s">
        <v>36</v>
      </c>
      <c r="C4342" s="71">
        <f>C4343</f>
        <v>10000000</v>
      </c>
      <c r="D4342" s="71">
        <f t="shared" ref="D4342:J4344" si="2218">D4343</f>
        <v>0</v>
      </c>
      <c r="E4342" s="71">
        <f t="shared" si="2218"/>
        <v>0</v>
      </c>
      <c r="F4342" s="111">
        <f t="shared" si="2218"/>
        <v>0</v>
      </c>
      <c r="G4342" s="902">
        <f t="shared" si="2218"/>
        <v>8016825</v>
      </c>
      <c r="H4342" s="1100">
        <f t="shared" si="2218"/>
        <v>0</v>
      </c>
      <c r="I4342" s="903">
        <f t="shared" si="2218"/>
        <v>8016825</v>
      </c>
      <c r="J4342" s="558">
        <f t="shared" si="2218"/>
        <v>1983175</v>
      </c>
      <c r="K4342" s="904">
        <f t="shared" ref="K4342:K4382" si="2219">I4342/C4342*100</f>
        <v>80.16825</v>
      </c>
    </row>
    <row r="4343" spans="1:11" ht="15.75" thickBot="1" x14ac:dyDescent="0.3">
      <c r="A4343" s="3" t="s">
        <v>284</v>
      </c>
      <c r="B4343" s="3" t="s">
        <v>151</v>
      </c>
      <c r="C4343" s="65">
        <f>C4344</f>
        <v>10000000</v>
      </c>
      <c r="D4343" s="65">
        <f t="shared" si="2218"/>
        <v>0</v>
      </c>
      <c r="E4343" s="65">
        <f t="shared" si="2218"/>
        <v>0</v>
      </c>
      <c r="F4343" s="100">
        <f t="shared" si="2218"/>
        <v>0</v>
      </c>
      <c r="G4343" s="858">
        <f t="shared" si="2218"/>
        <v>8016825</v>
      </c>
      <c r="H4343" s="511">
        <f t="shared" si="2218"/>
        <v>0</v>
      </c>
      <c r="I4343" s="859">
        <f t="shared" si="2218"/>
        <v>8016825</v>
      </c>
      <c r="J4343" s="512">
        <f t="shared" si="2218"/>
        <v>1983175</v>
      </c>
      <c r="K4343" s="544">
        <f t="shared" si="2219"/>
        <v>80.16825</v>
      </c>
    </row>
    <row r="4344" spans="1:11" x14ac:dyDescent="0.25">
      <c r="A4344" s="63" t="s">
        <v>285</v>
      </c>
      <c r="B4344" s="63" t="s">
        <v>281</v>
      </c>
      <c r="C4344" s="64">
        <f>C4345</f>
        <v>10000000</v>
      </c>
      <c r="D4344" s="64">
        <f t="shared" si="2218"/>
        <v>0</v>
      </c>
      <c r="E4344" s="64">
        <f t="shared" si="2218"/>
        <v>0</v>
      </c>
      <c r="F4344" s="101">
        <f t="shared" si="2218"/>
        <v>0</v>
      </c>
      <c r="G4344" s="860">
        <f t="shared" si="2218"/>
        <v>8016825</v>
      </c>
      <c r="H4344" s="369">
        <f t="shared" si="2218"/>
        <v>0</v>
      </c>
      <c r="I4344" s="861">
        <f t="shared" si="2218"/>
        <v>8016825</v>
      </c>
      <c r="J4344" s="513">
        <f t="shared" si="2218"/>
        <v>1983175</v>
      </c>
      <c r="K4344" s="535">
        <f t="shared" si="2219"/>
        <v>80.16825</v>
      </c>
    </row>
    <row r="4345" spans="1:11" x14ac:dyDescent="0.25">
      <c r="A4345" s="4" t="s">
        <v>286</v>
      </c>
      <c r="B4345" s="4" t="s">
        <v>282</v>
      </c>
      <c r="C4345" s="21">
        <v>10000000</v>
      </c>
      <c r="D4345" s="57"/>
      <c r="E4345" s="57"/>
      <c r="F4345" s="106"/>
      <c r="G4345" s="850">
        <v>8016825</v>
      </c>
      <c r="H4345" s="691"/>
      <c r="I4345" s="851">
        <f>H4345+G4345</f>
        <v>8016825</v>
      </c>
      <c r="J4345" s="561">
        <f>C4345-I4345</f>
        <v>1983175</v>
      </c>
      <c r="K4345" s="536">
        <f t="shared" si="2219"/>
        <v>80.16825</v>
      </c>
    </row>
    <row r="4346" spans="1:11" ht="15.75" thickBot="1" x14ac:dyDescent="0.3">
      <c r="A4346" s="70" t="s">
        <v>37</v>
      </c>
      <c r="B4346" s="70" t="s">
        <v>38</v>
      </c>
      <c r="C4346" s="71">
        <f>C4347</f>
        <v>28800000</v>
      </c>
      <c r="D4346" s="71">
        <f t="shared" ref="D4346:J4348" si="2220">D4347</f>
        <v>0</v>
      </c>
      <c r="E4346" s="71">
        <f t="shared" si="2220"/>
        <v>0</v>
      </c>
      <c r="F4346" s="111">
        <f t="shared" si="2220"/>
        <v>0</v>
      </c>
      <c r="G4346" s="902">
        <f t="shared" si="2220"/>
        <v>21500000</v>
      </c>
      <c r="H4346" s="1100">
        <f t="shared" si="2220"/>
        <v>1050000</v>
      </c>
      <c r="I4346" s="903">
        <f t="shared" si="2220"/>
        <v>22550000</v>
      </c>
      <c r="J4346" s="558">
        <f t="shared" si="2220"/>
        <v>6250000</v>
      </c>
      <c r="K4346" s="904">
        <f t="shared" si="2219"/>
        <v>78.298611111111114</v>
      </c>
    </row>
    <row r="4347" spans="1:11" ht="15.75" thickBot="1" x14ac:dyDescent="0.3">
      <c r="A4347" s="3" t="s">
        <v>287</v>
      </c>
      <c r="B4347" s="3" t="s">
        <v>151</v>
      </c>
      <c r="C4347" s="65">
        <f>C4348</f>
        <v>28800000</v>
      </c>
      <c r="D4347" s="65">
        <f t="shared" si="2220"/>
        <v>0</v>
      </c>
      <c r="E4347" s="65">
        <f t="shared" si="2220"/>
        <v>0</v>
      </c>
      <c r="F4347" s="100">
        <f t="shared" si="2220"/>
        <v>0</v>
      </c>
      <c r="G4347" s="858">
        <f t="shared" si="2220"/>
        <v>21500000</v>
      </c>
      <c r="H4347" s="511">
        <f t="shared" si="2220"/>
        <v>1050000</v>
      </c>
      <c r="I4347" s="859">
        <f t="shared" si="2220"/>
        <v>22550000</v>
      </c>
      <c r="J4347" s="512">
        <f t="shared" si="2220"/>
        <v>6250000</v>
      </c>
      <c r="K4347" s="544">
        <f t="shared" si="2219"/>
        <v>78.298611111111114</v>
      </c>
    </row>
    <row r="4348" spans="1:11" x14ac:dyDescent="0.25">
      <c r="A4348" s="63" t="s">
        <v>288</v>
      </c>
      <c r="B4348" s="63" t="s">
        <v>281</v>
      </c>
      <c r="C4348" s="64">
        <f>C4349</f>
        <v>28800000</v>
      </c>
      <c r="D4348" s="64">
        <f t="shared" si="2220"/>
        <v>0</v>
      </c>
      <c r="E4348" s="64">
        <f t="shared" si="2220"/>
        <v>0</v>
      </c>
      <c r="F4348" s="101">
        <f t="shared" si="2220"/>
        <v>0</v>
      </c>
      <c r="G4348" s="860">
        <f t="shared" si="2220"/>
        <v>21500000</v>
      </c>
      <c r="H4348" s="369">
        <f t="shared" si="2220"/>
        <v>1050000</v>
      </c>
      <c r="I4348" s="861">
        <f t="shared" si="2220"/>
        <v>22550000</v>
      </c>
      <c r="J4348" s="513">
        <f t="shared" si="2220"/>
        <v>6250000</v>
      </c>
      <c r="K4348" s="535">
        <f t="shared" si="2219"/>
        <v>78.298611111111114</v>
      </c>
    </row>
    <row r="4349" spans="1:11" x14ac:dyDescent="0.25">
      <c r="A4349" s="4" t="s">
        <v>289</v>
      </c>
      <c r="B4349" s="4" t="s">
        <v>283</v>
      </c>
      <c r="C4349" s="21">
        <v>28800000</v>
      </c>
      <c r="D4349" s="57"/>
      <c r="E4349" s="57"/>
      <c r="F4349" s="106"/>
      <c r="G4349" s="850">
        <v>21500000</v>
      </c>
      <c r="H4349" s="691">
        <v>1050000</v>
      </c>
      <c r="I4349" s="864">
        <f>H4349+G4349</f>
        <v>22550000</v>
      </c>
      <c r="J4349" s="561">
        <f>C4349-I4349</f>
        <v>6250000</v>
      </c>
      <c r="K4349" s="536">
        <f t="shared" si="2219"/>
        <v>78.298611111111114</v>
      </c>
    </row>
    <row r="4350" spans="1:11" ht="15.75" thickBot="1" x14ac:dyDescent="0.3">
      <c r="A4350" s="70" t="s">
        <v>39</v>
      </c>
      <c r="B4350" s="70" t="s">
        <v>40</v>
      </c>
      <c r="C4350" s="71">
        <f>C4351</f>
        <v>3000000</v>
      </c>
      <c r="D4350" s="71">
        <f t="shared" ref="D4350:J4352" si="2221">D4351</f>
        <v>0</v>
      </c>
      <c r="E4350" s="71">
        <f t="shared" si="2221"/>
        <v>0</v>
      </c>
      <c r="F4350" s="111">
        <f t="shared" si="2221"/>
        <v>0</v>
      </c>
      <c r="G4350" s="902">
        <f t="shared" si="2221"/>
        <v>0</v>
      </c>
      <c r="H4350" s="1100">
        <f t="shared" si="2221"/>
        <v>0</v>
      </c>
      <c r="I4350" s="903">
        <f t="shared" si="2221"/>
        <v>0</v>
      </c>
      <c r="J4350" s="558">
        <f t="shared" si="2221"/>
        <v>3000000</v>
      </c>
      <c r="K4350" s="904">
        <f t="shared" si="2219"/>
        <v>0</v>
      </c>
    </row>
    <row r="4351" spans="1:11" ht="15.75" thickBot="1" x14ac:dyDescent="0.3">
      <c r="A4351" s="3" t="s">
        <v>291</v>
      </c>
      <c r="B4351" s="3" t="s">
        <v>92</v>
      </c>
      <c r="C4351" s="65">
        <f>C4352</f>
        <v>3000000</v>
      </c>
      <c r="D4351" s="65">
        <f t="shared" si="2221"/>
        <v>0</v>
      </c>
      <c r="E4351" s="65">
        <f t="shared" si="2221"/>
        <v>0</v>
      </c>
      <c r="F4351" s="100">
        <f t="shared" si="2221"/>
        <v>0</v>
      </c>
      <c r="G4351" s="858">
        <f t="shared" si="2221"/>
        <v>0</v>
      </c>
      <c r="H4351" s="511">
        <f t="shared" si="2221"/>
        <v>0</v>
      </c>
      <c r="I4351" s="859">
        <f t="shared" si="2221"/>
        <v>0</v>
      </c>
      <c r="J4351" s="512">
        <f t="shared" si="2221"/>
        <v>3000000</v>
      </c>
      <c r="K4351" s="544">
        <f t="shared" si="2219"/>
        <v>0</v>
      </c>
    </row>
    <row r="4352" spans="1:11" x14ac:dyDescent="0.25">
      <c r="A4352" s="63" t="s">
        <v>292</v>
      </c>
      <c r="B4352" s="63" t="s">
        <v>213</v>
      </c>
      <c r="C4352" s="64">
        <f>C4353</f>
        <v>3000000</v>
      </c>
      <c r="D4352" s="64">
        <f t="shared" si="2221"/>
        <v>0</v>
      </c>
      <c r="E4352" s="64">
        <f t="shared" si="2221"/>
        <v>0</v>
      </c>
      <c r="F4352" s="101">
        <f t="shared" si="2221"/>
        <v>0</v>
      </c>
      <c r="G4352" s="860">
        <f t="shared" si="2221"/>
        <v>0</v>
      </c>
      <c r="H4352" s="369">
        <f t="shared" si="2221"/>
        <v>0</v>
      </c>
      <c r="I4352" s="861">
        <f t="shared" si="2221"/>
        <v>0</v>
      </c>
      <c r="J4352" s="513">
        <f t="shared" si="2221"/>
        <v>3000000</v>
      </c>
      <c r="K4352" s="535">
        <f t="shared" si="2219"/>
        <v>0</v>
      </c>
    </row>
    <row r="4353" spans="1:11" x14ac:dyDescent="0.25">
      <c r="A4353" s="4" t="s">
        <v>293</v>
      </c>
      <c r="B4353" s="4" t="s">
        <v>290</v>
      </c>
      <c r="C4353" s="21">
        <v>3000000</v>
      </c>
      <c r="D4353" s="16"/>
      <c r="E4353" s="16"/>
      <c r="F4353" s="102"/>
      <c r="G4353" s="835"/>
      <c r="H4353" s="716"/>
      <c r="I4353" s="846">
        <f>H4353+G4353</f>
        <v>0</v>
      </c>
      <c r="J4353" s="561">
        <f>C4353-I4353</f>
        <v>3000000</v>
      </c>
      <c r="K4353" s="536">
        <f t="shared" si="2219"/>
        <v>0</v>
      </c>
    </row>
    <row r="4354" spans="1:11" x14ac:dyDescent="0.25">
      <c r="A4354" s="54" t="s">
        <v>119</v>
      </c>
      <c r="B4354" s="54" t="s">
        <v>105</v>
      </c>
      <c r="C4354" s="55">
        <f t="shared" ref="C4354:J4354" si="2222">C4355+C4371+C4377+C4386+C4393+C4400+C4407+C4411</f>
        <v>99500000</v>
      </c>
      <c r="D4354" s="55">
        <f t="shared" si="2222"/>
        <v>0</v>
      </c>
      <c r="E4354" s="55">
        <f t="shared" si="2222"/>
        <v>0</v>
      </c>
      <c r="F4354" s="104">
        <f t="shared" si="2222"/>
        <v>0</v>
      </c>
      <c r="G4354" s="547">
        <f t="shared" si="2222"/>
        <v>72829316</v>
      </c>
      <c r="H4354" s="499">
        <f t="shared" si="2222"/>
        <v>1642200</v>
      </c>
      <c r="I4354" s="581">
        <f t="shared" si="2222"/>
        <v>74471516</v>
      </c>
      <c r="J4354" s="549">
        <f t="shared" si="2222"/>
        <v>25028484</v>
      </c>
      <c r="K4354" s="916">
        <f t="shared" si="2219"/>
        <v>74.845744723618097</v>
      </c>
    </row>
    <row r="4355" spans="1:11" ht="15.75" thickBot="1" x14ac:dyDescent="0.3">
      <c r="A4355" s="70" t="s">
        <v>41</v>
      </c>
      <c r="B4355" s="70" t="s">
        <v>106</v>
      </c>
      <c r="C4355" s="71">
        <f>C4356</f>
        <v>25000000</v>
      </c>
      <c r="D4355" s="71">
        <f t="shared" ref="D4355:J4355" si="2223">D4356</f>
        <v>0</v>
      </c>
      <c r="E4355" s="71">
        <f t="shared" si="2223"/>
        <v>0</v>
      </c>
      <c r="F4355" s="111">
        <f t="shared" si="2223"/>
        <v>0</v>
      </c>
      <c r="G4355" s="902">
        <f t="shared" si="2223"/>
        <v>24938000</v>
      </c>
      <c r="H4355" s="1100">
        <f t="shared" si="2223"/>
        <v>0</v>
      </c>
      <c r="I4355" s="903">
        <f t="shared" si="2223"/>
        <v>24938000</v>
      </c>
      <c r="J4355" s="558">
        <f t="shared" si="2223"/>
        <v>62000</v>
      </c>
      <c r="K4355" s="904">
        <f t="shared" si="2219"/>
        <v>99.751999999999995</v>
      </c>
    </row>
    <row r="4356" spans="1:11" ht="15.75" thickBot="1" x14ac:dyDescent="0.3">
      <c r="A4356" s="3" t="s">
        <v>325</v>
      </c>
      <c r="B4356" s="3" t="s">
        <v>294</v>
      </c>
      <c r="C4356" s="65">
        <f>C4357+C4359+C4362+C4365+C4369</f>
        <v>25000000</v>
      </c>
      <c r="D4356" s="65">
        <f t="shared" ref="D4356:J4356" si="2224">D4357+D4359+D4362+D4365+D4369</f>
        <v>0</v>
      </c>
      <c r="E4356" s="65">
        <f t="shared" si="2224"/>
        <v>0</v>
      </c>
      <c r="F4356" s="100">
        <f t="shared" si="2224"/>
        <v>0</v>
      </c>
      <c r="G4356" s="858">
        <f t="shared" si="2224"/>
        <v>24938000</v>
      </c>
      <c r="H4356" s="511">
        <f t="shared" si="2224"/>
        <v>0</v>
      </c>
      <c r="I4356" s="859">
        <f t="shared" si="2224"/>
        <v>24938000</v>
      </c>
      <c r="J4356" s="512">
        <f t="shared" si="2224"/>
        <v>62000</v>
      </c>
      <c r="K4356" s="544">
        <f t="shared" si="2219"/>
        <v>99.751999999999995</v>
      </c>
    </row>
    <row r="4357" spans="1:11" x14ac:dyDescent="0.25">
      <c r="A4357" s="63" t="s">
        <v>326</v>
      </c>
      <c r="B4357" s="63" t="s">
        <v>295</v>
      </c>
      <c r="C4357" s="64">
        <f>C4358</f>
        <v>4500000</v>
      </c>
      <c r="D4357" s="64">
        <f t="shared" ref="D4357:J4357" si="2225">D4358</f>
        <v>0</v>
      </c>
      <c r="E4357" s="64">
        <f t="shared" si="2225"/>
        <v>0</v>
      </c>
      <c r="F4357" s="101">
        <f t="shared" si="2225"/>
        <v>0</v>
      </c>
      <c r="G4357" s="860">
        <f t="shared" si="2225"/>
        <v>4500000</v>
      </c>
      <c r="H4357" s="369">
        <f t="shared" si="2225"/>
        <v>0</v>
      </c>
      <c r="I4357" s="861">
        <f t="shared" si="2225"/>
        <v>4500000</v>
      </c>
      <c r="J4357" s="513">
        <f t="shared" si="2225"/>
        <v>0</v>
      </c>
      <c r="K4357" s="535">
        <f t="shared" si="2219"/>
        <v>100</v>
      </c>
    </row>
    <row r="4358" spans="1:11" x14ac:dyDescent="0.25">
      <c r="A4358" s="4" t="s">
        <v>331</v>
      </c>
      <c r="B4358" s="4" t="s">
        <v>296</v>
      </c>
      <c r="C4358" s="21">
        <v>4500000</v>
      </c>
      <c r="D4358" s="57"/>
      <c r="E4358" s="57"/>
      <c r="F4358" s="106"/>
      <c r="G4358" s="835">
        <v>4500000</v>
      </c>
      <c r="H4358" s="691"/>
      <c r="I4358" s="851">
        <f>H4358+G4358</f>
        <v>4500000</v>
      </c>
      <c r="J4358" s="619">
        <f>C4358-I4358</f>
        <v>0</v>
      </c>
      <c r="K4358" s="536">
        <f t="shared" si="2219"/>
        <v>100</v>
      </c>
    </row>
    <row r="4359" spans="1:11" x14ac:dyDescent="0.25">
      <c r="A4359" s="4" t="s">
        <v>327</v>
      </c>
      <c r="B4359" s="4" t="s">
        <v>297</v>
      </c>
      <c r="C4359" s="21">
        <f>C4360+C4361</f>
        <v>6500000</v>
      </c>
      <c r="D4359" s="21">
        <f t="shared" ref="D4359:J4359" si="2226">D4360+D4361</f>
        <v>0</v>
      </c>
      <c r="E4359" s="21">
        <f t="shared" si="2226"/>
        <v>0</v>
      </c>
      <c r="F4359" s="103">
        <f t="shared" si="2226"/>
        <v>0</v>
      </c>
      <c r="G4359" s="862">
        <f t="shared" si="2226"/>
        <v>6500000</v>
      </c>
      <c r="H4359" s="499">
        <f t="shared" si="2226"/>
        <v>0</v>
      </c>
      <c r="I4359" s="863">
        <f t="shared" si="2226"/>
        <v>6500000</v>
      </c>
      <c r="J4359" s="514">
        <f t="shared" si="2226"/>
        <v>0</v>
      </c>
      <c r="K4359" s="536">
        <f t="shared" si="2219"/>
        <v>100</v>
      </c>
    </row>
    <row r="4360" spans="1:11" x14ac:dyDescent="0.25">
      <c r="A4360" s="4" t="s">
        <v>333</v>
      </c>
      <c r="B4360" s="4" t="s">
        <v>298</v>
      </c>
      <c r="C4360" s="21">
        <v>3500000</v>
      </c>
      <c r="D4360" s="57"/>
      <c r="E4360" s="57"/>
      <c r="F4360" s="106"/>
      <c r="G4360" s="850">
        <v>3500000</v>
      </c>
      <c r="H4360" s="691"/>
      <c r="I4360" s="851">
        <f>H4360+G4360</f>
        <v>3500000</v>
      </c>
      <c r="J4360" s="619">
        <f>C4360-I4360</f>
        <v>0</v>
      </c>
      <c r="K4360" s="536">
        <f t="shared" si="2219"/>
        <v>100</v>
      </c>
    </row>
    <row r="4361" spans="1:11" x14ac:dyDescent="0.25">
      <c r="A4361" s="4" t="s">
        <v>332</v>
      </c>
      <c r="B4361" s="4" t="s">
        <v>299</v>
      </c>
      <c r="C4361" s="21">
        <v>3000000</v>
      </c>
      <c r="D4361" s="57"/>
      <c r="E4361" s="57"/>
      <c r="F4361" s="106"/>
      <c r="G4361" s="850">
        <v>3000000</v>
      </c>
      <c r="H4361" s="691"/>
      <c r="I4361" s="851">
        <f>H4361+G4361</f>
        <v>3000000</v>
      </c>
      <c r="J4361" s="619">
        <f>C4361-I4361</f>
        <v>0</v>
      </c>
      <c r="K4361" s="536">
        <f t="shared" si="2219"/>
        <v>100</v>
      </c>
    </row>
    <row r="4362" spans="1:11" x14ac:dyDescent="0.25">
      <c r="A4362" s="4" t="s">
        <v>328</v>
      </c>
      <c r="B4362" s="4" t="s">
        <v>300</v>
      </c>
      <c r="C4362" s="21">
        <f>C4363+C4364</f>
        <v>7950000</v>
      </c>
      <c r="D4362" s="21">
        <f t="shared" ref="D4362:J4362" si="2227">D4363+D4364</f>
        <v>0</v>
      </c>
      <c r="E4362" s="21">
        <f t="shared" si="2227"/>
        <v>0</v>
      </c>
      <c r="F4362" s="103">
        <f t="shared" si="2227"/>
        <v>0</v>
      </c>
      <c r="G4362" s="862">
        <f t="shared" si="2227"/>
        <v>7950000</v>
      </c>
      <c r="H4362" s="499">
        <f t="shared" si="2227"/>
        <v>0</v>
      </c>
      <c r="I4362" s="863">
        <f t="shared" si="2227"/>
        <v>7950000</v>
      </c>
      <c r="J4362" s="514">
        <f t="shared" si="2227"/>
        <v>0</v>
      </c>
      <c r="K4362" s="536">
        <f t="shared" si="2219"/>
        <v>100</v>
      </c>
    </row>
    <row r="4363" spans="1:11" x14ac:dyDescent="0.25">
      <c r="A4363" s="4" t="s">
        <v>334</v>
      </c>
      <c r="B4363" s="4" t="s">
        <v>301</v>
      </c>
      <c r="C4363" s="21">
        <v>3950000</v>
      </c>
      <c r="D4363" s="57"/>
      <c r="E4363" s="57"/>
      <c r="F4363" s="106"/>
      <c r="G4363" s="850">
        <v>3950000</v>
      </c>
      <c r="H4363" s="691"/>
      <c r="I4363" s="851">
        <f>H4363+G4363</f>
        <v>3950000</v>
      </c>
      <c r="J4363" s="619">
        <f>C4363-I4363</f>
        <v>0</v>
      </c>
      <c r="K4363" s="536">
        <f t="shared" si="2219"/>
        <v>100</v>
      </c>
    </row>
    <row r="4364" spans="1:11" x14ac:dyDescent="0.25">
      <c r="A4364" s="4" t="s">
        <v>335</v>
      </c>
      <c r="B4364" s="4" t="s">
        <v>302</v>
      </c>
      <c r="C4364" s="21">
        <v>4000000</v>
      </c>
      <c r="D4364" s="57"/>
      <c r="E4364" s="57"/>
      <c r="F4364" s="106"/>
      <c r="G4364" s="850">
        <v>4000000</v>
      </c>
      <c r="H4364" s="691"/>
      <c r="I4364" s="851">
        <f>H4364+G4364</f>
        <v>4000000</v>
      </c>
      <c r="J4364" s="619">
        <f>C4364-I4364</f>
        <v>0</v>
      </c>
      <c r="K4364" s="536">
        <f t="shared" si="2219"/>
        <v>100</v>
      </c>
    </row>
    <row r="4365" spans="1:11" x14ac:dyDescent="0.25">
      <c r="A4365" s="4" t="s">
        <v>329</v>
      </c>
      <c r="B4365" s="4" t="s">
        <v>303</v>
      </c>
      <c r="C4365" s="21">
        <f>C4366+C4367+C4368</f>
        <v>4550000</v>
      </c>
      <c r="D4365" s="21">
        <f t="shared" ref="D4365:J4365" si="2228">D4366+D4367+D4368</f>
        <v>0</v>
      </c>
      <c r="E4365" s="21">
        <f t="shared" si="2228"/>
        <v>0</v>
      </c>
      <c r="F4365" s="103">
        <f t="shared" si="2228"/>
        <v>0</v>
      </c>
      <c r="G4365" s="862">
        <f t="shared" si="2228"/>
        <v>4488000</v>
      </c>
      <c r="H4365" s="499">
        <f t="shared" si="2228"/>
        <v>0</v>
      </c>
      <c r="I4365" s="863">
        <f t="shared" si="2228"/>
        <v>4488000</v>
      </c>
      <c r="J4365" s="514">
        <f t="shared" si="2228"/>
        <v>62000</v>
      </c>
      <c r="K4365" s="536">
        <f t="shared" si="2219"/>
        <v>98.637362637362642</v>
      </c>
    </row>
    <row r="4366" spans="1:11" x14ac:dyDescent="0.25">
      <c r="A4366" s="4" t="s">
        <v>336</v>
      </c>
      <c r="B4366" s="4" t="s">
        <v>304</v>
      </c>
      <c r="C4366" s="21">
        <v>600000</v>
      </c>
      <c r="D4366" s="57"/>
      <c r="E4366" s="57"/>
      <c r="F4366" s="106"/>
      <c r="G4366" s="850">
        <v>538000</v>
      </c>
      <c r="H4366" s="691"/>
      <c r="I4366" s="864">
        <f>H4366+G4366</f>
        <v>538000</v>
      </c>
      <c r="J4366" s="619">
        <f>C4366-I4366</f>
        <v>62000</v>
      </c>
      <c r="K4366" s="536">
        <f t="shared" si="2219"/>
        <v>89.666666666666657</v>
      </c>
    </row>
    <row r="4367" spans="1:11" x14ac:dyDescent="0.25">
      <c r="A4367" s="4" t="s">
        <v>337</v>
      </c>
      <c r="B4367" s="4" t="s">
        <v>833</v>
      </c>
      <c r="C4367" s="21">
        <v>450000</v>
      </c>
      <c r="D4367" s="57"/>
      <c r="E4367" s="57"/>
      <c r="F4367" s="106"/>
      <c r="G4367" s="850">
        <v>450000</v>
      </c>
      <c r="H4367" s="691"/>
      <c r="I4367" s="864">
        <f t="shared" ref="I4367:I4368" si="2229">H4367+G4367</f>
        <v>450000</v>
      </c>
      <c r="J4367" s="619">
        <f>C4367-I4367</f>
        <v>0</v>
      </c>
      <c r="K4367" s="536">
        <f t="shared" si="2219"/>
        <v>100</v>
      </c>
    </row>
    <row r="4368" spans="1:11" x14ac:dyDescent="0.25">
      <c r="A4368" s="4" t="s">
        <v>338</v>
      </c>
      <c r="B4368" s="4" t="s">
        <v>306</v>
      </c>
      <c r="C4368" s="21">
        <v>3500000</v>
      </c>
      <c r="D4368" s="57"/>
      <c r="E4368" s="57"/>
      <c r="F4368" s="106"/>
      <c r="G4368" s="850">
        <v>3500000</v>
      </c>
      <c r="H4368" s="691"/>
      <c r="I4368" s="864">
        <f t="shared" si="2229"/>
        <v>3500000</v>
      </c>
      <c r="J4368" s="619">
        <f>C4368-I4368</f>
        <v>0</v>
      </c>
      <c r="K4368" s="536">
        <f t="shared" si="2219"/>
        <v>100</v>
      </c>
    </row>
    <row r="4369" spans="1:11" x14ac:dyDescent="0.25">
      <c r="A4369" s="4" t="s">
        <v>330</v>
      </c>
      <c r="B4369" s="4" t="s">
        <v>307</v>
      </c>
      <c r="C4369" s="21">
        <f>C4370</f>
        <v>1500000</v>
      </c>
      <c r="D4369" s="21">
        <f t="shared" ref="D4369:J4369" si="2230">D4370</f>
        <v>0</v>
      </c>
      <c r="E4369" s="21">
        <f t="shared" si="2230"/>
        <v>0</v>
      </c>
      <c r="F4369" s="103">
        <f t="shared" si="2230"/>
        <v>0</v>
      </c>
      <c r="G4369" s="862">
        <f t="shared" si="2230"/>
        <v>1500000</v>
      </c>
      <c r="H4369" s="499">
        <f t="shared" si="2230"/>
        <v>0</v>
      </c>
      <c r="I4369" s="863">
        <f t="shared" si="2230"/>
        <v>1500000</v>
      </c>
      <c r="J4369" s="514">
        <f t="shared" si="2230"/>
        <v>0</v>
      </c>
      <c r="K4369" s="536">
        <f t="shared" si="2219"/>
        <v>100</v>
      </c>
    </row>
    <row r="4370" spans="1:11" x14ac:dyDescent="0.25">
      <c r="A4370" s="4" t="s">
        <v>339</v>
      </c>
      <c r="B4370" s="4" t="s">
        <v>308</v>
      </c>
      <c r="C4370" s="21">
        <v>1500000</v>
      </c>
      <c r="D4370" s="57"/>
      <c r="E4370" s="57"/>
      <c r="F4370" s="106"/>
      <c r="G4370" s="850">
        <v>1500000</v>
      </c>
      <c r="H4370" s="691"/>
      <c r="I4370" s="864">
        <f>H4370+G4370</f>
        <v>1500000</v>
      </c>
      <c r="J4370" s="521"/>
      <c r="K4370" s="536">
        <f t="shared" si="2219"/>
        <v>100</v>
      </c>
    </row>
    <row r="4371" spans="1:11" ht="15.75" thickBot="1" x14ac:dyDescent="0.3">
      <c r="A4371" s="70" t="s">
        <v>42</v>
      </c>
      <c r="B4371" s="70" t="s">
        <v>43</v>
      </c>
      <c r="C4371" s="71">
        <f>C4372</f>
        <v>20000000</v>
      </c>
      <c r="D4371" s="71">
        <f t="shared" ref="D4371:J4371" si="2231">D4372</f>
        <v>0</v>
      </c>
      <c r="E4371" s="71">
        <f t="shared" si="2231"/>
        <v>0</v>
      </c>
      <c r="F4371" s="111">
        <f t="shared" si="2231"/>
        <v>0</v>
      </c>
      <c r="G4371" s="902">
        <f t="shared" si="2231"/>
        <v>20000000</v>
      </c>
      <c r="H4371" s="1100">
        <f t="shared" si="2231"/>
        <v>0</v>
      </c>
      <c r="I4371" s="903">
        <f t="shared" si="2231"/>
        <v>20000000</v>
      </c>
      <c r="J4371" s="558">
        <f t="shared" si="2231"/>
        <v>0</v>
      </c>
      <c r="K4371" s="904">
        <f t="shared" si="2219"/>
        <v>100</v>
      </c>
    </row>
    <row r="4372" spans="1:11" ht="15.75" thickBot="1" x14ac:dyDescent="0.3">
      <c r="A4372" s="3" t="s">
        <v>315</v>
      </c>
      <c r="B4372" s="3" t="s">
        <v>294</v>
      </c>
      <c r="C4372" s="65">
        <f>C4373+C4375</f>
        <v>20000000</v>
      </c>
      <c r="D4372" s="65">
        <f t="shared" ref="D4372:J4372" si="2232">D4373+D4375</f>
        <v>0</v>
      </c>
      <c r="E4372" s="65">
        <f t="shared" si="2232"/>
        <v>0</v>
      </c>
      <c r="F4372" s="100">
        <f t="shared" si="2232"/>
        <v>0</v>
      </c>
      <c r="G4372" s="858">
        <f t="shared" si="2232"/>
        <v>20000000</v>
      </c>
      <c r="H4372" s="511">
        <f t="shared" si="2232"/>
        <v>0</v>
      </c>
      <c r="I4372" s="859">
        <f t="shared" si="2232"/>
        <v>20000000</v>
      </c>
      <c r="J4372" s="512">
        <f t="shared" si="2232"/>
        <v>0</v>
      </c>
      <c r="K4372" s="544">
        <f t="shared" si="2219"/>
        <v>100</v>
      </c>
    </row>
    <row r="4373" spans="1:11" x14ac:dyDescent="0.25">
      <c r="A4373" s="63" t="s">
        <v>321</v>
      </c>
      <c r="B4373" s="63" t="s">
        <v>297</v>
      </c>
      <c r="C4373" s="64">
        <f>C4374</f>
        <v>5000000</v>
      </c>
      <c r="D4373" s="64">
        <f t="shared" ref="D4373:J4373" si="2233">D4374</f>
        <v>0</v>
      </c>
      <c r="E4373" s="64">
        <f t="shared" si="2233"/>
        <v>0</v>
      </c>
      <c r="F4373" s="101">
        <f t="shared" si="2233"/>
        <v>0</v>
      </c>
      <c r="G4373" s="860">
        <f t="shared" si="2233"/>
        <v>5000000</v>
      </c>
      <c r="H4373" s="369">
        <f t="shared" si="2233"/>
        <v>0</v>
      </c>
      <c r="I4373" s="861">
        <f t="shared" si="2233"/>
        <v>5000000</v>
      </c>
      <c r="J4373" s="513">
        <f t="shared" si="2233"/>
        <v>0</v>
      </c>
      <c r="K4373" s="535">
        <f t="shared" si="2219"/>
        <v>100</v>
      </c>
    </row>
    <row r="4374" spans="1:11" x14ac:dyDescent="0.25">
      <c r="A4374" s="4" t="s">
        <v>322</v>
      </c>
      <c r="B4374" s="5" t="s">
        <v>313</v>
      </c>
      <c r="C4374" s="21">
        <v>5000000</v>
      </c>
      <c r="D4374" s="58"/>
      <c r="E4374" s="58"/>
      <c r="F4374" s="107"/>
      <c r="G4374" s="868">
        <v>5000000</v>
      </c>
      <c r="H4374" s="695"/>
      <c r="I4374" s="869">
        <f>H4374+G4374</f>
        <v>5000000</v>
      </c>
      <c r="J4374" s="620">
        <f>C4374-I4374</f>
        <v>0</v>
      </c>
      <c r="K4374" s="536">
        <f t="shared" si="2219"/>
        <v>100</v>
      </c>
    </row>
    <row r="4375" spans="1:11" x14ac:dyDescent="0.25">
      <c r="A4375" s="4" t="s">
        <v>323</v>
      </c>
      <c r="B4375" s="4" t="s">
        <v>300</v>
      </c>
      <c r="C4375" s="21">
        <f>C4376</f>
        <v>15000000</v>
      </c>
      <c r="D4375" s="21">
        <f t="shared" ref="D4375:J4375" si="2234">D4376</f>
        <v>0</v>
      </c>
      <c r="E4375" s="21">
        <f t="shared" si="2234"/>
        <v>0</v>
      </c>
      <c r="F4375" s="103">
        <f t="shared" si="2234"/>
        <v>0</v>
      </c>
      <c r="G4375" s="870">
        <f t="shared" si="2234"/>
        <v>15000000</v>
      </c>
      <c r="H4375" s="21">
        <f t="shared" si="2234"/>
        <v>0</v>
      </c>
      <c r="I4375" s="871">
        <f t="shared" si="2234"/>
        <v>15000000</v>
      </c>
      <c r="J4375" s="919">
        <f t="shared" si="2234"/>
        <v>0</v>
      </c>
      <c r="K4375" s="930">
        <f t="shared" si="2219"/>
        <v>100</v>
      </c>
    </row>
    <row r="4376" spans="1:11" x14ac:dyDescent="0.25">
      <c r="A4376" s="4" t="s">
        <v>324</v>
      </c>
      <c r="B4376" s="4" t="s">
        <v>314</v>
      </c>
      <c r="C4376" s="21">
        <v>15000000</v>
      </c>
      <c r="D4376" s="58"/>
      <c r="E4376" s="58"/>
      <c r="F4376" s="107"/>
      <c r="G4376" s="868">
        <v>15000000</v>
      </c>
      <c r="H4376" s="695"/>
      <c r="I4376" s="869">
        <f>H4376+G4376</f>
        <v>15000000</v>
      </c>
      <c r="J4376" s="620">
        <f>C4376-I4376</f>
        <v>0</v>
      </c>
      <c r="K4376" s="536">
        <f t="shared" si="2219"/>
        <v>100</v>
      </c>
    </row>
    <row r="4377" spans="1:11" ht="15.75" thickBot="1" x14ac:dyDescent="0.3">
      <c r="A4377" s="70" t="s">
        <v>44</v>
      </c>
      <c r="B4377" s="70" t="s">
        <v>45</v>
      </c>
      <c r="C4377" s="71">
        <f>C4378</f>
        <v>20500000</v>
      </c>
      <c r="D4377" s="71">
        <f t="shared" ref="D4377:J4378" si="2235">D4378</f>
        <v>0</v>
      </c>
      <c r="E4377" s="71">
        <f t="shared" si="2235"/>
        <v>0</v>
      </c>
      <c r="F4377" s="111">
        <f t="shared" si="2235"/>
        <v>0</v>
      </c>
      <c r="G4377" s="902">
        <f t="shared" si="2235"/>
        <v>11735000</v>
      </c>
      <c r="H4377" s="1100">
        <f t="shared" si="2235"/>
        <v>0</v>
      </c>
      <c r="I4377" s="903">
        <f t="shared" si="2235"/>
        <v>11735000</v>
      </c>
      <c r="J4377" s="558">
        <f t="shared" si="2235"/>
        <v>8765000</v>
      </c>
      <c r="K4377" s="904">
        <f t="shared" si="2219"/>
        <v>57.243902439024389</v>
      </c>
    </row>
    <row r="4378" spans="1:11" ht="15.75" thickBot="1" x14ac:dyDescent="0.3">
      <c r="A4378" s="3" t="s">
        <v>316</v>
      </c>
      <c r="B4378" s="3" t="s">
        <v>294</v>
      </c>
      <c r="C4378" s="65">
        <f>C4379</f>
        <v>20500000</v>
      </c>
      <c r="D4378" s="65">
        <f t="shared" si="2235"/>
        <v>0</v>
      </c>
      <c r="E4378" s="65">
        <f t="shared" si="2235"/>
        <v>0</v>
      </c>
      <c r="F4378" s="100">
        <f t="shared" si="2235"/>
        <v>0</v>
      </c>
      <c r="G4378" s="858">
        <f t="shared" si="2235"/>
        <v>11735000</v>
      </c>
      <c r="H4378" s="511">
        <f t="shared" si="2235"/>
        <v>0</v>
      </c>
      <c r="I4378" s="859">
        <f t="shared" si="2235"/>
        <v>11735000</v>
      </c>
      <c r="J4378" s="512">
        <f t="shared" si="2235"/>
        <v>8765000</v>
      </c>
      <c r="K4378" s="544">
        <f t="shared" si="2219"/>
        <v>57.243902439024389</v>
      </c>
    </row>
    <row r="4379" spans="1:11" x14ac:dyDescent="0.25">
      <c r="A4379" s="63" t="s">
        <v>317</v>
      </c>
      <c r="B4379" s="63" t="s">
        <v>309</v>
      </c>
      <c r="C4379" s="64">
        <f>C4380+C4381+C4382</f>
        <v>20500000</v>
      </c>
      <c r="D4379" s="64">
        <f t="shared" ref="D4379:J4379" si="2236">D4380+D4381+D4382</f>
        <v>0</v>
      </c>
      <c r="E4379" s="64">
        <f t="shared" si="2236"/>
        <v>0</v>
      </c>
      <c r="F4379" s="101">
        <f t="shared" si="2236"/>
        <v>0</v>
      </c>
      <c r="G4379" s="860">
        <f t="shared" si="2236"/>
        <v>11735000</v>
      </c>
      <c r="H4379" s="369">
        <f t="shared" si="2236"/>
        <v>0</v>
      </c>
      <c r="I4379" s="861">
        <f t="shared" si="2236"/>
        <v>11735000</v>
      </c>
      <c r="J4379" s="513">
        <f t="shared" si="2236"/>
        <v>8765000</v>
      </c>
      <c r="K4379" s="535">
        <f t="shared" si="2219"/>
        <v>57.243902439024389</v>
      </c>
    </row>
    <row r="4380" spans="1:11" x14ac:dyDescent="0.25">
      <c r="A4380" s="4" t="s">
        <v>318</v>
      </c>
      <c r="B4380" s="4" t="s">
        <v>310</v>
      </c>
      <c r="C4380" s="21">
        <v>8000000</v>
      </c>
      <c r="D4380" s="58"/>
      <c r="E4380" s="58"/>
      <c r="F4380" s="107"/>
      <c r="G4380" s="872"/>
      <c r="H4380" s="701"/>
      <c r="I4380" s="873">
        <f>H4380+G4380</f>
        <v>0</v>
      </c>
      <c r="J4380" s="620">
        <f>C4380-I4380</f>
        <v>8000000</v>
      </c>
      <c r="K4380" s="536">
        <f t="shared" si="2219"/>
        <v>0</v>
      </c>
    </row>
    <row r="4381" spans="1:11" x14ac:dyDescent="0.25">
      <c r="A4381" s="4" t="s">
        <v>319</v>
      </c>
      <c r="B4381" s="4" t="s">
        <v>311</v>
      </c>
      <c r="C4381" s="21">
        <v>7500000</v>
      </c>
      <c r="D4381" s="58"/>
      <c r="E4381" s="58"/>
      <c r="F4381" s="107"/>
      <c r="G4381" s="868">
        <v>7500000</v>
      </c>
      <c r="H4381" s="695"/>
      <c r="I4381" s="869">
        <f t="shared" ref="I4381:I4382" si="2237">H4381+G4381</f>
        <v>7500000</v>
      </c>
      <c r="J4381" s="620">
        <f t="shared" ref="J4381:J4382" si="2238">C4381-I4381</f>
        <v>0</v>
      </c>
      <c r="K4381" s="536">
        <f t="shared" si="2219"/>
        <v>100</v>
      </c>
    </row>
    <row r="4382" spans="1:11" x14ac:dyDescent="0.25">
      <c r="A4382" s="4" t="s">
        <v>320</v>
      </c>
      <c r="B4382" s="4" t="s">
        <v>312</v>
      </c>
      <c r="C4382" s="21">
        <v>5000000</v>
      </c>
      <c r="D4382" s="25"/>
      <c r="E4382" s="25"/>
      <c r="F4382" s="108"/>
      <c r="G4382" s="868">
        <v>4235000</v>
      </c>
      <c r="H4382" s="695"/>
      <c r="I4382" s="869">
        <f t="shared" si="2237"/>
        <v>4235000</v>
      </c>
      <c r="J4382" s="620">
        <f t="shared" si="2238"/>
        <v>765000</v>
      </c>
      <c r="K4382" s="536">
        <f t="shared" si="2219"/>
        <v>84.7</v>
      </c>
    </row>
    <row r="4383" spans="1:11" x14ac:dyDescent="0.25">
      <c r="A4383" s="124"/>
      <c r="B4383" s="124"/>
      <c r="C4383" s="125"/>
      <c r="D4383" s="133"/>
      <c r="E4383" s="133"/>
      <c r="F4383" s="133"/>
      <c r="G4383" s="554"/>
      <c r="H4383" s="554"/>
      <c r="I4383" s="554"/>
      <c r="J4383" s="553"/>
      <c r="K4383" s="545"/>
    </row>
    <row r="4384" spans="1:11" x14ac:dyDescent="0.25">
      <c r="A4384" s="7"/>
      <c r="B4384" s="7"/>
      <c r="C4384" s="8"/>
      <c r="D4384" s="134"/>
      <c r="E4384" s="134"/>
      <c r="F4384" s="134"/>
      <c r="G4384" s="556"/>
      <c r="H4384" s="556"/>
      <c r="I4384" s="556"/>
      <c r="J4384" s="555"/>
      <c r="K4384" s="550">
        <v>6</v>
      </c>
    </row>
    <row r="4385" spans="1:11" x14ac:dyDescent="0.25">
      <c r="A4385" s="120" t="s">
        <v>533</v>
      </c>
      <c r="B4385" s="121">
        <v>2</v>
      </c>
      <c r="C4385" s="122" t="s">
        <v>534</v>
      </c>
      <c r="D4385" s="122" t="s">
        <v>535</v>
      </c>
      <c r="E4385" s="122" t="s">
        <v>536</v>
      </c>
      <c r="F4385" s="123" t="s">
        <v>537</v>
      </c>
      <c r="G4385" s="832">
        <v>7</v>
      </c>
      <c r="H4385" s="715">
        <v>8</v>
      </c>
      <c r="I4385" s="843">
        <v>9</v>
      </c>
      <c r="J4385" s="502">
        <v>10</v>
      </c>
      <c r="K4385" s="503">
        <v>11</v>
      </c>
    </row>
    <row r="4386" spans="1:11" ht="15.75" thickBot="1" x14ac:dyDescent="0.3">
      <c r="A4386" s="70" t="s">
        <v>46</v>
      </c>
      <c r="B4386" s="70" t="s">
        <v>47</v>
      </c>
      <c r="C4386" s="71">
        <f>C4387+C4390</f>
        <v>5000000</v>
      </c>
      <c r="D4386" s="71">
        <f t="shared" ref="D4386:J4386" si="2239">D4387+D4390</f>
        <v>0</v>
      </c>
      <c r="E4386" s="71">
        <f t="shared" si="2239"/>
        <v>0</v>
      </c>
      <c r="F4386" s="111">
        <f t="shared" si="2239"/>
        <v>0</v>
      </c>
      <c r="G4386" s="902">
        <f t="shared" si="2239"/>
        <v>1024500</v>
      </c>
      <c r="H4386" s="1100">
        <f t="shared" si="2239"/>
        <v>0</v>
      </c>
      <c r="I4386" s="903">
        <f t="shared" si="2239"/>
        <v>1024500</v>
      </c>
      <c r="J4386" s="558">
        <f t="shared" si="2239"/>
        <v>3975500</v>
      </c>
      <c r="K4386" s="904">
        <f t="shared" ref="K4386:K4421" si="2240">I4386/C4386*100</f>
        <v>20.49</v>
      </c>
    </row>
    <row r="4387" spans="1:11" ht="15.75" thickBot="1" x14ac:dyDescent="0.3">
      <c r="A4387" s="3" t="s">
        <v>342</v>
      </c>
      <c r="B4387" s="3" t="s">
        <v>92</v>
      </c>
      <c r="C4387" s="65">
        <f>C4388</f>
        <v>2000000</v>
      </c>
      <c r="D4387" s="65">
        <f t="shared" ref="D4387:J4388" si="2241">D4388</f>
        <v>0</v>
      </c>
      <c r="E4387" s="65">
        <f t="shared" si="2241"/>
        <v>0</v>
      </c>
      <c r="F4387" s="100">
        <f t="shared" si="2241"/>
        <v>0</v>
      </c>
      <c r="G4387" s="858">
        <f t="shared" si="2241"/>
        <v>180000</v>
      </c>
      <c r="H4387" s="511">
        <f t="shared" si="2241"/>
        <v>0</v>
      </c>
      <c r="I4387" s="859">
        <f t="shared" si="2241"/>
        <v>180000</v>
      </c>
      <c r="J4387" s="512">
        <f t="shared" si="2241"/>
        <v>1820000</v>
      </c>
      <c r="K4387" s="544">
        <f t="shared" si="2240"/>
        <v>9</v>
      </c>
    </row>
    <row r="4388" spans="1:11" x14ac:dyDescent="0.25">
      <c r="A4388" s="63" t="s">
        <v>343</v>
      </c>
      <c r="B4388" s="63" t="s">
        <v>213</v>
      </c>
      <c r="C4388" s="64">
        <f>C4389</f>
        <v>2000000</v>
      </c>
      <c r="D4388" s="64">
        <f t="shared" si="2241"/>
        <v>0</v>
      </c>
      <c r="E4388" s="64">
        <f t="shared" si="2241"/>
        <v>0</v>
      </c>
      <c r="F4388" s="101">
        <f t="shared" si="2241"/>
        <v>0</v>
      </c>
      <c r="G4388" s="860">
        <f t="shared" si="2241"/>
        <v>180000</v>
      </c>
      <c r="H4388" s="369">
        <f t="shared" si="2241"/>
        <v>0</v>
      </c>
      <c r="I4388" s="861">
        <f t="shared" si="2241"/>
        <v>180000</v>
      </c>
      <c r="J4388" s="513">
        <f t="shared" si="2241"/>
        <v>1820000</v>
      </c>
      <c r="K4388" s="535">
        <f t="shared" si="2240"/>
        <v>9</v>
      </c>
    </row>
    <row r="4389" spans="1:11" ht="15.75" thickBot="1" x14ac:dyDescent="0.3">
      <c r="A4389" s="48" t="s">
        <v>344</v>
      </c>
      <c r="B4389" s="48" t="s">
        <v>290</v>
      </c>
      <c r="C4389" s="49">
        <v>2000000</v>
      </c>
      <c r="D4389" s="149"/>
      <c r="E4389" s="149"/>
      <c r="F4389" s="150"/>
      <c r="G4389" s="874">
        <v>180000</v>
      </c>
      <c r="H4389" s="1102"/>
      <c r="I4389" s="875">
        <f>H4389+G4389</f>
        <v>180000</v>
      </c>
      <c r="J4389" s="621">
        <f>C4389-I4389</f>
        <v>1820000</v>
      </c>
      <c r="K4389" s="538">
        <f t="shared" si="2240"/>
        <v>9</v>
      </c>
    </row>
    <row r="4390" spans="1:11" ht="15.75" thickBot="1" x14ac:dyDescent="0.3">
      <c r="A4390" s="3" t="s">
        <v>345</v>
      </c>
      <c r="B4390" s="3" t="s">
        <v>151</v>
      </c>
      <c r="C4390" s="65">
        <f>C4391</f>
        <v>3000000</v>
      </c>
      <c r="D4390" s="65">
        <f t="shared" ref="D4390:J4391" si="2242">D4391</f>
        <v>0</v>
      </c>
      <c r="E4390" s="65">
        <f t="shared" si="2242"/>
        <v>0</v>
      </c>
      <c r="F4390" s="100">
        <f t="shared" si="2242"/>
        <v>0</v>
      </c>
      <c r="G4390" s="858">
        <f t="shared" si="2242"/>
        <v>844500</v>
      </c>
      <c r="H4390" s="511">
        <f t="shared" si="2242"/>
        <v>0</v>
      </c>
      <c r="I4390" s="859">
        <f t="shared" si="2242"/>
        <v>844500</v>
      </c>
      <c r="J4390" s="512">
        <f t="shared" si="2242"/>
        <v>2155500</v>
      </c>
      <c r="K4390" s="544">
        <f t="shared" si="2240"/>
        <v>28.15</v>
      </c>
    </row>
    <row r="4391" spans="1:11" x14ac:dyDescent="0.25">
      <c r="A4391" s="63" t="s">
        <v>346</v>
      </c>
      <c r="B4391" s="63" t="s">
        <v>340</v>
      </c>
      <c r="C4391" s="64">
        <f>C4392</f>
        <v>3000000</v>
      </c>
      <c r="D4391" s="64">
        <f t="shared" si="2242"/>
        <v>0</v>
      </c>
      <c r="E4391" s="64">
        <f t="shared" si="2242"/>
        <v>0</v>
      </c>
      <c r="F4391" s="101">
        <f t="shared" si="2242"/>
        <v>0</v>
      </c>
      <c r="G4391" s="860">
        <f t="shared" si="2242"/>
        <v>844500</v>
      </c>
      <c r="H4391" s="369">
        <f t="shared" si="2242"/>
        <v>0</v>
      </c>
      <c r="I4391" s="861">
        <f t="shared" si="2242"/>
        <v>844500</v>
      </c>
      <c r="J4391" s="513">
        <f t="shared" si="2242"/>
        <v>2155500</v>
      </c>
      <c r="K4391" s="535">
        <f t="shared" si="2240"/>
        <v>28.15</v>
      </c>
    </row>
    <row r="4392" spans="1:11" x14ac:dyDescent="0.25">
      <c r="A4392" s="4" t="s">
        <v>347</v>
      </c>
      <c r="B4392" s="4" t="s">
        <v>341</v>
      </c>
      <c r="C4392" s="21">
        <v>3000000</v>
      </c>
      <c r="D4392" s="58"/>
      <c r="E4392" s="58"/>
      <c r="F4392" s="107"/>
      <c r="G4392" s="868">
        <v>844500</v>
      </c>
      <c r="H4392" s="695"/>
      <c r="I4392" s="873">
        <f>H4392+G4392</f>
        <v>844500</v>
      </c>
      <c r="J4392" s="622">
        <f>C4392-I4392</f>
        <v>2155500</v>
      </c>
      <c r="K4392" s="536">
        <f t="shared" si="2240"/>
        <v>28.15</v>
      </c>
    </row>
    <row r="4393" spans="1:11" ht="15.75" thickBot="1" x14ac:dyDescent="0.3">
      <c r="A4393" s="70" t="s">
        <v>48</v>
      </c>
      <c r="B4393" s="70" t="s">
        <v>49</v>
      </c>
      <c r="C4393" s="71">
        <f>C4394+C4397</f>
        <v>2000000</v>
      </c>
      <c r="D4393" s="71">
        <f t="shared" ref="D4393:J4393" si="2243">D4394+D4397</f>
        <v>0</v>
      </c>
      <c r="E4393" s="71">
        <f t="shared" si="2243"/>
        <v>0</v>
      </c>
      <c r="F4393" s="111">
        <f t="shared" si="2243"/>
        <v>0</v>
      </c>
      <c r="G4393" s="902">
        <f t="shared" si="2243"/>
        <v>0</v>
      </c>
      <c r="H4393" s="1100">
        <f t="shared" si="2243"/>
        <v>0</v>
      </c>
      <c r="I4393" s="903">
        <f t="shared" si="2243"/>
        <v>0</v>
      </c>
      <c r="J4393" s="558">
        <f t="shared" si="2243"/>
        <v>2000000</v>
      </c>
      <c r="K4393" s="904">
        <f t="shared" si="2240"/>
        <v>0</v>
      </c>
    </row>
    <row r="4394" spans="1:11" ht="15.75" thickBot="1" x14ac:dyDescent="0.3">
      <c r="A4394" s="3" t="s">
        <v>359</v>
      </c>
      <c r="B4394" s="3" t="s">
        <v>92</v>
      </c>
      <c r="C4394" s="65">
        <f>C4395</f>
        <v>1000000</v>
      </c>
      <c r="D4394" s="65">
        <f t="shared" ref="D4394:J4395" si="2244">D4395</f>
        <v>0</v>
      </c>
      <c r="E4394" s="65">
        <f t="shared" si="2244"/>
        <v>0</v>
      </c>
      <c r="F4394" s="100">
        <f t="shared" si="2244"/>
        <v>0</v>
      </c>
      <c r="G4394" s="858">
        <f t="shared" si="2244"/>
        <v>0</v>
      </c>
      <c r="H4394" s="511">
        <f t="shared" si="2244"/>
        <v>0</v>
      </c>
      <c r="I4394" s="859">
        <f t="shared" si="2244"/>
        <v>0</v>
      </c>
      <c r="J4394" s="512">
        <f t="shared" si="2244"/>
        <v>1000000</v>
      </c>
      <c r="K4394" s="544">
        <f t="shared" si="2240"/>
        <v>0</v>
      </c>
    </row>
    <row r="4395" spans="1:11" x14ac:dyDescent="0.25">
      <c r="A4395" s="63" t="s">
        <v>360</v>
      </c>
      <c r="B4395" s="63" t="s">
        <v>213</v>
      </c>
      <c r="C4395" s="64">
        <f>C4396</f>
        <v>1000000</v>
      </c>
      <c r="D4395" s="64">
        <f t="shared" si="2244"/>
        <v>0</v>
      </c>
      <c r="E4395" s="64">
        <f t="shared" si="2244"/>
        <v>0</v>
      </c>
      <c r="F4395" s="101">
        <f t="shared" si="2244"/>
        <v>0</v>
      </c>
      <c r="G4395" s="860">
        <f t="shared" si="2244"/>
        <v>0</v>
      </c>
      <c r="H4395" s="369">
        <f t="shared" si="2244"/>
        <v>0</v>
      </c>
      <c r="I4395" s="861">
        <f t="shared" si="2244"/>
        <v>0</v>
      </c>
      <c r="J4395" s="513">
        <f t="shared" si="2244"/>
        <v>1000000</v>
      </c>
      <c r="K4395" s="535">
        <f t="shared" si="2240"/>
        <v>0</v>
      </c>
    </row>
    <row r="4396" spans="1:11" ht="15.75" thickBot="1" x14ac:dyDescent="0.3">
      <c r="A4396" s="48" t="s">
        <v>361</v>
      </c>
      <c r="B4396" s="48" t="s">
        <v>290</v>
      </c>
      <c r="C4396" s="49">
        <v>1000000</v>
      </c>
      <c r="D4396" s="62"/>
      <c r="E4396" s="62"/>
      <c r="F4396" s="99"/>
      <c r="G4396" s="876"/>
      <c r="H4396" s="1103"/>
      <c r="I4396" s="875">
        <f>H4396+G4396</f>
        <v>0</v>
      </c>
      <c r="J4396" s="621">
        <f>C4396-I4396</f>
        <v>1000000</v>
      </c>
      <c r="K4396" s="538">
        <f t="shared" si="2240"/>
        <v>0</v>
      </c>
    </row>
    <row r="4397" spans="1:11" ht="15.75" thickBot="1" x14ac:dyDescent="0.3">
      <c r="A4397" s="3" t="s">
        <v>362</v>
      </c>
      <c r="B4397" s="3" t="s">
        <v>151</v>
      </c>
      <c r="C4397" s="65">
        <f>C4398</f>
        <v>1000000</v>
      </c>
      <c r="D4397" s="65">
        <f t="shared" ref="D4397:J4398" si="2245">D4398</f>
        <v>0</v>
      </c>
      <c r="E4397" s="65">
        <f t="shared" si="2245"/>
        <v>0</v>
      </c>
      <c r="F4397" s="100">
        <f t="shared" si="2245"/>
        <v>0</v>
      </c>
      <c r="G4397" s="858">
        <f t="shared" si="2245"/>
        <v>0</v>
      </c>
      <c r="H4397" s="511">
        <f t="shared" si="2245"/>
        <v>0</v>
      </c>
      <c r="I4397" s="859">
        <f t="shared" si="2245"/>
        <v>0</v>
      </c>
      <c r="J4397" s="512">
        <f t="shared" si="2245"/>
        <v>1000000</v>
      </c>
      <c r="K4397" s="544">
        <f t="shared" si="2240"/>
        <v>0</v>
      </c>
    </row>
    <row r="4398" spans="1:11" x14ac:dyDescent="0.25">
      <c r="A4398" s="63" t="s">
        <v>363</v>
      </c>
      <c r="B4398" s="63" t="s">
        <v>340</v>
      </c>
      <c r="C4398" s="64">
        <f>C4399</f>
        <v>1000000</v>
      </c>
      <c r="D4398" s="64">
        <f t="shared" si="2245"/>
        <v>0</v>
      </c>
      <c r="E4398" s="64">
        <f t="shared" si="2245"/>
        <v>0</v>
      </c>
      <c r="F4398" s="101">
        <f t="shared" si="2245"/>
        <v>0</v>
      </c>
      <c r="G4398" s="860">
        <f t="shared" si="2245"/>
        <v>0</v>
      </c>
      <c r="H4398" s="369">
        <f t="shared" si="2245"/>
        <v>0</v>
      </c>
      <c r="I4398" s="861">
        <f t="shared" si="2245"/>
        <v>0</v>
      </c>
      <c r="J4398" s="513">
        <f t="shared" si="2245"/>
        <v>1000000</v>
      </c>
      <c r="K4398" s="535">
        <f t="shared" si="2240"/>
        <v>0</v>
      </c>
    </row>
    <row r="4399" spans="1:11" x14ac:dyDescent="0.25">
      <c r="A4399" s="4" t="s">
        <v>364</v>
      </c>
      <c r="B4399" s="4" t="s">
        <v>341</v>
      </c>
      <c r="C4399" s="21">
        <v>1000000</v>
      </c>
      <c r="D4399" s="25"/>
      <c r="E4399" s="25"/>
      <c r="F4399" s="108"/>
      <c r="G4399" s="872"/>
      <c r="H4399" s="701"/>
      <c r="I4399" s="873">
        <f>H4399+G4399</f>
        <v>0</v>
      </c>
      <c r="J4399" s="622">
        <f>C4399-I4399</f>
        <v>1000000</v>
      </c>
      <c r="K4399" s="536">
        <f t="shared" si="2240"/>
        <v>0</v>
      </c>
    </row>
    <row r="4400" spans="1:11" ht="15.75" thickBot="1" x14ac:dyDescent="0.3">
      <c r="A4400" s="70" t="s">
        <v>50</v>
      </c>
      <c r="B4400" s="70" t="s">
        <v>51</v>
      </c>
      <c r="C4400" s="71">
        <f>C4401</f>
        <v>22000000</v>
      </c>
      <c r="D4400" s="71">
        <f t="shared" ref="D4400:J4401" si="2246">D4401</f>
        <v>0</v>
      </c>
      <c r="E4400" s="71">
        <f t="shared" si="2246"/>
        <v>0</v>
      </c>
      <c r="F4400" s="111">
        <f t="shared" si="2246"/>
        <v>0</v>
      </c>
      <c r="G4400" s="902">
        <f t="shared" si="2246"/>
        <v>13078816</v>
      </c>
      <c r="H4400" s="1100">
        <f t="shared" si="2246"/>
        <v>1642200</v>
      </c>
      <c r="I4400" s="903">
        <f t="shared" si="2246"/>
        <v>14721016</v>
      </c>
      <c r="J4400" s="558">
        <f t="shared" si="2246"/>
        <v>7278984</v>
      </c>
      <c r="K4400" s="904">
        <f t="shared" si="2240"/>
        <v>66.913709090909094</v>
      </c>
    </row>
    <row r="4401" spans="1:11" ht="15.75" thickBot="1" x14ac:dyDescent="0.3">
      <c r="A4401" s="692" t="s">
        <v>353</v>
      </c>
      <c r="B4401" s="692" t="s">
        <v>151</v>
      </c>
      <c r="C4401" s="76">
        <f>C4402</f>
        <v>22000000</v>
      </c>
      <c r="D4401" s="76">
        <f t="shared" si="2246"/>
        <v>0</v>
      </c>
      <c r="E4401" s="76">
        <f t="shared" si="2246"/>
        <v>0</v>
      </c>
      <c r="F4401" s="109">
        <f t="shared" si="2246"/>
        <v>0</v>
      </c>
      <c r="G4401" s="877">
        <f t="shared" si="2246"/>
        <v>13078816</v>
      </c>
      <c r="H4401" s="1104">
        <f t="shared" si="2246"/>
        <v>1642200</v>
      </c>
      <c r="I4401" s="878">
        <f t="shared" si="2246"/>
        <v>14721016</v>
      </c>
      <c r="J4401" s="522">
        <f t="shared" si="2246"/>
        <v>7278984</v>
      </c>
      <c r="K4401" s="693">
        <f t="shared" si="2240"/>
        <v>66.913709090909094</v>
      </c>
    </row>
    <row r="4402" spans="1:11" x14ac:dyDescent="0.25">
      <c r="A4402" s="698" t="s">
        <v>354</v>
      </c>
      <c r="B4402" s="699" t="s">
        <v>348</v>
      </c>
      <c r="C4402" s="75">
        <f>C4403+C4404+C4405+C4406</f>
        <v>22000000</v>
      </c>
      <c r="D4402" s="75">
        <f t="shared" ref="D4402:J4402" si="2247">D4403+D4404+D4405+D4406</f>
        <v>0</v>
      </c>
      <c r="E4402" s="75">
        <f t="shared" si="2247"/>
        <v>0</v>
      </c>
      <c r="F4402" s="110">
        <f t="shared" si="2247"/>
        <v>0</v>
      </c>
      <c r="G4402" s="879">
        <f t="shared" si="2247"/>
        <v>13078816</v>
      </c>
      <c r="H4402" s="1105">
        <f t="shared" si="2247"/>
        <v>1642200</v>
      </c>
      <c r="I4402" s="880">
        <f t="shared" si="2247"/>
        <v>14721016</v>
      </c>
      <c r="J4402" s="523">
        <f t="shared" si="2247"/>
        <v>7278984</v>
      </c>
      <c r="K4402" s="700">
        <f t="shared" si="2240"/>
        <v>66.913709090909094</v>
      </c>
    </row>
    <row r="4403" spans="1:11" x14ac:dyDescent="0.25">
      <c r="A4403" s="5" t="s">
        <v>355</v>
      </c>
      <c r="B4403" s="5" t="s">
        <v>349</v>
      </c>
      <c r="C4403" s="6">
        <v>1420000</v>
      </c>
      <c r="D4403" s="58"/>
      <c r="E4403" s="58"/>
      <c r="F4403" s="107"/>
      <c r="G4403" s="868">
        <v>1348999</v>
      </c>
      <c r="H4403" s="695"/>
      <c r="I4403" s="869">
        <f>H4403+G4403</f>
        <v>1348999</v>
      </c>
      <c r="J4403" s="620">
        <f>C4403-I4403</f>
        <v>71001</v>
      </c>
      <c r="K4403" s="702">
        <f t="shared" si="2240"/>
        <v>94.999929577464798</v>
      </c>
    </row>
    <row r="4404" spans="1:11" x14ac:dyDescent="0.25">
      <c r="A4404" s="5" t="s">
        <v>356</v>
      </c>
      <c r="B4404" s="5" t="s">
        <v>350</v>
      </c>
      <c r="C4404" s="6">
        <v>2798000</v>
      </c>
      <c r="D4404" s="58"/>
      <c r="E4404" s="58"/>
      <c r="F4404" s="107"/>
      <c r="G4404" s="868">
        <v>2350000</v>
      </c>
      <c r="H4404" s="695">
        <v>165000</v>
      </c>
      <c r="I4404" s="869">
        <f t="shared" ref="I4404:I4406" si="2248">H4404+G4404</f>
        <v>2515000</v>
      </c>
      <c r="J4404" s="620">
        <f t="shared" ref="J4404:J4406" si="2249">C4404-I4404</f>
        <v>283000</v>
      </c>
      <c r="K4404" s="702">
        <f t="shared" si="2240"/>
        <v>89.885632594710501</v>
      </c>
    </row>
    <row r="4405" spans="1:11" x14ac:dyDescent="0.25">
      <c r="A4405" s="5" t="s">
        <v>357</v>
      </c>
      <c r="B4405" s="5" t="s">
        <v>351</v>
      </c>
      <c r="C4405" s="6">
        <v>16182000</v>
      </c>
      <c r="D4405" s="58"/>
      <c r="E4405" s="58"/>
      <c r="F4405" s="107"/>
      <c r="G4405" s="868">
        <v>8314317</v>
      </c>
      <c r="H4405" s="695">
        <v>1477200</v>
      </c>
      <c r="I4405" s="869">
        <f t="shared" si="2248"/>
        <v>9791517</v>
      </c>
      <c r="J4405" s="620">
        <f t="shared" si="2249"/>
        <v>6390483</v>
      </c>
      <c r="K4405" s="702">
        <f t="shared" si="2240"/>
        <v>60.508694846125323</v>
      </c>
    </row>
    <row r="4406" spans="1:11" x14ac:dyDescent="0.25">
      <c r="A4406" s="5" t="s">
        <v>358</v>
      </c>
      <c r="B4406" s="5" t="s">
        <v>352</v>
      </c>
      <c r="C4406" s="6">
        <v>1600000</v>
      </c>
      <c r="D4406" s="58"/>
      <c r="E4406" s="58"/>
      <c r="F4406" s="107"/>
      <c r="G4406" s="868">
        <v>1065500</v>
      </c>
      <c r="H4406" s="695"/>
      <c r="I4406" s="869">
        <f t="shared" si="2248"/>
        <v>1065500</v>
      </c>
      <c r="J4406" s="620">
        <f t="shared" si="2249"/>
        <v>534500</v>
      </c>
      <c r="K4406" s="702">
        <f t="shared" si="2240"/>
        <v>66.59375</v>
      </c>
    </row>
    <row r="4407" spans="1:11" ht="15.75" thickBot="1" x14ac:dyDescent="0.3">
      <c r="A4407" s="70" t="s">
        <v>52</v>
      </c>
      <c r="B4407" s="70" t="s">
        <v>53</v>
      </c>
      <c r="C4407" s="71">
        <f>C4408</f>
        <v>2500000</v>
      </c>
      <c r="D4407" s="71">
        <f t="shared" ref="D4407:J4409" si="2250">D4408</f>
        <v>0</v>
      </c>
      <c r="E4407" s="71">
        <f t="shared" si="2250"/>
        <v>0</v>
      </c>
      <c r="F4407" s="111">
        <f t="shared" si="2250"/>
        <v>0</v>
      </c>
      <c r="G4407" s="902">
        <f t="shared" si="2250"/>
        <v>778000</v>
      </c>
      <c r="H4407" s="1100">
        <f t="shared" si="2250"/>
        <v>0</v>
      </c>
      <c r="I4407" s="903">
        <f t="shared" si="2250"/>
        <v>778000</v>
      </c>
      <c r="J4407" s="558">
        <f t="shared" si="2250"/>
        <v>1722000</v>
      </c>
      <c r="K4407" s="904">
        <f t="shared" si="2240"/>
        <v>31.119999999999997</v>
      </c>
    </row>
    <row r="4408" spans="1:11" ht="15.75" thickBot="1" x14ac:dyDescent="0.3">
      <c r="A4408" s="3" t="s">
        <v>366</v>
      </c>
      <c r="B4408" s="3" t="s">
        <v>151</v>
      </c>
      <c r="C4408" s="76">
        <f>C4409</f>
        <v>2500000</v>
      </c>
      <c r="D4408" s="76">
        <f t="shared" si="2250"/>
        <v>0</v>
      </c>
      <c r="E4408" s="76">
        <f t="shared" si="2250"/>
        <v>0</v>
      </c>
      <c r="F4408" s="109">
        <f t="shared" si="2250"/>
        <v>0</v>
      </c>
      <c r="G4408" s="877">
        <f t="shared" si="2250"/>
        <v>778000</v>
      </c>
      <c r="H4408" s="1104">
        <f t="shared" si="2250"/>
        <v>0</v>
      </c>
      <c r="I4408" s="878">
        <f t="shared" si="2250"/>
        <v>778000</v>
      </c>
      <c r="J4408" s="522">
        <f t="shared" si="2250"/>
        <v>1722000</v>
      </c>
      <c r="K4408" s="544">
        <f t="shared" si="2240"/>
        <v>31.119999999999997</v>
      </c>
    </row>
    <row r="4409" spans="1:11" x14ac:dyDescent="0.25">
      <c r="A4409" s="63" t="s">
        <v>367</v>
      </c>
      <c r="B4409" s="74" t="s">
        <v>239</v>
      </c>
      <c r="C4409" s="75">
        <f>C4410</f>
        <v>2500000</v>
      </c>
      <c r="D4409" s="75">
        <f t="shared" si="2250"/>
        <v>0</v>
      </c>
      <c r="E4409" s="75">
        <f t="shared" si="2250"/>
        <v>0</v>
      </c>
      <c r="F4409" s="110">
        <f t="shared" si="2250"/>
        <v>0</v>
      </c>
      <c r="G4409" s="879">
        <f t="shared" si="2250"/>
        <v>778000</v>
      </c>
      <c r="H4409" s="1105">
        <f t="shared" si="2250"/>
        <v>0</v>
      </c>
      <c r="I4409" s="880">
        <f t="shared" si="2250"/>
        <v>778000</v>
      </c>
      <c r="J4409" s="523">
        <f t="shared" si="2250"/>
        <v>1722000</v>
      </c>
      <c r="K4409" s="535">
        <f t="shared" si="2240"/>
        <v>31.119999999999997</v>
      </c>
    </row>
    <row r="4410" spans="1:11" x14ac:dyDescent="0.25">
      <c r="A4410" s="4" t="s">
        <v>368</v>
      </c>
      <c r="B4410" s="4" t="s">
        <v>883</v>
      </c>
      <c r="C4410" s="6">
        <v>2500000</v>
      </c>
      <c r="D4410" s="58"/>
      <c r="E4410" s="58"/>
      <c r="F4410" s="107"/>
      <c r="G4410" s="868">
        <v>778000</v>
      </c>
      <c r="H4410" s="695"/>
      <c r="I4410" s="881">
        <f>H4410+G4410</f>
        <v>778000</v>
      </c>
      <c r="J4410" s="622">
        <f>C4410-I4410</f>
        <v>1722000</v>
      </c>
      <c r="K4410" s="536">
        <f t="shared" si="2240"/>
        <v>31.119999999999997</v>
      </c>
    </row>
    <row r="4411" spans="1:11" ht="15.75" thickBot="1" x14ac:dyDescent="0.3">
      <c r="A4411" s="70" t="s">
        <v>54</v>
      </c>
      <c r="B4411" s="70" t="s">
        <v>55</v>
      </c>
      <c r="C4411" s="71">
        <f>C4412</f>
        <v>2500000</v>
      </c>
      <c r="D4411" s="71">
        <f t="shared" ref="D4411:J4413" si="2251">D4412</f>
        <v>0</v>
      </c>
      <c r="E4411" s="71">
        <f t="shared" si="2251"/>
        <v>0</v>
      </c>
      <c r="F4411" s="111">
        <f t="shared" si="2251"/>
        <v>0</v>
      </c>
      <c r="G4411" s="902">
        <f t="shared" si="2251"/>
        <v>1275000</v>
      </c>
      <c r="H4411" s="1100">
        <f t="shared" si="2251"/>
        <v>0</v>
      </c>
      <c r="I4411" s="903">
        <f t="shared" si="2251"/>
        <v>1275000</v>
      </c>
      <c r="J4411" s="558">
        <f t="shared" si="2251"/>
        <v>1225000</v>
      </c>
      <c r="K4411" s="904">
        <f t="shared" si="2240"/>
        <v>51</v>
      </c>
    </row>
    <row r="4412" spans="1:11" ht="15.75" thickBot="1" x14ac:dyDescent="0.3">
      <c r="A4412" s="3" t="s">
        <v>369</v>
      </c>
      <c r="B4412" s="3" t="s">
        <v>151</v>
      </c>
      <c r="C4412" s="76">
        <f>C4413</f>
        <v>2500000</v>
      </c>
      <c r="D4412" s="76">
        <f t="shared" si="2251"/>
        <v>0</v>
      </c>
      <c r="E4412" s="76">
        <f t="shared" si="2251"/>
        <v>0</v>
      </c>
      <c r="F4412" s="109">
        <f t="shared" si="2251"/>
        <v>0</v>
      </c>
      <c r="G4412" s="877">
        <f t="shared" si="2251"/>
        <v>1275000</v>
      </c>
      <c r="H4412" s="1104">
        <f t="shared" si="2251"/>
        <v>0</v>
      </c>
      <c r="I4412" s="878">
        <f t="shared" si="2251"/>
        <v>1275000</v>
      </c>
      <c r="J4412" s="522">
        <f t="shared" si="2251"/>
        <v>1225000</v>
      </c>
      <c r="K4412" s="544">
        <f t="shared" si="2240"/>
        <v>51</v>
      </c>
    </row>
    <row r="4413" spans="1:11" x14ac:dyDescent="0.25">
      <c r="A4413" s="63" t="s">
        <v>370</v>
      </c>
      <c r="B4413" s="74" t="s">
        <v>239</v>
      </c>
      <c r="C4413" s="75">
        <f>C4414</f>
        <v>2500000</v>
      </c>
      <c r="D4413" s="75">
        <f t="shared" si="2251"/>
        <v>0</v>
      </c>
      <c r="E4413" s="75">
        <f t="shared" si="2251"/>
        <v>0</v>
      </c>
      <c r="F4413" s="110">
        <f t="shared" si="2251"/>
        <v>0</v>
      </c>
      <c r="G4413" s="879">
        <f t="shared" si="2251"/>
        <v>1275000</v>
      </c>
      <c r="H4413" s="1105">
        <f t="shared" si="2251"/>
        <v>0</v>
      </c>
      <c r="I4413" s="880">
        <f t="shared" si="2251"/>
        <v>1275000</v>
      </c>
      <c r="J4413" s="523">
        <f t="shared" si="2251"/>
        <v>1225000</v>
      </c>
      <c r="K4413" s="535">
        <f t="shared" si="2240"/>
        <v>51</v>
      </c>
    </row>
    <row r="4414" spans="1:11" x14ac:dyDescent="0.25">
      <c r="A4414" s="4" t="s">
        <v>371</v>
      </c>
      <c r="B4414" s="4" t="s">
        <v>882</v>
      </c>
      <c r="C4414" s="6">
        <v>2500000</v>
      </c>
      <c r="D4414" s="25"/>
      <c r="E4414" s="25"/>
      <c r="F4414" s="108"/>
      <c r="G4414" s="868">
        <v>1275000</v>
      </c>
      <c r="H4414" s="695"/>
      <c r="I4414" s="881">
        <f>H4414+G4414</f>
        <v>1275000</v>
      </c>
      <c r="J4414" s="622">
        <f>C4414-I4414</f>
        <v>1225000</v>
      </c>
      <c r="K4414" s="536">
        <f t="shared" si="2240"/>
        <v>51</v>
      </c>
    </row>
    <row r="4415" spans="1:11" x14ac:dyDescent="0.25">
      <c r="A4415" s="54" t="s">
        <v>118</v>
      </c>
      <c r="B4415" s="54" t="s">
        <v>549</v>
      </c>
      <c r="C4415" s="55">
        <f>C4416</f>
        <v>38500000</v>
      </c>
      <c r="D4415" s="55">
        <f t="shared" ref="D4415:J4416" si="2252">D4416</f>
        <v>0</v>
      </c>
      <c r="E4415" s="55">
        <f t="shared" si="2252"/>
        <v>0</v>
      </c>
      <c r="F4415" s="104">
        <f t="shared" si="2252"/>
        <v>0</v>
      </c>
      <c r="G4415" s="547">
        <f t="shared" si="2252"/>
        <v>0</v>
      </c>
      <c r="H4415" s="499">
        <f t="shared" si="2252"/>
        <v>0</v>
      </c>
      <c r="I4415" s="581">
        <f t="shared" si="2252"/>
        <v>0</v>
      </c>
      <c r="J4415" s="549">
        <f t="shared" si="2252"/>
        <v>38500000</v>
      </c>
      <c r="K4415" s="916">
        <f t="shared" si="2240"/>
        <v>0</v>
      </c>
    </row>
    <row r="4416" spans="1:11" ht="15.75" thickBot="1" x14ac:dyDescent="0.3">
      <c r="A4416" s="72" t="s">
        <v>56</v>
      </c>
      <c r="B4416" s="72" t="s">
        <v>57</v>
      </c>
      <c r="C4416" s="73">
        <f>C4417</f>
        <v>38500000</v>
      </c>
      <c r="D4416" s="73">
        <f t="shared" si="2252"/>
        <v>0</v>
      </c>
      <c r="E4416" s="73">
        <f t="shared" si="2252"/>
        <v>0</v>
      </c>
      <c r="F4416" s="112">
        <f t="shared" si="2252"/>
        <v>0</v>
      </c>
      <c r="G4416" s="910">
        <f t="shared" si="2252"/>
        <v>0</v>
      </c>
      <c r="H4416" s="1101">
        <f t="shared" si="2252"/>
        <v>0</v>
      </c>
      <c r="I4416" s="911">
        <f t="shared" si="2252"/>
        <v>0</v>
      </c>
      <c r="J4416" s="524">
        <f t="shared" si="2252"/>
        <v>38500000</v>
      </c>
      <c r="K4416" s="904">
        <f t="shared" si="2240"/>
        <v>0</v>
      </c>
    </row>
    <row r="4417" spans="1:11" ht="15.75" thickBot="1" x14ac:dyDescent="0.3">
      <c r="A4417" s="3" t="s">
        <v>374</v>
      </c>
      <c r="B4417" s="3" t="s">
        <v>92</v>
      </c>
      <c r="C4417" s="65">
        <f>C4418+C4420</f>
        <v>38500000</v>
      </c>
      <c r="D4417" s="65">
        <f t="shared" ref="D4417:J4417" si="2253">D4418+D4420</f>
        <v>0</v>
      </c>
      <c r="E4417" s="65">
        <f t="shared" si="2253"/>
        <v>0</v>
      </c>
      <c r="F4417" s="100">
        <f t="shared" si="2253"/>
        <v>0</v>
      </c>
      <c r="G4417" s="858">
        <f t="shared" si="2253"/>
        <v>0</v>
      </c>
      <c r="H4417" s="511">
        <f t="shared" si="2253"/>
        <v>0</v>
      </c>
      <c r="I4417" s="859">
        <f t="shared" si="2253"/>
        <v>0</v>
      </c>
      <c r="J4417" s="512">
        <f t="shared" si="2253"/>
        <v>38500000</v>
      </c>
      <c r="K4417" s="544">
        <f t="shared" si="2240"/>
        <v>0</v>
      </c>
    </row>
    <row r="4418" spans="1:11" x14ac:dyDescent="0.25">
      <c r="A4418" s="63" t="s">
        <v>375</v>
      </c>
      <c r="B4418" s="63" t="s">
        <v>372</v>
      </c>
      <c r="C4418" s="64">
        <f>C4419</f>
        <v>7830000</v>
      </c>
      <c r="D4418" s="64">
        <f t="shared" ref="D4418:J4418" si="2254">D4419</f>
        <v>0</v>
      </c>
      <c r="E4418" s="64">
        <f t="shared" si="2254"/>
        <v>0</v>
      </c>
      <c r="F4418" s="101">
        <f t="shared" si="2254"/>
        <v>0</v>
      </c>
      <c r="G4418" s="860">
        <f t="shared" si="2254"/>
        <v>0</v>
      </c>
      <c r="H4418" s="369">
        <f t="shared" si="2254"/>
        <v>0</v>
      </c>
      <c r="I4418" s="861">
        <f t="shared" si="2254"/>
        <v>0</v>
      </c>
      <c r="J4418" s="513">
        <f t="shared" si="2254"/>
        <v>7830000</v>
      </c>
      <c r="K4418" s="535">
        <f t="shared" si="2240"/>
        <v>0</v>
      </c>
    </row>
    <row r="4419" spans="1:11" x14ac:dyDescent="0.25">
      <c r="A4419" s="4" t="s">
        <v>376</v>
      </c>
      <c r="B4419" s="4" t="s">
        <v>212</v>
      </c>
      <c r="C4419" s="21">
        <v>7830000</v>
      </c>
      <c r="D4419" s="16"/>
      <c r="E4419" s="16"/>
      <c r="F4419" s="102"/>
      <c r="G4419" s="835"/>
      <c r="H4419" s="716"/>
      <c r="I4419" s="846">
        <f>H4419+G4419</f>
        <v>0</v>
      </c>
      <c r="J4419" s="561">
        <f>C4419-I4419</f>
        <v>7830000</v>
      </c>
      <c r="K4419" s="536">
        <f t="shared" si="2240"/>
        <v>0</v>
      </c>
    </row>
    <row r="4420" spans="1:11" x14ac:dyDescent="0.25">
      <c r="A4420" s="4" t="s">
        <v>377</v>
      </c>
      <c r="B4420" s="4" t="s">
        <v>372</v>
      </c>
      <c r="C4420" s="21">
        <f>C4421</f>
        <v>30670000</v>
      </c>
      <c r="D4420" s="21">
        <f t="shared" ref="D4420:J4420" si="2255">D4421</f>
        <v>0</v>
      </c>
      <c r="E4420" s="21">
        <f t="shared" si="2255"/>
        <v>0</v>
      </c>
      <c r="F4420" s="103">
        <f t="shared" si="2255"/>
        <v>0</v>
      </c>
      <c r="G4420" s="862">
        <f t="shared" si="2255"/>
        <v>0</v>
      </c>
      <c r="H4420" s="499">
        <f t="shared" si="2255"/>
        <v>0</v>
      </c>
      <c r="I4420" s="863">
        <f t="shared" si="2255"/>
        <v>0</v>
      </c>
      <c r="J4420" s="514">
        <f t="shared" si="2255"/>
        <v>30670000</v>
      </c>
      <c r="K4420" s="536">
        <f t="shared" si="2240"/>
        <v>0</v>
      </c>
    </row>
    <row r="4421" spans="1:11" x14ac:dyDescent="0.25">
      <c r="A4421" s="4" t="s">
        <v>378</v>
      </c>
      <c r="B4421" s="4" t="s">
        <v>373</v>
      </c>
      <c r="C4421" s="21">
        <v>30670000</v>
      </c>
      <c r="D4421" s="16"/>
      <c r="E4421" s="16"/>
      <c r="F4421" s="102"/>
      <c r="G4421" s="835"/>
      <c r="H4421" s="716"/>
      <c r="I4421" s="846">
        <f>H4421+G4421</f>
        <v>0</v>
      </c>
      <c r="J4421" s="561">
        <f>C4421-I4421</f>
        <v>30670000</v>
      </c>
      <c r="K4421" s="536">
        <f t="shared" si="2240"/>
        <v>0</v>
      </c>
    </row>
    <row r="4422" spans="1:11" x14ac:dyDescent="0.25">
      <c r="A4422" s="4"/>
      <c r="B4422" s="4"/>
      <c r="C4422" s="21"/>
      <c r="D4422" s="16"/>
      <c r="E4422" s="16"/>
      <c r="F4422" s="102"/>
      <c r="G4422" s="835"/>
      <c r="H4422" s="716"/>
      <c r="I4422" s="846"/>
      <c r="J4422" s="507"/>
      <c r="K4422" s="536"/>
    </row>
    <row r="4423" spans="1:11" x14ac:dyDescent="0.25">
      <c r="A4423" s="4"/>
      <c r="B4423" s="4"/>
      <c r="C4423" s="21"/>
      <c r="D4423" s="16"/>
      <c r="E4423" s="16"/>
      <c r="F4423" s="102"/>
      <c r="G4423" s="835"/>
      <c r="H4423" s="716"/>
      <c r="I4423" s="846"/>
      <c r="J4423" s="507"/>
      <c r="K4423" s="536"/>
    </row>
    <row r="4424" spans="1:11" x14ac:dyDescent="0.25">
      <c r="A4424" s="124"/>
      <c r="B4424" s="124"/>
      <c r="C4424" s="125"/>
      <c r="D4424" s="126"/>
      <c r="E4424" s="126"/>
      <c r="F4424" s="126"/>
      <c r="G4424" s="516"/>
      <c r="H4424" s="516"/>
      <c r="I4424" s="516"/>
      <c r="J4424" s="515"/>
      <c r="K4424" s="545"/>
    </row>
    <row r="4425" spans="1:11" x14ac:dyDescent="0.25">
      <c r="A4425" s="7"/>
      <c r="B4425" s="7"/>
      <c r="C4425" s="8"/>
      <c r="D4425" s="130"/>
      <c r="E4425" s="130"/>
      <c r="F4425" s="130"/>
      <c r="G4425" s="520"/>
      <c r="H4425" s="520"/>
      <c r="I4425" s="520"/>
      <c r="J4425" s="519"/>
      <c r="K4425" s="550"/>
    </row>
    <row r="4426" spans="1:11" x14ac:dyDescent="0.25">
      <c r="A4426" s="7"/>
      <c r="B4426" s="7"/>
      <c r="C4426" s="8"/>
      <c r="D4426" s="130"/>
      <c r="E4426" s="130"/>
      <c r="F4426" s="130"/>
      <c r="G4426" s="520"/>
      <c r="H4426" s="520"/>
      <c r="I4426" s="520"/>
      <c r="J4426" s="519"/>
      <c r="K4426" s="550"/>
    </row>
    <row r="4427" spans="1:11" x14ac:dyDescent="0.25">
      <c r="A4427" s="7"/>
      <c r="B4427" s="7"/>
      <c r="C4427" s="8"/>
      <c r="D4427" s="130"/>
      <c r="E4427" s="130"/>
      <c r="F4427" s="130"/>
      <c r="G4427" s="520"/>
      <c r="H4427" s="520"/>
      <c r="I4427" s="520"/>
      <c r="J4427" s="519"/>
      <c r="K4427" s="550">
        <v>7</v>
      </c>
    </row>
    <row r="4428" spans="1:11" x14ac:dyDescent="0.25">
      <c r="A4428" s="120" t="s">
        <v>533</v>
      </c>
      <c r="B4428" s="121">
        <v>2</v>
      </c>
      <c r="C4428" s="122" t="s">
        <v>534</v>
      </c>
      <c r="D4428" s="122" t="s">
        <v>535</v>
      </c>
      <c r="E4428" s="122" t="s">
        <v>536</v>
      </c>
      <c r="F4428" s="123" t="s">
        <v>537</v>
      </c>
      <c r="G4428" s="832">
        <v>7</v>
      </c>
      <c r="H4428" s="715">
        <v>8</v>
      </c>
      <c r="I4428" s="843">
        <v>9</v>
      </c>
      <c r="J4428" s="502">
        <v>10</v>
      </c>
      <c r="K4428" s="503">
        <v>11</v>
      </c>
    </row>
    <row r="4429" spans="1:11" x14ac:dyDescent="0.25">
      <c r="A4429" s="54" t="s">
        <v>117</v>
      </c>
      <c r="B4429" s="54" t="s">
        <v>107</v>
      </c>
      <c r="C4429" s="55">
        <f t="shared" ref="C4429:J4429" si="2256">C4430+C4438+C4445+C4453</f>
        <v>8995000</v>
      </c>
      <c r="D4429" s="55">
        <f t="shared" si="2256"/>
        <v>0</v>
      </c>
      <c r="E4429" s="55">
        <f t="shared" si="2256"/>
        <v>0</v>
      </c>
      <c r="F4429" s="104">
        <f t="shared" si="2256"/>
        <v>0</v>
      </c>
      <c r="G4429" s="547">
        <f t="shared" si="2256"/>
        <v>3588125</v>
      </c>
      <c r="H4429" s="499">
        <f t="shared" si="2256"/>
        <v>30000</v>
      </c>
      <c r="I4429" s="581">
        <f t="shared" si="2256"/>
        <v>3618125</v>
      </c>
      <c r="J4429" s="549">
        <f t="shared" si="2256"/>
        <v>5376875</v>
      </c>
      <c r="K4429" s="916">
        <f t="shared" ref="K4429:K4469" si="2257">I4429/C4429*100</f>
        <v>40.223735408560316</v>
      </c>
    </row>
    <row r="4430" spans="1:11" ht="15.75" thickBot="1" x14ac:dyDescent="0.3">
      <c r="A4430" s="993" t="s">
        <v>58</v>
      </c>
      <c r="B4430" s="993" t="s">
        <v>59</v>
      </c>
      <c r="C4430" s="994">
        <f>C4431</f>
        <v>1530000</v>
      </c>
      <c r="D4430" s="994">
        <f t="shared" ref="D4430:J4430" si="2258">D4431</f>
        <v>0</v>
      </c>
      <c r="E4430" s="994">
        <f t="shared" si="2258"/>
        <v>0</v>
      </c>
      <c r="F4430" s="995">
        <f t="shared" si="2258"/>
        <v>0</v>
      </c>
      <c r="G4430" s="996">
        <f t="shared" si="2258"/>
        <v>1530000</v>
      </c>
      <c r="H4430" s="1107">
        <f t="shared" si="2258"/>
        <v>0</v>
      </c>
      <c r="I4430" s="997">
        <f t="shared" si="2258"/>
        <v>1530000</v>
      </c>
      <c r="J4430" s="998">
        <f t="shared" si="2258"/>
        <v>0</v>
      </c>
      <c r="K4430" s="999">
        <f t="shared" si="2257"/>
        <v>100</v>
      </c>
    </row>
    <row r="4431" spans="1:11" ht="15.75" thickBot="1" x14ac:dyDescent="0.3">
      <c r="A4431" s="3" t="s">
        <v>379</v>
      </c>
      <c r="B4431" s="3" t="s">
        <v>151</v>
      </c>
      <c r="C4431" s="65">
        <f>C4432+C4434+C4436</f>
        <v>1530000</v>
      </c>
      <c r="D4431" s="65">
        <f t="shared" ref="D4431:J4431" si="2259">D4432+D4434+D4436</f>
        <v>0</v>
      </c>
      <c r="E4431" s="65">
        <f t="shared" si="2259"/>
        <v>0</v>
      </c>
      <c r="F4431" s="100">
        <f t="shared" si="2259"/>
        <v>0</v>
      </c>
      <c r="G4431" s="858">
        <f t="shared" si="2259"/>
        <v>1530000</v>
      </c>
      <c r="H4431" s="511">
        <f t="shared" si="2259"/>
        <v>0</v>
      </c>
      <c r="I4431" s="859">
        <f t="shared" si="2259"/>
        <v>1530000</v>
      </c>
      <c r="J4431" s="512">
        <f t="shared" si="2259"/>
        <v>0</v>
      </c>
      <c r="K4431" s="544">
        <f t="shared" si="2257"/>
        <v>100</v>
      </c>
    </row>
    <row r="4432" spans="1:11" x14ac:dyDescent="0.25">
      <c r="A4432" s="63" t="s">
        <v>380</v>
      </c>
      <c r="B4432" s="63" t="s">
        <v>154</v>
      </c>
      <c r="C4432" s="64">
        <f>C4433</f>
        <v>60000</v>
      </c>
      <c r="D4432" s="64">
        <f t="shared" ref="D4432:J4432" si="2260">D4433</f>
        <v>0</v>
      </c>
      <c r="E4432" s="64">
        <f t="shared" si="2260"/>
        <v>0</v>
      </c>
      <c r="F4432" s="101">
        <f t="shared" si="2260"/>
        <v>0</v>
      </c>
      <c r="G4432" s="860">
        <f t="shared" si="2260"/>
        <v>60000</v>
      </c>
      <c r="H4432" s="369">
        <f t="shared" si="2260"/>
        <v>0</v>
      </c>
      <c r="I4432" s="861">
        <f t="shared" si="2260"/>
        <v>60000</v>
      </c>
      <c r="J4432" s="513">
        <f t="shared" si="2260"/>
        <v>0</v>
      </c>
      <c r="K4432" s="535">
        <f t="shared" si="2257"/>
        <v>100</v>
      </c>
    </row>
    <row r="4433" spans="1:11" x14ac:dyDescent="0.25">
      <c r="A4433" s="4" t="s">
        <v>381</v>
      </c>
      <c r="B4433" s="4" t="s">
        <v>155</v>
      </c>
      <c r="C4433" s="21">
        <v>60000</v>
      </c>
      <c r="D4433" s="16"/>
      <c r="E4433" s="16"/>
      <c r="F4433" s="102"/>
      <c r="G4433" s="850">
        <v>60000</v>
      </c>
      <c r="H4433" s="691"/>
      <c r="I4433" s="851">
        <f>H4433+G4433</f>
        <v>60000</v>
      </c>
      <c r="J4433" s="561">
        <f>C4433-I4433</f>
        <v>0</v>
      </c>
      <c r="K4433" s="536">
        <f t="shared" si="2257"/>
        <v>100</v>
      </c>
    </row>
    <row r="4434" spans="1:11" x14ac:dyDescent="0.25">
      <c r="A4434" s="4" t="s">
        <v>382</v>
      </c>
      <c r="B4434" s="4" t="s">
        <v>156</v>
      </c>
      <c r="C4434" s="21">
        <f>C4435</f>
        <v>30000</v>
      </c>
      <c r="D4434" s="21">
        <f t="shared" ref="D4434:J4434" si="2261">D4435</f>
        <v>0</v>
      </c>
      <c r="E4434" s="21">
        <f t="shared" si="2261"/>
        <v>0</v>
      </c>
      <c r="F4434" s="103">
        <f t="shared" si="2261"/>
        <v>0</v>
      </c>
      <c r="G4434" s="862">
        <f t="shared" si="2261"/>
        <v>30000</v>
      </c>
      <c r="H4434" s="499">
        <f t="shared" si="2261"/>
        <v>0</v>
      </c>
      <c r="I4434" s="863">
        <f t="shared" si="2261"/>
        <v>30000</v>
      </c>
      <c r="J4434" s="514">
        <f t="shared" si="2261"/>
        <v>0</v>
      </c>
      <c r="K4434" s="536">
        <f t="shared" si="2257"/>
        <v>100</v>
      </c>
    </row>
    <row r="4435" spans="1:11" x14ac:dyDescent="0.25">
      <c r="A4435" s="4" t="s">
        <v>383</v>
      </c>
      <c r="B4435" s="4" t="s">
        <v>157</v>
      </c>
      <c r="C4435" s="21">
        <v>30000</v>
      </c>
      <c r="D4435" s="16"/>
      <c r="E4435" s="16"/>
      <c r="F4435" s="102"/>
      <c r="G4435" s="850">
        <v>30000</v>
      </c>
      <c r="H4435" s="691"/>
      <c r="I4435" s="851">
        <f>H4435+G4435</f>
        <v>30000</v>
      </c>
      <c r="J4435" s="561">
        <f>C4435-I4435</f>
        <v>0</v>
      </c>
      <c r="K4435" s="536">
        <f t="shared" si="2257"/>
        <v>100</v>
      </c>
    </row>
    <row r="4436" spans="1:11" x14ac:dyDescent="0.25">
      <c r="A4436" s="4" t="s">
        <v>384</v>
      </c>
      <c r="B4436" s="4" t="s">
        <v>158</v>
      </c>
      <c r="C4436" s="21">
        <f>C4437</f>
        <v>1440000</v>
      </c>
      <c r="D4436" s="21">
        <f t="shared" ref="D4436:J4436" si="2262">D4437</f>
        <v>0</v>
      </c>
      <c r="E4436" s="21">
        <f t="shared" si="2262"/>
        <v>0</v>
      </c>
      <c r="F4436" s="103">
        <f t="shared" si="2262"/>
        <v>0</v>
      </c>
      <c r="G4436" s="862">
        <f t="shared" si="2262"/>
        <v>1440000</v>
      </c>
      <c r="H4436" s="499">
        <f t="shared" si="2262"/>
        <v>0</v>
      </c>
      <c r="I4436" s="863">
        <f t="shared" si="2262"/>
        <v>1440000</v>
      </c>
      <c r="J4436" s="514">
        <f t="shared" si="2262"/>
        <v>0</v>
      </c>
      <c r="K4436" s="536">
        <f t="shared" si="2257"/>
        <v>100</v>
      </c>
    </row>
    <row r="4437" spans="1:11" x14ac:dyDescent="0.25">
      <c r="A4437" s="4" t="s">
        <v>385</v>
      </c>
      <c r="B4437" s="4" t="s">
        <v>159</v>
      </c>
      <c r="C4437" s="21">
        <v>1440000</v>
      </c>
      <c r="D4437" s="16"/>
      <c r="E4437" s="16"/>
      <c r="F4437" s="102"/>
      <c r="G4437" s="835">
        <v>1440000</v>
      </c>
      <c r="H4437" s="691"/>
      <c r="I4437" s="851">
        <f>H4437+G4437</f>
        <v>1440000</v>
      </c>
      <c r="J4437" s="561">
        <f>C4437-I4437</f>
        <v>0</v>
      </c>
      <c r="K4437" s="536">
        <f t="shared" si="2257"/>
        <v>100</v>
      </c>
    </row>
    <row r="4438" spans="1:11" ht="15.75" thickBot="1" x14ac:dyDescent="0.3">
      <c r="A4438" s="70" t="s">
        <v>60</v>
      </c>
      <c r="B4438" s="70" t="s">
        <v>61</v>
      </c>
      <c r="C4438" s="71">
        <f>C4439+C4442</f>
        <v>2130000</v>
      </c>
      <c r="D4438" s="71">
        <f t="shared" ref="D4438:J4438" si="2263">D4439+D4442</f>
        <v>0</v>
      </c>
      <c r="E4438" s="71">
        <f t="shared" si="2263"/>
        <v>0</v>
      </c>
      <c r="F4438" s="111">
        <f t="shared" si="2263"/>
        <v>0</v>
      </c>
      <c r="G4438" s="902">
        <f t="shared" si="2263"/>
        <v>1230000</v>
      </c>
      <c r="H4438" s="1100">
        <f t="shared" si="2263"/>
        <v>0</v>
      </c>
      <c r="I4438" s="903">
        <f t="shared" si="2263"/>
        <v>1230000</v>
      </c>
      <c r="J4438" s="558">
        <f t="shared" si="2263"/>
        <v>900000</v>
      </c>
      <c r="K4438" s="904">
        <f t="shared" si="2257"/>
        <v>57.74647887323944</v>
      </c>
    </row>
    <row r="4439" spans="1:11" ht="15.75" thickBot="1" x14ac:dyDescent="0.3">
      <c r="A4439" s="3" t="s">
        <v>386</v>
      </c>
      <c r="B4439" s="3" t="s">
        <v>92</v>
      </c>
      <c r="C4439" s="65">
        <f>C4440</f>
        <v>2050000</v>
      </c>
      <c r="D4439" s="65">
        <f t="shared" ref="D4439:J4440" si="2264">D4440</f>
        <v>0</v>
      </c>
      <c r="E4439" s="65">
        <f t="shared" si="2264"/>
        <v>0</v>
      </c>
      <c r="F4439" s="100">
        <f t="shared" si="2264"/>
        <v>0</v>
      </c>
      <c r="G4439" s="858">
        <f t="shared" si="2264"/>
        <v>1230000</v>
      </c>
      <c r="H4439" s="511">
        <f t="shared" si="2264"/>
        <v>0</v>
      </c>
      <c r="I4439" s="859">
        <f t="shared" si="2264"/>
        <v>1230000</v>
      </c>
      <c r="J4439" s="512">
        <f t="shared" si="2264"/>
        <v>820000</v>
      </c>
      <c r="K4439" s="544">
        <f t="shared" si="2257"/>
        <v>60</v>
      </c>
    </row>
    <row r="4440" spans="1:11" x14ac:dyDescent="0.25">
      <c r="A4440" s="63" t="s">
        <v>387</v>
      </c>
      <c r="B4440" s="63" t="s">
        <v>372</v>
      </c>
      <c r="C4440" s="64">
        <f>C4441</f>
        <v>2050000</v>
      </c>
      <c r="D4440" s="64">
        <f t="shared" si="2264"/>
        <v>0</v>
      </c>
      <c r="E4440" s="64">
        <f t="shared" si="2264"/>
        <v>0</v>
      </c>
      <c r="F4440" s="101">
        <f t="shared" si="2264"/>
        <v>0</v>
      </c>
      <c r="G4440" s="860">
        <f t="shared" si="2264"/>
        <v>1230000</v>
      </c>
      <c r="H4440" s="369">
        <f t="shared" si="2264"/>
        <v>0</v>
      </c>
      <c r="I4440" s="861">
        <f t="shared" si="2264"/>
        <v>1230000</v>
      </c>
      <c r="J4440" s="513">
        <f t="shared" si="2264"/>
        <v>820000</v>
      </c>
      <c r="K4440" s="535">
        <f t="shared" si="2257"/>
        <v>60</v>
      </c>
    </row>
    <row r="4441" spans="1:11" ht="15.75" thickBot="1" x14ac:dyDescent="0.3">
      <c r="A4441" s="48" t="s">
        <v>388</v>
      </c>
      <c r="B4441" s="48" t="s">
        <v>212</v>
      </c>
      <c r="C4441" s="49">
        <v>2050000</v>
      </c>
      <c r="D4441" s="147"/>
      <c r="E4441" s="147"/>
      <c r="F4441" s="148"/>
      <c r="G4441" s="865">
        <v>1230000</v>
      </c>
      <c r="H4441" s="1098"/>
      <c r="I4441" s="866">
        <f>H4441+G4441</f>
        <v>1230000</v>
      </c>
      <c r="J4441" s="618">
        <f>C4441-I4441</f>
        <v>820000</v>
      </c>
      <c r="K4441" s="538">
        <f t="shared" si="2257"/>
        <v>60</v>
      </c>
    </row>
    <row r="4442" spans="1:11" ht="15.75" thickBot="1" x14ac:dyDescent="0.3">
      <c r="A4442" s="3" t="s">
        <v>389</v>
      </c>
      <c r="B4442" s="3" t="s">
        <v>151</v>
      </c>
      <c r="C4442" s="65">
        <f>C4443</f>
        <v>80000</v>
      </c>
      <c r="D4442" s="65">
        <f t="shared" ref="D4442:J4443" si="2265">D4443</f>
        <v>0</v>
      </c>
      <c r="E4442" s="65">
        <f t="shared" si="2265"/>
        <v>0</v>
      </c>
      <c r="F4442" s="100">
        <f t="shared" si="2265"/>
        <v>0</v>
      </c>
      <c r="G4442" s="858">
        <f t="shared" si="2265"/>
        <v>0</v>
      </c>
      <c r="H4442" s="511">
        <f t="shared" si="2265"/>
        <v>0</v>
      </c>
      <c r="I4442" s="859">
        <f t="shared" si="2265"/>
        <v>0</v>
      </c>
      <c r="J4442" s="512">
        <f t="shared" si="2265"/>
        <v>80000</v>
      </c>
      <c r="K4442" s="544">
        <f t="shared" si="2257"/>
        <v>0</v>
      </c>
    </row>
    <row r="4443" spans="1:11" x14ac:dyDescent="0.25">
      <c r="A4443" s="63" t="s">
        <v>390</v>
      </c>
      <c r="B4443" s="63" t="s">
        <v>154</v>
      </c>
      <c r="C4443" s="64">
        <f>C4444</f>
        <v>80000</v>
      </c>
      <c r="D4443" s="64">
        <f t="shared" si="2265"/>
        <v>0</v>
      </c>
      <c r="E4443" s="64">
        <f t="shared" si="2265"/>
        <v>0</v>
      </c>
      <c r="F4443" s="101">
        <f t="shared" si="2265"/>
        <v>0</v>
      </c>
      <c r="G4443" s="860">
        <f t="shared" si="2265"/>
        <v>0</v>
      </c>
      <c r="H4443" s="369">
        <f t="shared" si="2265"/>
        <v>0</v>
      </c>
      <c r="I4443" s="861">
        <f t="shared" si="2265"/>
        <v>0</v>
      </c>
      <c r="J4443" s="513">
        <f t="shared" si="2265"/>
        <v>80000</v>
      </c>
      <c r="K4443" s="535">
        <f t="shared" si="2257"/>
        <v>0</v>
      </c>
    </row>
    <row r="4444" spans="1:11" x14ac:dyDescent="0.25">
      <c r="A4444" s="4" t="s">
        <v>391</v>
      </c>
      <c r="B4444" s="4" t="s">
        <v>246</v>
      </c>
      <c r="C4444" s="21">
        <v>80000</v>
      </c>
      <c r="D4444" s="16"/>
      <c r="E4444" s="16"/>
      <c r="F4444" s="102"/>
      <c r="G4444" s="835"/>
      <c r="H4444" s="716"/>
      <c r="I4444" s="846">
        <f>H4444+G4444</f>
        <v>0</v>
      </c>
      <c r="J4444" s="561">
        <f>C4444-I4444</f>
        <v>80000</v>
      </c>
      <c r="K4444" s="536">
        <f t="shared" si="2257"/>
        <v>0</v>
      </c>
    </row>
    <row r="4445" spans="1:11" ht="15.75" thickBot="1" x14ac:dyDescent="0.3">
      <c r="A4445" s="70" t="s">
        <v>62</v>
      </c>
      <c r="B4445" s="77" t="s">
        <v>63</v>
      </c>
      <c r="C4445" s="71">
        <f>C4446</f>
        <v>3755000</v>
      </c>
      <c r="D4445" s="71">
        <f t="shared" ref="D4445:J4445" si="2266">D4446</f>
        <v>0</v>
      </c>
      <c r="E4445" s="71">
        <f t="shared" si="2266"/>
        <v>0</v>
      </c>
      <c r="F4445" s="111">
        <f t="shared" si="2266"/>
        <v>0</v>
      </c>
      <c r="G4445" s="902">
        <f t="shared" si="2266"/>
        <v>108125</v>
      </c>
      <c r="H4445" s="1100">
        <f t="shared" si="2266"/>
        <v>0</v>
      </c>
      <c r="I4445" s="903">
        <f t="shared" si="2266"/>
        <v>108125</v>
      </c>
      <c r="J4445" s="558">
        <f t="shared" si="2266"/>
        <v>3646875</v>
      </c>
      <c r="K4445" s="904">
        <f t="shared" si="2257"/>
        <v>2.8794940079893476</v>
      </c>
    </row>
    <row r="4446" spans="1:11" ht="15.75" thickBot="1" x14ac:dyDescent="0.3">
      <c r="A4446" s="79" t="s">
        <v>392</v>
      </c>
      <c r="B4446" s="3" t="s">
        <v>151</v>
      </c>
      <c r="C4446" s="65">
        <f>C4447+C4449+C4451</f>
        <v>3755000</v>
      </c>
      <c r="D4446" s="65">
        <f t="shared" ref="D4446:J4446" si="2267">D4447+D4449+D4451</f>
        <v>0</v>
      </c>
      <c r="E4446" s="65">
        <f t="shared" si="2267"/>
        <v>0</v>
      </c>
      <c r="F4446" s="100">
        <f t="shared" si="2267"/>
        <v>0</v>
      </c>
      <c r="G4446" s="858">
        <f t="shared" si="2267"/>
        <v>108125</v>
      </c>
      <c r="H4446" s="511">
        <f t="shared" si="2267"/>
        <v>0</v>
      </c>
      <c r="I4446" s="859">
        <f t="shared" si="2267"/>
        <v>108125</v>
      </c>
      <c r="J4446" s="512">
        <f t="shared" si="2267"/>
        <v>3646875</v>
      </c>
      <c r="K4446" s="544">
        <f t="shared" si="2257"/>
        <v>2.8794940079893476</v>
      </c>
    </row>
    <row r="4447" spans="1:11" x14ac:dyDescent="0.25">
      <c r="A4447" s="78" t="s">
        <v>393</v>
      </c>
      <c r="B4447" s="63" t="s">
        <v>154</v>
      </c>
      <c r="C4447" s="64">
        <f>C4448</f>
        <v>125000</v>
      </c>
      <c r="D4447" s="64">
        <f t="shared" ref="D4447:J4447" si="2268">D4448</f>
        <v>0</v>
      </c>
      <c r="E4447" s="64">
        <f t="shared" si="2268"/>
        <v>0</v>
      </c>
      <c r="F4447" s="101">
        <f t="shared" si="2268"/>
        <v>0</v>
      </c>
      <c r="G4447" s="860">
        <f t="shared" si="2268"/>
        <v>93250</v>
      </c>
      <c r="H4447" s="369">
        <f t="shared" si="2268"/>
        <v>0</v>
      </c>
      <c r="I4447" s="861">
        <f t="shared" si="2268"/>
        <v>93250</v>
      </c>
      <c r="J4447" s="513">
        <f t="shared" si="2268"/>
        <v>31750</v>
      </c>
      <c r="K4447" s="535">
        <f t="shared" si="2257"/>
        <v>74.599999999999994</v>
      </c>
    </row>
    <row r="4448" spans="1:11" x14ac:dyDescent="0.25">
      <c r="A4448" s="27" t="s">
        <v>394</v>
      </c>
      <c r="B4448" s="4" t="s">
        <v>155</v>
      </c>
      <c r="C4448" s="21">
        <v>125000</v>
      </c>
      <c r="D4448" s="16"/>
      <c r="E4448" s="16"/>
      <c r="F4448" s="102"/>
      <c r="G4448" s="850">
        <v>93250</v>
      </c>
      <c r="H4448" s="691"/>
      <c r="I4448" s="864">
        <f>H4448+G4448</f>
        <v>93250</v>
      </c>
      <c r="J4448" s="561">
        <f>C4448-I4448</f>
        <v>31750</v>
      </c>
      <c r="K4448" s="536">
        <f t="shared" si="2257"/>
        <v>74.599999999999994</v>
      </c>
    </row>
    <row r="4449" spans="1:11" x14ac:dyDescent="0.25">
      <c r="A4449" s="27" t="s">
        <v>395</v>
      </c>
      <c r="B4449" s="4" t="s">
        <v>156</v>
      </c>
      <c r="C4449" s="21">
        <f>C4450</f>
        <v>30000</v>
      </c>
      <c r="D4449" s="21">
        <f t="shared" ref="D4449:J4449" si="2269">D4450</f>
        <v>0</v>
      </c>
      <c r="E4449" s="21">
        <f t="shared" si="2269"/>
        <v>0</v>
      </c>
      <c r="F4449" s="103">
        <f t="shared" si="2269"/>
        <v>0</v>
      </c>
      <c r="G4449" s="862">
        <f t="shared" si="2269"/>
        <v>14875</v>
      </c>
      <c r="H4449" s="499">
        <f t="shared" si="2269"/>
        <v>0</v>
      </c>
      <c r="I4449" s="863">
        <f t="shared" si="2269"/>
        <v>14875</v>
      </c>
      <c r="J4449" s="514">
        <f t="shared" si="2269"/>
        <v>15125</v>
      </c>
      <c r="K4449" s="536">
        <f t="shared" si="2257"/>
        <v>49.583333333333336</v>
      </c>
    </row>
    <row r="4450" spans="1:11" x14ac:dyDescent="0.25">
      <c r="A4450" s="27" t="s">
        <v>396</v>
      </c>
      <c r="B4450" s="4" t="s">
        <v>157</v>
      </c>
      <c r="C4450" s="21">
        <v>30000</v>
      </c>
      <c r="D4450" s="16"/>
      <c r="E4450" s="16"/>
      <c r="F4450" s="102"/>
      <c r="G4450" s="850">
        <v>14875</v>
      </c>
      <c r="H4450" s="691"/>
      <c r="I4450" s="864">
        <f>H4450+G4450</f>
        <v>14875</v>
      </c>
      <c r="J4450" s="561">
        <f>C4450-I4450</f>
        <v>15125</v>
      </c>
      <c r="K4450" s="536">
        <f t="shared" si="2257"/>
        <v>49.583333333333336</v>
      </c>
    </row>
    <row r="4451" spans="1:11" x14ac:dyDescent="0.25">
      <c r="A4451" s="27" t="s">
        <v>397</v>
      </c>
      <c r="B4451" s="4" t="s">
        <v>158</v>
      </c>
      <c r="C4451" s="21">
        <f>C4452</f>
        <v>3600000</v>
      </c>
      <c r="D4451" s="21">
        <f t="shared" ref="D4451:J4451" si="2270">D4452</f>
        <v>0</v>
      </c>
      <c r="E4451" s="21">
        <f t="shared" si="2270"/>
        <v>0</v>
      </c>
      <c r="F4451" s="103">
        <f t="shared" si="2270"/>
        <v>0</v>
      </c>
      <c r="G4451" s="862">
        <f t="shared" si="2270"/>
        <v>0</v>
      </c>
      <c r="H4451" s="499">
        <f t="shared" si="2270"/>
        <v>0</v>
      </c>
      <c r="I4451" s="863">
        <f t="shared" si="2270"/>
        <v>0</v>
      </c>
      <c r="J4451" s="514">
        <f t="shared" si="2270"/>
        <v>3600000</v>
      </c>
      <c r="K4451" s="536">
        <f t="shared" si="2257"/>
        <v>0</v>
      </c>
    </row>
    <row r="4452" spans="1:11" x14ac:dyDescent="0.25">
      <c r="A4452" s="27" t="s">
        <v>398</v>
      </c>
      <c r="B4452" s="4" t="s">
        <v>159</v>
      </c>
      <c r="C4452" s="21">
        <v>3600000</v>
      </c>
      <c r="D4452" s="16"/>
      <c r="E4452" s="16"/>
      <c r="F4452" s="102"/>
      <c r="G4452" s="835"/>
      <c r="H4452" s="716"/>
      <c r="I4452" s="846">
        <f>H4452+G4452</f>
        <v>0</v>
      </c>
      <c r="J4452" s="561">
        <f>C4452-I4452</f>
        <v>3600000</v>
      </c>
      <c r="K4452" s="536">
        <f t="shared" si="2257"/>
        <v>0</v>
      </c>
    </row>
    <row r="4453" spans="1:11" ht="15.75" thickBot="1" x14ac:dyDescent="0.3">
      <c r="A4453" s="70" t="s">
        <v>64</v>
      </c>
      <c r="B4453" s="77" t="s">
        <v>65</v>
      </c>
      <c r="C4453" s="71">
        <f>C4454</f>
        <v>1580000</v>
      </c>
      <c r="D4453" s="71">
        <f t="shared" ref="D4453:J4453" si="2271">D4454</f>
        <v>0</v>
      </c>
      <c r="E4453" s="71">
        <f t="shared" si="2271"/>
        <v>0</v>
      </c>
      <c r="F4453" s="111">
        <f t="shared" si="2271"/>
        <v>0</v>
      </c>
      <c r="G4453" s="902">
        <f t="shared" si="2271"/>
        <v>720000</v>
      </c>
      <c r="H4453" s="1100">
        <f t="shared" si="2271"/>
        <v>30000</v>
      </c>
      <c r="I4453" s="903">
        <f t="shared" si="2271"/>
        <v>750000</v>
      </c>
      <c r="J4453" s="558">
        <f t="shared" si="2271"/>
        <v>830000</v>
      </c>
      <c r="K4453" s="904">
        <f t="shared" si="2257"/>
        <v>47.468354430379748</v>
      </c>
    </row>
    <row r="4454" spans="1:11" ht="15.75" thickBot="1" x14ac:dyDescent="0.3">
      <c r="A4454" s="79" t="s">
        <v>399</v>
      </c>
      <c r="B4454" s="3" t="s">
        <v>151</v>
      </c>
      <c r="C4454" s="65">
        <f>C4455+C4457+C4459</f>
        <v>1580000</v>
      </c>
      <c r="D4454" s="65">
        <f t="shared" ref="D4454:J4454" si="2272">D4455+D4457+D4459</f>
        <v>0</v>
      </c>
      <c r="E4454" s="65">
        <f t="shared" si="2272"/>
        <v>0</v>
      </c>
      <c r="F4454" s="100">
        <f t="shared" si="2272"/>
        <v>0</v>
      </c>
      <c r="G4454" s="858">
        <f t="shared" si="2272"/>
        <v>720000</v>
      </c>
      <c r="H4454" s="511">
        <f t="shared" si="2272"/>
        <v>30000</v>
      </c>
      <c r="I4454" s="859">
        <f t="shared" si="2272"/>
        <v>750000</v>
      </c>
      <c r="J4454" s="512">
        <f t="shared" si="2272"/>
        <v>830000</v>
      </c>
      <c r="K4454" s="544">
        <f t="shared" si="2257"/>
        <v>47.468354430379748</v>
      </c>
    </row>
    <row r="4455" spans="1:11" x14ac:dyDescent="0.25">
      <c r="A4455" s="78" t="s">
        <v>400</v>
      </c>
      <c r="B4455" s="63" t="s">
        <v>154</v>
      </c>
      <c r="C4455" s="64">
        <f>C4456</f>
        <v>80000</v>
      </c>
      <c r="D4455" s="64">
        <f t="shared" ref="D4455:J4455" si="2273">D4456</f>
        <v>0</v>
      </c>
      <c r="E4455" s="64">
        <f t="shared" si="2273"/>
        <v>0</v>
      </c>
      <c r="F4455" s="101">
        <f t="shared" si="2273"/>
        <v>0</v>
      </c>
      <c r="G4455" s="860">
        <f t="shared" si="2273"/>
        <v>0</v>
      </c>
      <c r="H4455" s="369">
        <f t="shared" si="2273"/>
        <v>0</v>
      </c>
      <c r="I4455" s="861">
        <f t="shared" si="2273"/>
        <v>0</v>
      </c>
      <c r="J4455" s="513">
        <f t="shared" si="2273"/>
        <v>80000</v>
      </c>
      <c r="K4455" s="535">
        <f t="shared" si="2257"/>
        <v>0</v>
      </c>
    </row>
    <row r="4456" spans="1:11" x14ac:dyDescent="0.25">
      <c r="A4456" s="27" t="s">
        <v>401</v>
      </c>
      <c r="B4456" s="4" t="s">
        <v>155</v>
      </c>
      <c r="C4456" s="21">
        <v>80000</v>
      </c>
      <c r="D4456" s="16"/>
      <c r="E4456" s="16"/>
      <c r="F4456" s="102"/>
      <c r="G4456" s="835"/>
      <c r="H4456" s="716"/>
      <c r="I4456" s="846">
        <f>H4456+G4456</f>
        <v>0</v>
      </c>
      <c r="J4456" s="561">
        <f>C4456-I4456</f>
        <v>80000</v>
      </c>
      <c r="K4456" s="536">
        <f t="shared" si="2257"/>
        <v>0</v>
      </c>
    </row>
    <row r="4457" spans="1:11" x14ac:dyDescent="0.25">
      <c r="A4457" s="27" t="s">
        <v>402</v>
      </c>
      <c r="B4457" s="4" t="s">
        <v>156</v>
      </c>
      <c r="C4457" s="21">
        <f>C4458</f>
        <v>60000</v>
      </c>
      <c r="D4457" s="21">
        <f t="shared" ref="D4457:J4457" si="2274">D4458</f>
        <v>0</v>
      </c>
      <c r="E4457" s="21">
        <f t="shared" si="2274"/>
        <v>0</v>
      </c>
      <c r="F4457" s="103">
        <f t="shared" si="2274"/>
        <v>0</v>
      </c>
      <c r="G4457" s="862">
        <f t="shared" si="2274"/>
        <v>0</v>
      </c>
      <c r="H4457" s="499">
        <f t="shared" si="2274"/>
        <v>30000</v>
      </c>
      <c r="I4457" s="863">
        <f t="shared" si="2274"/>
        <v>30000</v>
      </c>
      <c r="J4457" s="514">
        <f t="shared" si="2274"/>
        <v>30000</v>
      </c>
      <c r="K4457" s="536">
        <f t="shared" si="2257"/>
        <v>50</v>
      </c>
    </row>
    <row r="4458" spans="1:11" x14ac:dyDescent="0.25">
      <c r="A4458" s="27" t="s">
        <v>403</v>
      </c>
      <c r="B4458" s="4" t="s">
        <v>157</v>
      </c>
      <c r="C4458" s="21">
        <v>60000</v>
      </c>
      <c r="D4458" s="16"/>
      <c r="E4458" s="16"/>
      <c r="F4458" s="102"/>
      <c r="G4458" s="835"/>
      <c r="H4458" s="691">
        <v>30000</v>
      </c>
      <c r="I4458" s="851">
        <f>H4458+G4458</f>
        <v>30000</v>
      </c>
      <c r="J4458" s="561">
        <f>C4458-I4458</f>
        <v>30000</v>
      </c>
      <c r="K4458" s="536">
        <f t="shared" si="2257"/>
        <v>50</v>
      </c>
    </row>
    <row r="4459" spans="1:11" x14ac:dyDescent="0.25">
      <c r="A4459" s="27" t="s">
        <v>404</v>
      </c>
      <c r="B4459" s="4" t="s">
        <v>158</v>
      </c>
      <c r="C4459" s="21">
        <f>C4460</f>
        <v>1440000</v>
      </c>
      <c r="D4459" s="21">
        <f t="shared" ref="D4459:J4459" si="2275">D4460</f>
        <v>0</v>
      </c>
      <c r="E4459" s="21">
        <f t="shared" si="2275"/>
        <v>0</v>
      </c>
      <c r="F4459" s="103">
        <f t="shared" si="2275"/>
        <v>0</v>
      </c>
      <c r="G4459" s="862">
        <f t="shared" si="2275"/>
        <v>720000</v>
      </c>
      <c r="H4459" s="499">
        <f t="shared" si="2275"/>
        <v>0</v>
      </c>
      <c r="I4459" s="863">
        <f t="shared" si="2275"/>
        <v>720000</v>
      </c>
      <c r="J4459" s="514">
        <f t="shared" si="2275"/>
        <v>720000</v>
      </c>
      <c r="K4459" s="536">
        <f t="shared" si="2257"/>
        <v>50</v>
      </c>
    </row>
    <row r="4460" spans="1:11" x14ac:dyDescent="0.25">
      <c r="A4460" s="27" t="s">
        <v>405</v>
      </c>
      <c r="B4460" s="4" t="s">
        <v>159</v>
      </c>
      <c r="C4460" s="21">
        <v>1440000</v>
      </c>
      <c r="D4460" s="16"/>
      <c r="E4460" s="16"/>
      <c r="F4460" s="102"/>
      <c r="G4460" s="835">
        <v>720000</v>
      </c>
      <c r="H4460" s="691"/>
      <c r="I4460" s="851">
        <f>H4460+G4460</f>
        <v>720000</v>
      </c>
      <c r="J4460" s="561">
        <f>C4460-I4460</f>
        <v>720000</v>
      </c>
      <c r="K4460" s="536">
        <f t="shared" si="2257"/>
        <v>50</v>
      </c>
    </row>
    <row r="4461" spans="1:11" ht="15.75" thickBot="1" x14ac:dyDescent="0.3">
      <c r="A4461" s="54" t="s">
        <v>116</v>
      </c>
      <c r="B4461" s="59" t="s">
        <v>108</v>
      </c>
      <c r="C4461" s="55">
        <f t="shared" ref="C4461:J4461" si="2276">C4462+C4473+C4481+C4489</f>
        <v>5460000</v>
      </c>
      <c r="D4461" s="55">
        <f t="shared" si="2276"/>
        <v>0</v>
      </c>
      <c r="E4461" s="55">
        <f t="shared" si="2276"/>
        <v>0</v>
      </c>
      <c r="F4461" s="104">
        <f t="shared" si="2276"/>
        <v>0</v>
      </c>
      <c r="G4461" s="547">
        <f t="shared" si="2276"/>
        <v>992500</v>
      </c>
      <c r="H4461" s="499">
        <f t="shared" si="2276"/>
        <v>0</v>
      </c>
      <c r="I4461" s="581">
        <f t="shared" si="2276"/>
        <v>992500</v>
      </c>
      <c r="J4461" s="549">
        <f t="shared" si="2276"/>
        <v>4467500</v>
      </c>
      <c r="K4461" s="917">
        <f t="shared" si="2257"/>
        <v>18.177655677655675</v>
      </c>
    </row>
    <row r="4462" spans="1:11" ht="15.75" thickBot="1" x14ac:dyDescent="0.3">
      <c r="A4462" s="70" t="s">
        <v>66</v>
      </c>
      <c r="B4462" s="77" t="s">
        <v>67</v>
      </c>
      <c r="C4462" s="71">
        <f>C4463</f>
        <v>1840000</v>
      </c>
      <c r="D4462" s="71">
        <f t="shared" ref="D4462:J4462" si="2277">D4463</f>
        <v>0</v>
      </c>
      <c r="E4462" s="71">
        <f t="shared" si="2277"/>
        <v>0</v>
      </c>
      <c r="F4462" s="111">
        <f t="shared" si="2277"/>
        <v>0</v>
      </c>
      <c r="G4462" s="902">
        <f t="shared" si="2277"/>
        <v>0</v>
      </c>
      <c r="H4462" s="1100">
        <f t="shared" si="2277"/>
        <v>0</v>
      </c>
      <c r="I4462" s="903">
        <f t="shared" si="2277"/>
        <v>0</v>
      </c>
      <c r="J4462" s="558">
        <f t="shared" si="2277"/>
        <v>1840000</v>
      </c>
      <c r="K4462" s="909">
        <f t="shared" si="2257"/>
        <v>0</v>
      </c>
    </row>
    <row r="4463" spans="1:11" ht="15.75" thickBot="1" x14ac:dyDescent="0.3">
      <c r="A4463" s="79" t="s">
        <v>406</v>
      </c>
      <c r="B4463" s="3" t="s">
        <v>151</v>
      </c>
      <c r="C4463" s="65">
        <f>C4464+C4466+C4468</f>
        <v>1840000</v>
      </c>
      <c r="D4463" s="65">
        <f t="shared" ref="D4463:J4463" si="2278">D4464+D4466+D4468</f>
        <v>0</v>
      </c>
      <c r="E4463" s="65">
        <f t="shared" si="2278"/>
        <v>0</v>
      </c>
      <c r="F4463" s="100">
        <f t="shared" si="2278"/>
        <v>0</v>
      </c>
      <c r="G4463" s="858">
        <f t="shared" si="2278"/>
        <v>0</v>
      </c>
      <c r="H4463" s="511">
        <f t="shared" si="2278"/>
        <v>0</v>
      </c>
      <c r="I4463" s="859">
        <f t="shared" si="2278"/>
        <v>0</v>
      </c>
      <c r="J4463" s="512">
        <f t="shared" si="2278"/>
        <v>1840000</v>
      </c>
      <c r="K4463" s="535">
        <f t="shared" si="2257"/>
        <v>0</v>
      </c>
    </row>
    <row r="4464" spans="1:11" x14ac:dyDescent="0.25">
      <c r="A4464" s="78" t="s">
        <v>407</v>
      </c>
      <c r="B4464" s="63" t="s">
        <v>154</v>
      </c>
      <c r="C4464" s="64">
        <f>C4465</f>
        <v>310000</v>
      </c>
      <c r="D4464" s="64">
        <f t="shared" ref="D4464:J4464" si="2279">D4465</f>
        <v>0</v>
      </c>
      <c r="E4464" s="64">
        <f t="shared" si="2279"/>
        <v>0</v>
      </c>
      <c r="F4464" s="101">
        <f t="shared" si="2279"/>
        <v>0</v>
      </c>
      <c r="G4464" s="860">
        <f t="shared" si="2279"/>
        <v>0</v>
      </c>
      <c r="H4464" s="369">
        <f t="shared" si="2279"/>
        <v>0</v>
      </c>
      <c r="I4464" s="861">
        <f t="shared" si="2279"/>
        <v>0</v>
      </c>
      <c r="J4464" s="513">
        <f t="shared" si="2279"/>
        <v>310000</v>
      </c>
      <c r="K4464" s="536">
        <f t="shared" si="2257"/>
        <v>0</v>
      </c>
    </row>
    <row r="4465" spans="1:11" x14ac:dyDescent="0.25">
      <c r="A4465" s="27" t="s">
        <v>408</v>
      </c>
      <c r="B4465" s="4" t="s">
        <v>155</v>
      </c>
      <c r="C4465" s="21">
        <v>310000</v>
      </c>
      <c r="D4465" s="16"/>
      <c r="E4465" s="16"/>
      <c r="F4465" s="102"/>
      <c r="G4465" s="835"/>
      <c r="H4465" s="716"/>
      <c r="I4465" s="846">
        <f>H4465+G4465</f>
        <v>0</v>
      </c>
      <c r="J4465" s="561">
        <f>C4465-I4465</f>
        <v>310000</v>
      </c>
      <c r="K4465" s="536">
        <f t="shared" si="2257"/>
        <v>0</v>
      </c>
    </row>
    <row r="4466" spans="1:11" x14ac:dyDescent="0.25">
      <c r="A4466" s="27" t="s">
        <v>409</v>
      </c>
      <c r="B4466" s="4" t="s">
        <v>156</v>
      </c>
      <c r="C4466" s="21">
        <f>C4467</f>
        <v>90000</v>
      </c>
      <c r="D4466" s="21">
        <f t="shared" ref="D4466:J4466" si="2280">D4467</f>
        <v>0</v>
      </c>
      <c r="E4466" s="21">
        <f t="shared" si="2280"/>
        <v>0</v>
      </c>
      <c r="F4466" s="103">
        <f t="shared" si="2280"/>
        <v>0</v>
      </c>
      <c r="G4466" s="862">
        <f t="shared" si="2280"/>
        <v>0</v>
      </c>
      <c r="H4466" s="499">
        <f t="shared" si="2280"/>
        <v>0</v>
      </c>
      <c r="I4466" s="863">
        <f t="shared" si="2280"/>
        <v>0</v>
      </c>
      <c r="J4466" s="514">
        <f t="shared" si="2280"/>
        <v>90000</v>
      </c>
      <c r="K4466" s="536">
        <f t="shared" si="2257"/>
        <v>0</v>
      </c>
    </row>
    <row r="4467" spans="1:11" x14ac:dyDescent="0.25">
      <c r="A4467" s="27" t="s">
        <v>410</v>
      </c>
      <c r="B4467" s="4" t="s">
        <v>157</v>
      </c>
      <c r="C4467" s="21">
        <v>90000</v>
      </c>
      <c r="D4467" s="16"/>
      <c r="E4467" s="16"/>
      <c r="F4467" s="102"/>
      <c r="G4467" s="835"/>
      <c r="H4467" s="716"/>
      <c r="I4467" s="846">
        <f>H4467+G4467</f>
        <v>0</v>
      </c>
      <c r="J4467" s="561">
        <f>C4467-I4467</f>
        <v>90000</v>
      </c>
      <c r="K4467" s="536">
        <f t="shared" si="2257"/>
        <v>0</v>
      </c>
    </row>
    <row r="4468" spans="1:11" x14ac:dyDescent="0.25">
      <c r="A4468" s="27" t="s">
        <v>411</v>
      </c>
      <c r="B4468" s="4" t="s">
        <v>158</v>
      </c>
      <c r="C4468" s="21">
        <f>C4469</f>
        <v>1440000</v>
      </c>
      <c r="D4468" s="21">
        <f t="shared" ref="D4468:J4468" si="2281">D4469</f>
        <v>0</v>
      </c>
      <c r="E4468" s="21">
        <f t="shared" si="2281"/>
        <v>0</v>
      </c>
      <c r="F4468" s="103">
        <f t="shared" si="2281"/>
        <v>0</v>
      </c>
      <c r="G4468" s="862">
        <f t="shared" si="2281"/>
        <v>0</v>
      </c>
      <c r="H4468" s="499">
        <f t="shared" si="2281"/>
        <v>0</v>
      </c>
      <c r="I4468" s="863">
        <f t="shared" si="2281"/>
        <v>0</v>
      </c>
      <c r="J4468" s="514">
        <f t="shared" si="2281"/>
        <v>1440000</v>
      </c>
      <c r="K4468" s="536">
        <f t="shared" si="2257"/>
        <v>0</v>
      </c>
    </row>
    <row r="4469" spans="1:11" x14ac:dyDescent="0.25">
      <c r="A4469" s="135" t="s">
        <v>412</v>
      </c>
      <c r="B4469" s="48" t="s">
        <v>159</v>
      </c>
      <c r="C4469" s="49">
        <v>1440000</v>
      </c>
      <c r="D4469" s="29"/>
      <c r="E4469" s="29"/>
      <c r="F4469" s="89"/>
      <c r="G4469" s="836"/>
      <c r="H4469" s="1088"/>
      <c r="I4469" s="847">
        <f>H4469+G4469</f>
        <v>0</v>
      </c>
      <c r="J4469" s="618">
        <f>C4469-I4469</f>
        <v>1440000</v>
      </c>
      <c r="K4469" s="538">
        <f t="shared" si="2257"/>
        <v>0</v>
      </c>
    </row>
    <row r="4470" spans="1:11" x14ac:dyDescent="0.25">
      <c r="A4470" s="139"/>
      <c r="B4470" s="124"/>
      <c r="C4470" s="125"/>
      <c r="D4470" s="126"/>
      <c r="E4470" s="126"/>
      <c r="F4470" s="126"/>
      <c r="G4470" s="516"/>
      <c r="H4470" s="516"/>
      <c r="I4470" s="516"/>
      <c r="J4470" s="515"/>
      <c r="K4470" s="545"/>
    </row>
    <row r="4471" spans="1:11" x14ac:dyDescent="0.25">
      <c r="A4471" s="140"/>
      <c r="B4471" s="7"/>
      <c r="C4471" s="8"/>
      <c r="D4471" s="130"/>
      <c r="E4471" s="130"/>
      <c r="F4471" s="130"/>
      <c r="G4471" s="520"/>
      <c r="H4471" s="520"/>
      <c r="I4471" s="520"/>
      <c r="J4471" s="519"/>
      <c r="K4471" s="550">
        <v>8</v>
      </c>
    </row>
    <row r="4472" spans="1:11" x14ac:dyDescent="0.25">
      <c r="A4472" s="144" t="s">
        <v>533</v>
      </c>
      <c r="B4472" s="141">
        <v>2</v>
      </c>
      <c r="C4472" s="142" t="s">
        <v>534</v>
      </c>
      <c r="D4472" s="142" t="s">
        <v>535</v>
      </c>
      <c r="E4472" s="142" t="s">
        <v>536</v>
      </c>
      <c r="F4472" s="143" t="s">
        <v>537</v>
      </c>
      <c r="G4472" s="882">
        <v>7</v>
      </c>
      <c r="H4472" s="1108">
        <v>8</v>
      </c>
      <c r="I4472" s="883">
        <v>9</v>
      </c>
      <c r="J4472" s="525">
        <v>10</v>
      </c>
      <c r="K4472" s="503">
        <v>11</v>
      </c>
    </row>
    <row r="4473" spans="1:11" ht="15.75" thickBot="1" x14ac:dyDescent="0.3">
      <c r="A4473" s="136" t="s">
        <v>68</v>
      </c>
      <c r="B4473" s="136" t="s">
        <v>69</v>
      </c>
      <c r="C4473" s="137">
        <f>C4474</f>
        <v>1060000</v>
      </c>
      <c r="D4473" s="137">
        <f t="shared" ref="D4473:J4473" si="2282">D4474</f>
        <v>0</v>
      </c>
      <c r="E4473" s="137">
        <f t="shared" si="2282"/>
        <v>0</v>
      </c>
      <c r="F4473" s="138">
        <f t="shared" si="2282"/>
        <v>0</v>
      </c>
      <c r="G4473" s="905">
        <f t="shared" si="2282"/>
        <v>992500</v>
      </c>
      <c r="H4473" s="1109">
        <f t="shared" si="2282"/>
        <v>0</v>
      </c>
      <c r="I4473" s="906">
        <f t="shared" si="2282"/>
        <v>992500</v>
      </c>
      <c r="J4473" s="559">
        <f t="shared" si="2282"/>
        <v>67500</v>
      </c>
      <c r="K4473" s="907">
        <f t="shared" ref="K4473:K4514" si="2283">I4473/C4473*100</f>
        <v>93.632075471698116</v>
      </c>
    </row>
    <row r="4474" spans="1:11" ht="15.75" thickBot="1" x14ac:dyDescent="0.3">
      <c r="A4474" s="79" t="s">
        <v>413</v>
      </c>
      <c r="B4474" s="3" t="s">
        <v>151</v>
      </c>
      <c r="C4474" s="65">
        <f>C4475+C4477+C4479</f>
        <v>1060000</v>
      </c>
      <c r="D4474" s="65">
        <f t="shared" ref="D4474:J4474" si="2284">D4475+D4477+D4479</f>
        <v>0</v>
      </c>
      <c r="E4474" s="65">
        <f t="shared" si="2284"/>
        <v>0</v>
      </c>
      <c r="F4474" s="100">
        <f t="shared" si="2284"/>
        <v>0</v>
      </c>
      <c r="G4474" s="858">
        <f t="shared" si="2284"/>
        <v>992500</v>
      </c>
      <c r="H4474" s="511">
        <f t="shared" si="2284"/>
        <v>0</v>
      </c>
      <c r="I4474" s="859">
        <f t="shared" si="2284"/>
        <v>992500</v>
      </c>
      <c r="J4474" s="512">
        <f t="shared" si="2284"/>
        <v>67500</v>
      </c>
      <c r="K4474" s="535">
        <f t="shared" si="2283"/>
        <v>93.632075471698116</v>
      </c>
    </row>
    <row r="4475" spans="1:11" x14ac:dyDescent="0.25">
      <c r="A4475" s="78" t="s">
        <v>414</v>
      </c>
      <c r="B4475" s="63" t="s">
        <v>154</v>
      </c>
      <c r="C4475" s="64">
        <f>C4476</f>
        <v>70000</v>
      </c>
      <c r="D4475" s="64">
        <f t="shared" ref="D4475:J4475" si="2285">D4476</f>
        <v>0</v>
      </c>
      <c r="E4475" s="64">
        <f t="shared" si="2285"/>
        <v>0</v>
      </c>
      <c r="F4475" s="101">
        <f t="shared" si="2285"/>
        <v>0</v>
      </c>
      <c r="G4475" s="860">
        <f t="shared" si="2285"/>
        <v>70000</v>
      </c>
      <c r="H4475" s="369">
        <f t="shared" si="2285"/>
        <v>0</v>
      </c>
      <c r="I4475" s="861">
        <f t="shared" si="2285"/>
        <v>70000</v>
      </c>
      <c r="J4475" s="513">
        <f t="shared" si="2285"/>
        <v>0</v>
      </c>
      <c r="K4475" s="536">
        <f t="shared" si="2283"/>
        <v>100</v>
      </c>
    </row>
    <row r="4476" spans="1:11" x14ac:dyDescent="0.25">
      <c r="A4476" s="27" t="s">
        <v>415</v>
      </c>
      <c r="B4476" s="4" t="s">
        <v>155</v>
      </c>
      <c r="C4476" s="21">
        <v>70000</v>
      </c>
      <c r="D4476" s="16"/>
      <c r="E4476" s="16"/>
      <c r="F4476" s="102"/>
      <c r="G4476" s="850">
        <v>70000</v>
      </c>
      <c r="H4476" s="691"/>
      <c r="I4476" s="864">
        <f>H4476+G4476</f>
        <v>70000</v>
      </c>
      <c r="J4476" s="561">
        <f>C4476-I4476</f>
        <v>0</v>
      </c>
      <c r="K4476" s="536">
        <f t="shared" si="2283"/>
        <v>100</v>
      </c>
    </row>
    <row r="4477" spans="1:11" x14ac:dyDescent="0.25">
      <c r="A4477" s="27" t="s">
        <v>416</v>
      </c>
      <c r="B4477" s="4" t="s">
        <v>156</v>
      </c>
      <c r="C4477" s="21">
        <f>C4478</f>
        <v>30000</v>
      </c>
      <c r="D4477" s="21">
        <f t="shared" ref="D4477:J4477" si="2286">D4478</f>
        <v>0</v>
      </c>
      <c r="E4477" s="21">
        <f t="shared" si="2286"/>
        <v>0</v>
      </c>
      <c r="F4477" s="103">
        <f t="shared" si="2286"/>
        <v>0</v>
      </c>
      <c r="G4477" s="862">
        <f t="shared" si="2286"/>
        <v>22500</v>
      </c>
      <c r="H4477" s="499">
        <f t="shared" si="2286"/>
        <v>0</v>
      </c>
      <c r="I4477" s="863">
        <f t="shared" si="2286"/>
        <v>22500</v>
      </c>
      <c r="J4477" s="514">
        <f t="shared" si="2286"/>
        <v>7500</v>
      </c>
      <c r="K4477" s="536">
        <f t="shared" si="2283"/>
        <v>75</v>
      </c>
    </row>
    <row r="4478" spans="1:11" x14ac:dyDescent="0.25">
      <c r="A4478" s="27" t="s">
        <v>417</v>
      </c>
      <c r="B4478" s="4" t="s">
        <v>157</v>
      </c>
      <c r="C4478" s="21">
        <v>30000</v>
      </c>
      <c r="D4478" s="16"/>
      <c r="E4478" s="16"/>
      <c r="F4478" s="102"/>
      <c r="G4478" s="850">
        <v>22500</v>
      </c>
      <c r="H4478" s="691"/>
      <c r="I4478" s="851">
        <f>H4478+G4478</f>
        <v>22500</v>
      </c>
      <c r="J4478" s="561">
        <f>C4478-I4478</f>
        <v>7500</v>
      </c>
      <c r="K4478" s="536">
        <f t="shared" si="2283"/>
        <v>75</v>
      </c>
    </row>
    <row r="4479" spans="1:11" x14ac:dyDescent="0.25">
      <c r="A4479" s="27" t="s">
        <v>418</v>
      </c>
      <c r="B4479" s="4" t="s">
        <v>158</v>
      </c>
      <c r="C4479" s="21">
        <f>C4480</f>
        <v>960000</v>
      </c>
      <c r="D4479" s="21">
        <f t="shared" ref="D4479:J4479" si="2287">D4480</f>
        <v>0</v>
      </c>
      <c r="E4479" s="21">
        <f t="shared" si="2287"/>
        <v>0</v>
      </c>
      <c r="F4479" s="103">
        <f t="shared" si="2287"/>
        <v>0</v>
      </c>
      <c r="G4479" s="862">
        <f t="shared" si="2287"/>
        <v>900000</v>
      </c>
      <c r="H4479" s="499">
        <f t="shared" si="2287"/>
        <v>0</v>
      </c>
      <c r="I4479" s="863">
        <f t="shared" si="2287"/>
        <v>900000</v>
      </c>
      <c r="J4479" s="514">
        <f t="shared" si="2287"/>
        <v>60000</v>
      </c>
      <c r="K4479" s="536">
        <f t="shared" si="2283"/>
        <v>93.75</v>
      </c>
    </row>
    <row r="4480" spans="1:11" x14ac:dyDescent="0.25">
      <c r="A4480" s="27" t="s">
        <v>419</v>
      </c>
      <c r="B4480" s="4" t="s">
        <v>159</v>
      </c>
      <c r="C4480" s="21">
        <v>960000</v>
      </c>
      <c r="D4480" s="16"/>
      <c r="E4480" s="16"/>
      <c r="F4480" s="102"/>
      <c r="G4480" s="850">
        <v>900000</v>
      </c>
      <c r="H4480" s="691"/>
      <c r="I4480" s="864">
        <f>H4480+G4480</f>
        <v>900000</v>
      </c>
      <c r="J4480" s="561">
        <f>C4480-I4480</f>
        <v>60000</v>
      </c>
      <c r="K4480" s="536">
        <f t="shared" si="2283"/>
        <v>93.75</v>
      </c>
    </row>
    <row r="4481" spans="1:11" ht="15.75" thickBot="1" x14ac:dyDescent="0.3">
      <c r="A4481" s="70" t="s">
        <v>70</v>
      </c>
      <c r="B4481" s="70" t="s">
        <v>71</v>
      </c>
      <c r="C4481" s="71">
        <f>C4482</f>
        <v>2040000</v>
      </c>
      <c r="D4481" s="71">
        <f t="shared" ref="D4481:J4481" si="2288">D4482</f>
        <v>0</v>
      </c>
      <c r="E4481" s="71">
        <f t="shared" si="2288"/>
        <v>0</v>
      </c>
      <c r="F4481" s="111">
        <f t="shared" si="2288"/>
        <v>0</v>
      </c>
      <c r="G4481" s="902">
        <f t="shared" si="2288"/>
        <v>0</v>
      </c>
      <c r="H4481" s="1100">
        <f t="shared" si="2288"/>
        <v>0</v>
      </c>
      <c r="I4481" s="903">
        <f t="shared" si="2288"/>
        <v>0</v>
      </c>
      <c r="J4481" s="558">
        <f t="shared" si="2288"/>
        <v>2040000</v>
      </c>
      <c r="K4481" s="904">
        <f t="shared" si="2283"/>
        <v>0</v>
      </c>
    </row>
    <row r="4482" spans="1:11" ht="15.75" thickBot="1" x14ac:dyDescent="0.3">
      <c r="A4482" s="79" t="s">
        <v>420</v>
      </c>
      <c r="B4482" s="3" t="s">
        <v>151</v>
      </c>
      <c r="C4482" s="65">
        <f>C4483+C4485+C4487</f>
        <v>2040000</v>
      </c>
      <c r="D4482" s="65">
        <f t="shared" ref="D4482:J4482" si="2289">D4483+D4485+D4487</f>
        <v>0</v>
      </c>
      <c r="E4482" s="65">
        <f t="shared" si="2289"/>
        <v>0</v>
      </c>
      <c r="F4482" s="100">
        <f t="shared" si="2289"/>
        <v>0</v>
      </c>
      <c r="G4482" s="858">
        <f t="shared" si="2289"/>
        <v>0</v>
      </c>
      <c r="H4482" s="511">
        <f t="shared" si="2289"/>
        <v>0</v>
      </c>
      <c r="I4482" s="859">
        <f t="shared" si="2289"/>
        <v>0</v>
      </c>
      <c r="J4482" s="512">
        <f t="shared" si="2289"/>
        <v>2040000</v>
      </c>
      <c r="K4482" s="544">
        <f t="shared" si="2283"/>
        <v>0</v>
      </c>
    </row>
    <row r="4483" spans="1:11" x14ac:dyDescent="0.25">
      <c r="A4483" s="78" t="s">
        <v>421</v>
      </c>
      <c r="B4483" s="63" t="s">
        <v>154</v>
      </c>
      <c r="C4483" s="64">
        <f>C4484</f>
        <v>75000</v>
      </c>
      <c r="D4483" s="64">
        <f t="shared" ref="D4483:J4483" si="2290">D4484</f>
        <v>0</v>
      </c>
      <c r="E4483" s="64">
        <f t="shared" si="2290"/>
        <v>0</v>
      </c>
      <c r="F4483" s="101">
        <f t="shared" si="2290"/>
        <v>0</v>
      </c>
      <c r="G4483" s="860">
        <f t="shared" si="2290"/>
        <v>0</v>
      </c>
      <c r="H4483" s="369">
        <f t="shared" si="2290"/>
        <v>0</v>
      </c>
      <c r="I4483" s="861">
        <f t="shared" si="2290"/>
        <v>0</v>
      </c>
      <c r="J4483" s="513">
        <f t="shared" si="2290"/>
        <v>75000</v>
      </c>
      <c r="K4483" s="535">
        <f t="shared" si="2283"/>
        <v>0</v>
      </c>
    </row>
    <row r="4484" spans="1:11" x14ac:dyDescent="0.25">
      <c r="A4484" s="27" t="s">
        <v>422</v>
      </c>
      <c r="B4484" s="4" t="s">
        <v>155</v>
      </c>
      <c r="C4484" s="21">
        <v>75000</v>
      </c>
      <c r="D4484" s="16"/>
      <c r="E4484" s="16"/>
      <c r="F4484" s="102"/>
      <c r="G4484" s="835"/>
      <c r="H4484" s="716"/>
      <c r="I4484" s="846">
        <f>H4484+G4484</f>
        <v>0</v>
      </c>
      <c r="J4484" s="561">
        <f>C4484-I4484</f>
        <v>75000</v>
      </c>
      <c r="K4484" s="536">
        <f t="shared" si="2283"/>
        <v>0</v>
      </c>
    </row>
    <row r="4485" spans="1:11" x14ac:dyDescent="0.25">
      <c r="A4485" s="27" t="s">
        <v>423</v>
      </c>
      <c r="B4485" s="4" t="s">
        <v>156</v>
      </c>
      <c r="C4485" s="21">
        <f>C4486</f>
        <v>45000</v>
      </c>
      <c r="D4485" s="908">
        <f t="shared" ref="D4485:J4485" si="2291">D4486</f>
        <v>0</v>
      </c>
      <c r="E4485" s="21">
        <f t="shared" si="2291"/>
        <v>0</v>
      </c>
      <c r="F4485" s="103">
        <f t="shared" si="2291"/>
        <v>0</v>
      </c>
      <c r="G4485" s="862">
        <f t="shared" si="2291"/>
        <v>0</v>
      </c>
      <c r="H4485" s="499">
        <f t="shared" si="2291"/>
        <v>0</v>
      </c>
      <c r="I4485" s="863">
        <f t="shared" si="2291"/>
        <v>0</v>
      </c>
      <c r="J4485" s="514">
        <f t="shared" si="2291"/>
        <v>45000</v>
      </c>
      <c r="K4485" s="536">
        <f t="shared" si="2283"/>
        <v>0</v>
      </c>
    </row>
    <row r="4486" spans="1:11" x14ac:dyDescent="0.25">
      <c r="A4486" s="27" t="s">
        <v>424</v>
      </c>
      <c r="B4486" s="4" t="s">
        <v>157</v>
      </c>
      <c r="C4486" s="21">
        <v>45000</v>
      </c>
      <c r="D4486" s="16"/>
      <c r="E4486" s="16"/>
      <c r="F4486" s="102"/>
      <c r="G4486" s="835"/>
      <c r="H4486" s="716"/>
      <c r="I4486" s="846">
        <f>H4486+G4486</f>
        <v>0</v>
      </c>
      <c r="J4486" s="561">
        <f>C4486-I4486</f>
        <v>45000</v>
      </c>
      <c r="K4486" s="536">
        <f t="shared" si="2283"/>
        <v>0</v>
      </c>
    </row>
    <row r="4487" spans="1:11" x14ac:dyDescent="0.25">
      <c r="A4487" s="27" t="s">
        <v>425</v>
      </c>
      <c r="B4487" s="4" t="s">
        <v>158</v>
      </c>
      <c r="C4487" s="21">
        <f>C4488</f>
        <v>1920000</v>
      </c>
      <c r="D4487" s="21">
        <f t="shared" ref="D4487:J4487" si="2292">D4488</f>
        <v>0</v>
      </c>
      <c r="E4487" s="21">
        <f t="shared" si="2292"/>
        <v>0</v>
      </c>
      <c r="F4487" s="103">
        <f t="shared" si="2292"/>
        <v>0</v>
      </c>
      <c r="G4487" s="862">
        <f t="shared" si="2292"/>
        <v>0</v>
      </c>
      <c r="H4487" s="499">
        <f t="shared" si="2292"/>
        <v>0</v>
      </c>
      <c r="I4487" s="863">
        <f t="shared" si="2292"/>
        <v>0</v>
      </c>
      <c r="J4487" s="514">
        <f t="shared" si="2292"/>
        <v>1920000</v>
      </c>
      <c r="K4487" s="536">
        <f t="shared" si="2283"/>
        <v>0</v>
      </c>
    </row>
    <row r="4488" spans="1:11" x14ac:dyDescent="0.25">
      <c r="A4488" s="27" t="s">
        <v>426</v>
      </c>
      <c r="B4488" s="4" t="s">
        <v>159</v>
      </c>
      <c r="C4488" s="21">
        <v>1920000</v>
      </c>
      <c r="D4488" s="16"/>
      <c r="E4488" s="16"/>
      <c r="F4488" s="102"/>
      <c r="G4488" s="835"/>
      <c r="H4488" s="716"/>
      <c r="I4488" s="846">
        <f>H4488+G4488</f>
        <v>0</v>
      </c>
      <c r="J4488" s="561">
        <f>C4488-I4488</f>
        <v>1920000</v>
      </c>
      <c r="K4488" s="536">
        <f t="shared" si="2283"/>
        <v>0</v>
      </c>
    </row>
    <row r="4489" spans="1:11" ht="15.75" thickBot="1" x14ac:dyDescent="0.3">
      <c r="A4489" s="70" t="s">
        <v>72</v>
      </c>
      <c r="B4489" s="70" t="s">
        <v>73</v>
      </c>
      <c r="C4489" s="71">
        <f>C4490</f>
        <v>520000</v>
      </c>
      <c r="D4489" s="71">
        <f t="shared" ref="D4489:J4489" si="2293">D4490</f>
        <v>0</v>
      </c>
      <c r="E4489" s="71">
        <f t="shared" si="2293"/>
        <v>0</v>
      </c>
      <c r="F4489" s="111">
        <f t="shared" si="2293"/>
        <v>0</v>
      </c>
      <c r="G4489" s="902">
        <f t="shared" si="2293"/>
        <v>0</v>
      </c>
      <c r="H4489" s="1100">
        <f t="shared" si="2293"/>
        <v>0</v>
      </c>
      <c r="I4489" s="903">
        <f t="shared" si="2293"/>
        <v>0</v>
      </c>
      <c r="J4489" s="558">
        <f t="shared" si="2293"/>
        <v>520000</v>
      </c>
      <c r="K4489" s="904">
        <f t="shared" si="2283"/>
        <v>0</v>
      </c>
    </row>
    <row r="4490" spans="1:11" ht="15.75" thickBot="1" x14ac:dyDescent="0.3">
      <c r="A4490" s="79" t="s">
        <v>427</v>
      </c>
      <c r="B4490" s="3" t="s">
        <v>151</v>
      </c>
      <c r="C4490" s="65">
        <f>C4491+C4493+C4495</f>
        <v>520000</v>
      </c>
      <c r="D4490" s="65">
        <f t="shared" ref="D4490:J4490" si="2294">D4491+D4493+D4495</f>
        <v>0</v>
      </c>
      <c r="E4490" s="65">
        <f t="shared" si="2294"/>
        <v>0</v>
      </c>
      <c r="F4490" s="100">
        <f t="shared" si="2294"/>
        <v>0</v>
      </c>
      <c r="G4490" s="858">
        <f t="shared" si="2294"/>
        <v>0</v>
      </c>
      <c r="H4490" s="511">
        <f t="shared" si="2294"/>
        <v>0</v>
      </c>
      <c r="I4490" s="859">
        <f t="shared" si="2294"/>
        <v>0</v>
      </c>
      <c r="J4490" s="512">
        <f t="shared" si="2294"/>
        <v>520000</v>
      </c>
      <c r="K4490" s="544">
        <f t="shared" si="2283"/>
        <v>0</v>
      </c>
    </row>
    <row r="4491" spans="1:11" x14ac:dyDescent="0.25">
      <c r="A4491" s="78" t="s">
        <v>428</v>
      </c>
      <c r="B4491" s="63" t="s">
        <v>154</v>
      </c>
      <c r="C4491" s="64">
        <f>C4492</f>
        <v>65000</v>
      </c>
      <c r="D4491" s="64">
        <f t="shared" ref="D4491:J4491" si="2295">D4492</f>
        <v>0</v>
      </c>
      <c r="E4491" s="64">
        <f t="shared" si="2295"/>
        <v>0</v>
      </c>
      <c r="F4491" s="101">
        <f t="shared" si="2295"/>
        <v>0</v>
      </c>
      <c r="G4491" s="860">
        <f t="shared" si="2295"/>
        <v>0</v>
      </c>
      <c r="H4491" s="369">
        <f t="shared" si="2295"/>
        <v>0</v>
      </c>
      <c r="I4491" s="861">
        <f t="shared" si="2295"/>
        <v>0</v>
      </c>
      <c r="J4491" s="513">
        <f t="shared" si="2295"/>
        <v>65000</v>
      </c>
      <c r="K4491" s="535">
        <f t="shared" si="2283"/>
        <v>0</v>
      </c>
    </row>
    <row r="4492" spans="1:11" x14ac:dyDescent="0.25">
      <c r="A4492" s="27" t="s">
        <v>429</v>
      </c>
      <c r="B4492" s="4" t="s">
        <v>155</v>
      </c>
      <c r="C4492" s="21">
        <v>65000</v>
      </c>
      <c r="D4492" s="57"/>
      <c r="E4492" s="57"/>
      <c r="F4492" s="106"/>
      <c r="G4492" s="835"/>
      <c r="H4492" s="716"/>
      <c r="I4492" s="846">
        <f>H4492+G4492</f>
        <v>0</v>
      </c>
      <c r="J4492" s="561">
        <f>C4492-I4492</f>
        <v>65000</v>
      </c>
      <c r="K4492" s="536">
        <f t="shared" si="2283"/>
        <v>0</v>
      </c>
    </row>
    <row r="4493" spans="1:11" x14ac:dyDescent="0.25">
      <c r="A4493" s="27" t="s">
        <v>430</v>
      </c>
      <c r="B4493" s="4" t="s">
        <v>156</v>
      </c>
      <c r="C4493" s="21">
        <f>C4494</f>
        <v>15000</v>
      </c>
      <c r="D4493" s="21">
        <f t="shared" ref="D4493:J4493" si="2296">D4494</f>
        <v>0</v>
      </c>
      <c r="E4493" s="21">
        <f t="shared" si="2296"/>
        <v>0</v>
      </c>
      <c r="F4493" s="103">
        <f t="shared" si="2296"/>
        <v>0</v>
      </c>
      <c r="G4493" s="862">
        <f t="shared" si="2296"/>
        <v>0</v>
      </c>
      <c r="H4493" s="499">
        <f t="shared" si="2296"/>
        <v>0</v>
      </c>
      <c r="I4493" s="863">
        <f t="shared" si="2296"/>
        <v>0</v>
      </c>
      <c r="J4493" s="514">
        <f t="shared" si="2296"/>
        <v>15000</v>
      </c>
      <c r="K4493" s="536">
        <f t="shared" si="2283"/>
        <v>0</v>
      </c>
    </row>
    <row r="4494" spans="1:11" x14ac:dyDescent="0.25">
      <c r="A4494" s="27" t="s">
        <v>431</v>
      </c>
      <c r="B4494" s="4" t="s">
        <v>157</v>
      </c>
      <c r="C4494" s="21">
        <v>15000</v>
      </c>
      <c r="D4494" s="16"/>
      <c r="E4494" s="16"/>
      <c r="F4494" s="102"/>
      <c r="G4494" s="835"/>
      <c r="H4494" s="716"/>
      <c r="I4494" s="846">
        <f>H4494+G4494</f>
        <v>0</v>
      </c>
      <c r="J4494" s="561">
        <f>C4494-I4494</f>
        <v>15000</v>
      </c>
      <c r="K4494" s="536">
        <f t="shared" si="2283"/>
        <v>0</v>
      </c>
    </row>
    <row r="4495" spans="1:11" x14ac:dyDescent="0.25">
      <c r="A4495" s="27" t="s">
        <v>432</v>
      </c>
      <c r="B4495" s="4" t="s">
        <v>158</v>
      </c>
      <c r="C4495" s="21">
        <f>C4496</f>
        <v>440000</v>
      </c>
      <c r="D4495" s="21">
        <f t="shared" ref="D4495:J4495" si="2297">D4496</f>
        <v>0</v>
      </c>
      <c r="E4495" s="21">
        <f t="shared" si="2297"/>
        <v>0</v>
      </c>
      <c r="F4495" s="103">
        <f t="shared" si="2297"/>
        <v>0</v>
      </c>
      <c r="G4495" s="862">
        <f t="shared" si="2297"/>
        <v>0</v>
      </c>
      <c r="H4495" s="499">
        <f t="shared" si="2297"/>
        <v>0</v>
      </c>
      <c r="I4495" s="863">
        <f t="shared" si="2297"/>
        <v>0</v>
      </c>
      <c r="J4495" s="514">
        <f t="shared" si="2297"/>
        <v>440000</v>
      </c>
      <c r="K4495" s="536">
        <f t="shared" si="2283"/>
        <v>0</v>
      </c>
    </row>
    <row r="4496" spans="1:11" x14ac:dyDescent="0.25">
      <c r="A4496" s="27" t="s">
        <v>433</v>
      </c>
      <c r="B4496" s="4" t="s">
        <v>159</v>
      </c>
      <c r="C4496" s="21">
        <v>440000</v>
      </c>
      <c r="D4496" s="16"/>
      <c r="E4496" s="16"/>
      <c r="F4496" s="102"/>
      <c r="G4496" s="835"/>
      <c r="H4496" s="716"/>
      <c r="I4496" s="846">
        <f>H4496+G4496</f>
        <v>0</v>
      </c>
      <c r="J4496" s="561">
        <f>C4496-I4496</f>
        <v>440000</v>
      </c>
      <c r="K4496" s="536">
        <f t="shared" si="2283"/>
        <v>0</v>
      </c>
    </row>
    <row r="4497" spans="1:11" x14ac:dyDescent="0.25">
      <c r="A4497" s="54" t="s">
        <v>115</v>
      </c>
      <c r="B4497" s="54" t="s">
        <v>109</v>
      </c>
      <c r="C4497" s="55">
        <f>C4498</f>
        <v>1340000</v>
      </c>
      <c r="D4497" s="55">
        <f t="shared" ref="D4497:J4498" si="2298">D4498</f>
        <v>0</v>
      </c>
      <c r="E4497" s="55">
        <f t="shared" si="2298"/>
        <v>0</v>
      </c>
      <c r="F4497" s="104">
        <f t="shared" si="2298"/>
        <v>0</v>
      </c>
      <c r="G4497" s="547">
        <f t="shared" si="2298"/>
        <v>637500</v>
      </c>
      <c r="H4497" s="499">
        <f t="shared" si="2298"/>
        <v>0</v>
      </c>
      <c r="I4497" s="548">
        <f t="shared" si="2298"/>
        <v>637500</v>
      </c>
      <c r="J4497" s="581">
        <f t="shared" si="2298"/>
        <v>702500</v>
      </c>
      <c r="K4497" s="926">
        <f t="shared" si="2283"/>
        <v>47.574626865671647</v>
      </c>
    </row>
    <row r="4498" spans="1:11" ht="15.75" thickBot="1" x14ac:dyDescent="0.3">
      <c r="A4498" s="70" t="s">
        <v>434</v>
      </c>
      <c r="B4498" s="70" t="s">
        <v>74</v>
      </c>
      <c r="C4498" s="71">
        <f>C4499</f>
        <v>1340000</v>
      </c>
      <c r="D4498" s="71">
        <f t="shared" si="2298"/>
        <v>0</v>
      </c>
      <c r="E4498" s="71">
        <f t="shared" si="2298"/>
        <v>0</v>
      </c>
      <c r="F4498" s="111">
        <f t="shared" si="2298"/>
        <v>0</v>
      </c>
      <c r="G4498" s="902">
        <f t="shared" si="2298"/>
        <v>637500</v>
      </c>
      <c r="H4498" s="1100">
        <f t="shared" si="2298"/>
        <v>0</v>
      </c>
      <c r="I4498" s="557">
        <f t="shared" si="2298"/>
        <v>637500</v>
      </c>
      <c r="J4498" s="903">
        <f t="shared" si="2298"/>
        <v>702500</v>
      </c>
      <c r="K4498" s="927">
        <f t="shared" si="2283"/>
        <v>47.574626865671647</v>
      </c>
    </row>
    <row r="4499" spans="1:11" ht="15.75" thickBot="1" x14ac:dyDescent="0.3">
      <c r="A4499" s="79" t="s">
        <v>435</v>
      </c>
      <c r="B4499" s="3" t="s">
        <v>151</v>
      </c>
      <c r="C4499" s="65">
        <f>C4500+C4502+C4504</f>
        <v>1340000</v>
      </c>
      <c r="D4499" s="65">
        <f t="shared" ref="D4499:J4499" si="2299">D4500+D4502+D4504</f>
        <v>0</v>
      </c>
      <c r="E4499" s="65">
        <f t="shared" si="2299"/>
        <v>0</v>
      </c>
      <c r="F4499" s="100">
        <f t="shared" si="2299"/>
        <v>0</v>
      </c>
      <c r="G4499" s="858">
        <f t="shared" si="2299"/>
        <v>637500</v>
      </c>
      <c r="H4499" s="511">
        <f t="shared" si="2299"/>
        <v>0</v>
      </c>
      <c r="I4499" s="511">
        <f t="shared" si="2299"/>
        <v>637500</v>
      </c>
      <c r="J4499" s="859">
        <f t="shared" si="2299"/>
        <v>702500</v>
      </c>
      <c r="K4499" s="928">
        <f t="shared" si="2283"/>
        <v>47.574626865671647</v>
      </c>
    </row>
    <row r="4500" spans="1:11" x14ac:dyDescent="0.25">
      <c r="A4500" s="78" t="s">
        <v>436</v>
      </c>
      <c r="B4500" s="63" t="s">
        <v>154</v>
      </c>
      <c r="C4500" s="64">
        <f>C4501</f>
        <v>50000</v>
      </c>
      <c r="D4500" s="64">
        <f t="shared" ref="D4500:J4500" si="2300">D4501</f>
        <v>0</v>
      </c>
      <c r="E4500" s="64">
        <f t="shared" si="2300"/>
        <v>0</v>
      </c>
      <c r="F4500" s="101">
        <f t="shared" si="2300"/>
        <v>0</v>
      </c>
      <c r="G4500" s="884">
        <f t="shared" si="2300"/>
        <v>0</v>
      </c>
      <c r="H4500" s="1110">
        <f t="shared" si="2300"/>
        <v>0</v>
      </c>
      <c r="I4500" s="885">
        <f t="shared" si="2300"/>
        <v>0</v>
      </c>
      <c r="J4500" s="128">
        <f t="shared" si="2300"/>
        <v>50000</v>
      </c>
      <c r="K4500" s="929">
        <f t="shared" si="2283"/>
        <v>0</v>
      </c>
    </row>
    <row r="4501" spans="1:11" x14ac:dyDescent="0.25">
      <c r="A4501" s="27" t="s">
        <v>437</v>
      </c>
      <c r="B4501" s="4" t="s">
        <v>155</v>
      </c>
      <c r="C4501" s="21">
        <v>50000</v>
      </c>
      <c r="D4501" s="16"/>
      <c r="E4501" s="16"/>
      <c r="F4501" s="102"/>
      <c r="G4501" s="835"/>
      <c r="H4501" s="716"/>
      <c r="I4501" s="886">
        <f>H4501+G4501</f>
        <v>0</v>
      </c>
      <c r="J4501" s="918">
        <f>C4501-I4501</f>
        <v>50000</v>
      </c>
      <c r="K4501" s="930">
        <f t="shared" si="2283"/>
        <v>0</v>
      </c>
    </row>
    <row r="4502" spans="1:11" x14ac:dyDescent="0.25">
      <c r="A4502" s="27" t="s">
        <v>438</v>
      </c>
      <c r="B4502" s="4" t="s">
        <v>156</v>
      </c>
      <c r="C4502" s="21">
        <f>C4503</f>
        <v>15000</v>
      </c>
      <c r="D4502" s="21">
        <f t="shared" ref="D4502:J4502" si="2301">D4503</f>
        <v>0</v>
      </c>
      <c r="E4502" s="21">
        <f t="shared" si="2301"/>
        <v>0</v>
      </c>
      <c r="F4502" s="103">
        <f t="shared" si="2301"/>
        <v>0</v>
      </c>
      <c r="G4502" s="870">
        <f t="shared" si="2301"/>
        <v>0</v>
      </c>
      <c r="H4502" s="21">
        <f t="shared" si="2301"/>
        <v>0</v>
      </c>
      <c r="I4502" s="871">
        <f t="shared" si="2301"/>
        <v>0</v>
      </c>
      <c r="J4502" s="919">
        <f t="shared" si="2301"/>
        <v>15000</v>
      </c>
      <c r="K4502" s="930">
        <f t="shared" si="2283"/>
        <v>0</v>
      </c>
    </row>
    <row r="4503" spans="1:11" x14ac:dyDescent="0.25">
      <c r="A4503" s="27" t="s">
        <v>439</v>
      </c>
      <c r="B4503" s="4" t="s">
        <v>157</v>
      </c>
      <c r="C4503" s="21">
        <v>15000</v>
      </c>
      <c r="D4503" s="16"/>
      <c r="E4503" s="16"/>
      <c r="F4503" s="102"/>
      <c r="G4503" s="835"/>
      <c r="H4503" s="716"/>
      <c r="I4503" s="886">
        <f>H4503+G4503</f>
        <v>0</v>
      </c>
      <c r="J4503" s="918">
        <f>C4503-I4503</f>
        <v>15000</v>
      </c>
      <c r="K4503" s="930">
        <f t="shared" si="2283"/>
        <v>0</v>
      </c>
    </row>
    <row r="4504" spans="1:11" x14ac:dyDescent="0.25">
      <c r="A4504" s="27" t="s">
        <v>440</v>
      </c>
      <c r="B4504" s="4" t="s">
        <v>158</v>
      </c>
      <c r="C4504" s="21">
        <f>C4505</f>
        <v>1275000</v>
      </c>
      <c r="D4504" s="21">
        <f t="shared" ref="D4504:J4504" si="2302">D4505</f>
        <v>0</v>
      </c>
      <c r="E4504" s="21">
        <f t="shared" si="2302"/>
        <v>0</v>
      </c>
      <c r="F4504" s="103">
        <f t="shared" si="2302"/>
        <v>0</v>
      </c>
      <c r="G4504" s="870">
        <f t="shared" si="2302"/>
        <v>637500</v>
      </c>
      <c r="H4504" s="21">
        <f t="shared" si="2302"/>
        <v>0</v>
      </c>
      <c r="I4504" s="871">
        <f t="shared" si="2302"/>
        <v>637500</v>
      </c>
      <c r="J4504" s="919">
        <f t="shared" si="2302"/>
        <v>637500</v>
      </c>
      <c r="K4504" s="930">
        <f t="shared" si="2283"/>
        <v>50</v>
      </c>
    </row>
    <row r="4505" spans="1:11" x14ac:dyDescent="0.25">
      <c r="A4505" s="27" t="s">
        <v>441</v>
      </c>
      <c r="B4505" s="4" t="s">
        <v>159</v>
      </c>
      <c r="C4505" s="21">
        <v>1275000</v>
      </c>
      <c r="D4505" s="16"/>
      <c r="E4505" s="16"/>
      <c r="F4505" s="102"/>
      <c r="G4505" s="850">
        <v>637500</v>
      </c>
      <c r="H4505" s="691"/>
      <c r="I4505" s="887">
        <f>H4505+G4505</f>
        <v>637500</v>
      </c>
      <c r="J4505" s="918">
        <f>C4505-I4505</f>
        <v>637500</v>
      </c>
      <c r="K4505" s="930">
        <f t="shared" si="2283"/>
        <v>50</v>
      </c>
    </row>
    <row r="4506" spans="1:11" x14ac:dyDescent="0.25">
      <c r="A4506" s="54" t="s">
        <v>114</v>
      </c>
      <c r="B4506" s="54" t="s">
        <v>110</v>
      </c>
      <c r="C4506" s="55">
        <f t="shared" ref="C4506:J4506" si="2303">C4507+C4518+C4529+C4537</f>
        <v>8874500</v>
      </c>
      <c r="D4506" s="55">
        <f t="shared" si="2303"/>
        <v>0</v>
      </c>
      <c r="E4506" s="55">
        <f t="shared" si="2303"/>
        <v>0</v>
      </c>
      <c r="F4506" s="104">
        <f t="shared" si="2303"/>
        <v>0</v>
      </c>
      <c r="G4506" s="547">
        <f t="shared" si="2303"/>
        <v>4419250</v>
      </c>
      <c r="H4506" s="499">
        <f t="shared" si="2303"/>
        <v>0</v>
      </c>
      <c r="I4506" s="581">
        <f t="shared" si="2303"/>
        <v>4419250</v>
      </c>
      <c r="J4506" s="920">
        <f t="shared" si="2303"/>
        <v>4455250</v>
      </c>
      <c r="K4506" s="926">
        <f t="shared" si="2283"/>
        <v>49.797171671643476</v>
      </c>
    </row>
    <row r="4507" spans="1:11" ht="15.75" thickBot="1" x14ac:dyDescent="0.3">
      <c r="A4507" s="70" t="s">
        <v>75</v>
      </c>
      <c r="B4507" s="70" t="s">
        <v>76</v>
      </c>
      <c r="C4507" s="71">
        <f>C4508</f>
        <v>1439500</v>
      </c>
      <c r="D4507" s="71">
        <f t="shared" ref="D4507:J4507" si="2304">D4508</f>
        <v>0</v>
      </c>
      <c r="E4507" s="71">
        <f t="shared" si="2304"/>
        <v>0</v>
      </c>
      <c r="F4507" s="111">
        <f t="shared" si="2304"/>
        <v>0</v>
      </c>
      <c r="G4507" s="902">
        <f t="shared" si="2304"/>
        <v>0</v>
      </c>
      <c r="H4507" s="1100">
        <f t="shared" si="2304"/>
        <v>0</v>
      </c>
      <c r="I4507" s="903">
        <f t="shared" si="2304"/>
        <v>0</v>
      </c>
      <c r="J4507" s="921">
        <f t="shared" si="2304"/>
        <v>1439500</v>
      </c>
      <c r="K4507" s="927">
        <f t="shared" si="2283"/>
        <v>0</v>
      </c>
    </row>
    <row r="4508" spans="1:11" ht="15.75" thickBot="1" x14ac:dyDescent="0.3">
      <c r="A4508" s="79" t="s">
        <v>442</v>
      </c>
      <c r="B4508" s="3" t="s">
        <v>151</v>
      </c>
      <c r="C4508" s="65">
        <f>C4509+C4511+C4513</f>
        <v>1439500</v>
      </c>
      <c r="D4508" s="65">
        <f t="shared" ref="D4508:J4508" si="2305">D4509+D4511+D4513</f>
        <v>0</v>
      </c>
      <c r="E4508" s="65">
        <f t="shared" si="2305"/>
        <v>0</v>
      </c>
      <c r="F4508" s="100">
        <f t="shared" si="2305"/>
        <v>0</v>
      </c>
      <c r="G4508" s="858">
        <f t="shared" si="2305"/>
        <v>0</v>
      </c>
      <c r="H4508" s="511">
        <f t="shared" si="2305"/>
        <v>0</v>
      </c>
      <c r="I4508" s="859">
        <f t="shared" si="2305"/>
        <v>0</v>
      </c>
      <c r="J4508" s="922">
        <f t="shared" si="2305"/>
        <v>1439500</v>
      </c>
      <c r="K4508" s="928">
        <f t="shared" si="2283"/>
        <v>0</v>
      </c>
    </row>
    <row r="4509" spans="1:11" x14ac:dyDescent="0.25">
      <c r="A4509" s="78" t="s">
        <v>443</v>
      </c>
      <c r="B4509" s="63" t="s">
        <v>154</v>
      </c>
      <c r="C4509" s="64">
        <f>C4510</f>
        <v>89500</v>
      </c>
      <c r="D4509" s="64">
        <f t="shared" ref="D4509:J4509" si="2306">D4510</f>
        <v>0</v>
      </c>
      <c r="E4509" s="64">
        <f t="shared" si="2306"/>
        <v>0</v>
      </c>
      <c r="F4509" s="101">
        <f t="shared" si="2306"/>
        <v>0</v>
      </c>
      <c r="G4509" s="860">
        <f t="shared" si="2306"/>
        <v>0</v>
      </c>
      <c r="H4509" s="369">
        <f t="shared" si="2306"/>
        <v>0</v>
      </c>
      <c r="I4509" s="861">
        <f t="shared" si="2306"/>
        <v>0</v>
      </c>
      <c r="J4509" s="923">
        <f t="shared" si="2306"/>
        <v>89500</v>
      </c>
      <c r="K4509" s="929">
        <f t="shared" si="2283"/>
        <v>0</v>
      </c>
    </row>
    <row r="4510" spans="1:11" x14ac:dyDescent="0.25">
      <c r="A4510" s="27" t="s">
        <v>444</v>
      </c>
      <c r="B4510" s="4" t="s">
        <v>155</v>
      </c>
      <c r="C4510" s="21">
        <v>89500</v>
      </c>
      <c r="D4510" s="16"/>
      <c r="E4510" s="16"/>
      <c r="F4510" s="102"/>
      <c r="G4510" s="835"/>
      <c r="H4510" s="716"/>
      <c r="I4510" s="846">
        <f>H4510+G4510</f>
        <v>0</v>
      </c>
      <c r="J4510" s="924">
        <f>C4510-I4510</f>
        <v>89500</v>
      </c>
      <c r="K4510" s="930">
        <f t="shared" si="2283"/>
        <v>0</v>
      </c>
    </row>
    <row r="4511" spans="1:11" x14ac:dyDescent="0.25">
      <c r="A4511" s="27" t="s">
        <v>445</v>
      </c>
      <c r="B4511" s="4" t="s">
        <v>156</v>
      </c>
      <c r="C4511" s="21">
        <f>C4512</f>
        <v>30000</v>
      </c>
      <c r="D4511" s="21">
        <f t="shared" ref="D4511:J4511" si="2307">D4512</f>
        <v>0</v>
      </c>
      <c r="E4511" s="21">
        <f t="shared" si="2307"/>
        <v>0</v>
      </c>
      <c r="F4511" s="103">
        <f t="shared" si="2307"/>
        <v>0</v>
      </c>
      <c r="G4511" s="862">
        <f t="shared" si="2307"/>
        <v>0</v>
      </c>
      <c r="H4511" s="499">
        <f t="shared" si="2307"/>
        <v>0</v>
      </c>
      <c r="I4511" s="863">
        <f t="shared" si="2307"/>
        <v>0</v>
      </c>
      <c r="J4511" s="925">
        <f t="shared" si="2307"/>
        <v>30000</v>
      </c>
      <c r="K4511" s="930">
        <f t="shared" si="2283"/>
        <v>0</v>
      </c>
    </row>
    <row r="4512" spans="1:11" x14ac:dyDescent="0.25">
      <c r="A4512" s="27" t="s">
        <v>446</v>
      </c>
      <c r="B4512" s="4" t="s">
        <v>157</v>
      </c>
      <c r="C4512" s="21">
        <v>30000</v>
      </c>
      <c r="D4512" s="16"/>
      <c r="E4512" s="16"/>
      <c r="F4512" s="102"/>
      <c r="G4512" s="835"/>
      <c r="H4512" s="716"/>
      <c r="I4512" s="846">
        <f>H4512+G4512</f>
        <v>0</v>
      </c>
      <c r="J4512" s="924">
        <f>C4512-I4512</f>
        <v>30000</v>
      </c>
      <c r="K4512" s="930">
        <f t="shared" si="2283"/>
        <v>0</v>
      </c>
    </row>
    <row r="4513" spans="1:11" x14ac:dyDescent="0.25">
      <c r="A4513" s="27" t="s">
        <v>447</v>
      </c>
      <c r="B4513" s="4" t="s">
        <v>158</v>
      </c>
      <c r="C4513" s="21">
        <f>C4514</f>
        <v>1320000</v>
      </c>
      <c r="D4513" s="21">
        <f t="shared" ref="D4513:J4513" si="2308">D4514</f>
        <v>0</v>
      </c>
      <c r="E4513" s="21">
        <f t="shared" si="2308"/>
        <v>0</v>
      </c>
      <c r="F4513" s="103">
        <f t="shared" si="2308"/>
        <v>0</v>
      </c>
      <c r="G4513" s="862">
        <f t="shared" si="2308"/>
        <v>0</v>
      </c>
      <c r="H4513" s="499">
        <f t="shared" si="2308"/>
        <v>0</v>
      </c>
      <c r="I4513" s="863">
        <f t="shared" si="2308"/>
        <v>0</v>
      </c>
      <c r="J4513" s="925">
        <f t="shared" si="2308"/>
        <v>1320000</v>
      </c>
      <c r="K4513" s="930">
        <f t="shared" si="2283"/>
        <v>0</v>
      </c>
    </row>
    <row r="4514" spans="1:11" x14ac:dyDescent="0.25">
      <c r="A4514" s="27" t="s">
        <v>448</v>
      </c>
      <c r="B4514" s="4" t="s">
        <v>159</v>
      </c>
      <c r="C4514" s="21">
        <v>1320000</v>
      </c>
      <c r="D4514" s="16"/>
      <c r="E4514" s="16"/>
      <c r="F4514" s="102"/>
      <c r="G4514" s="835"/>
      <c r="H4514" s="716"/>
      <c r="I4514" s="846">
        <f>H4514+G4514</f>
        <v>0</v>
      </c>
      <c r="J4514" s="924">
        <f>C4514-I4514</f>
        <v>1320000</v>
      </c>
      <c r="K4514" s="930">
        <f t="shared" si="2283"/>
        <v>0</v>
      </c>
    </row>
    <row r="4515" spans="1:11" x14ac:dyDescent="0.25">
      <c r="A4515" s="139"/>
      <c r="B4515" s="124"/>
      <c r="C4515" s="125"/>
      <c r="D4515" s="126"/>
      <c r="E4515" s="126"/>
      <c r="F4515" s="126"/>
      <c r="G4515" s="516"/>
      <c r="H4515" s="516"/>
      <c r="I4515" s="516"/>
      <c r="J4515" s="515"/>
      <c r="K4515" s="545"/>
    </row>
    <row r="4516" spans="1:11" x14ac:dyDescent="0.25">
      <c r="A4516" s="140"/>
      <c r="B4516" s="7"/>
      <c r="C4516" s="8"/>
      <c r="D4516" s="130"/>
      <c r="E4516" s="130"/>
      <c r="F4516" s="130"/>
      <c r="G4516" s="520"/>
      <c r="H4516" s="520"/>
      <c r="I4516" s="520"/>
      <c r="J4516" s="519"/>
      <c r="K4516" s="550">
        <v>9</v>
      </c>
    </row>
    <row r="4517" spans="1:11" x14ac:dyDescent="0.25">
      <c r="A4517" s="144" t="s">
        <v>533</v>
      </c>
      <c r="B4517" s="141">
        <v>2</v>
      </c>
      <c r="C4517" s="142" t="s">
        <v>534</v>
      </c>
      <c r="D4517" s="142" t="s">
        <v>535</v>
      </c>
      <c r="E4517" s="142" t="s">
        <v>536</v>
      </c>
      <c r="F4517" s="143" t="s">
        <v>537</v>
      </c>
      <c r="G4517" s="882">
        <v>7</v>
      </c>
      <c r="H4517" s="1108">
        <v>8</v>
      </c>
      <c r="I4517" s="883">
        <v>9</v>
      </c>
      <c r="J4517" s="525">
        <v>10</v>
      </c>
      <c r="K4517" s="503">
        <v>11</v>
      </c>
    </row>
    <row r="4518" spans="1:11" ht="15.75" thickBot="1" x14ac:dyDescent="0.3">
      <c r="A4518" s="70" t="s">
        <v>77</v>
      </c>
      <c r="B4518" s="70" t="s">
        <v>78</v>
      </c>
      <c r="C4518" s="71">
        <f>C4519+C4522</f>
        <v>3095000</v>
      </c>
      <c r="D4518" s="71">
        <f t="shared" ref="D4518:J4518" si="2309">D4519+D4522</f>
        <v>0</v>
      </c>
      <c r="E4518" s="71">
        <f t="shared" si="2309"/>
        <v>0</v>
      </c>
      <c r="F4518" s="111">
        <f t="shared" si="2309"/>
        <v>0</v>
      </c>
      <c r="G4518" s="902">
        <f t="shared" si="2309"/>
        <v>1794250</v>
      </c>
      <c r="H4518" s="1100">
        <f t="shared" si="2309"/>
        <v>0</v>
      </c>
      <c r="I4518" s="903">
        <f t="shared" si="2309"/>
        <v>1794250</v>
      </c>
      <c r="J4518" s="558">
        <f t="shared" si="2309"/>
        <v>1300750</v>
      </c>
      <c r="K4518" s="904">
        <f t="shared" ref="K4518:K4556" si="2310">I4518/C4518*100</f>
        <v>57.972536348949923</v>
      </c>
    </row>
    <row r="4519" spans="1:11" ht="15.75" thickBot="1" x14ac:dyDescent="0.3">
      <c r="A4519" s="3" t="s">
        <v>456</v>
      </c>
      <c r="B4519" s="3" t="s">
        <v>92</v>
      </c>
      <c r="C4519" s="65">
        <f>C4520</f>
        <v>1825000</v>
      </c>
      <c r="D4519" s="65">
        <f t="shared" ref="D4519:J4520" si="2311">D4520</f>
        <v>0</v>
      </c>
      <c r="E4519" s="65">
        <f t="shared" si="2311"/>
        <v>0</v>
      </c>
      <c r="F4519" s="100">
        <f t="shared" si="2311"/>
        <v>0</v>
      </c>
      <c r="G4519" s="858">
        <f t="shared" si="2311"/>
        <v>1095000</v>
      </c>
      <c r="H4519" s="511">
        <f t="shared" si="2311"/>
        <v>0</v>
      </c>
      <c r="I4519" s="859">
        <f t="shared" si="2311"/>
        <v>1095000</v>
      </c>
      <c r="J4519" s="512">
        <f t="shared" si="2311"/>
        <v>730000</v>
      </c>
      <c r="K4519" s="544">
        <f t="shared" si="2310"/>
        <v>60</v>
      </c>
    </row>
    <row r="4520" spans="1:11" x14ac:dyDescent="0.25">
      <c r="A4520" s="63" t="s">
        <v>457</v>
      </c>
      <c r="B4520" s="63" t="s">
        <v>152</v>
      </c>
      <c r="C4520" s="64">
        <f>C4521</f>
        <v>1825000</v>
      </c>
      <c r="D4520" s="64">
        <f t="shared" si="2311"/>
        <v>0</v>
      </c>
      <c r="E4520" s="64">
        <f t="shared" si="2311"/>
        <v>0</v>
      </c>
      <c r="F4520" s="101">
        <f t="shared" si="2311"/>
        <v>0</v>
      </c>
      <c r="G4520" s="860">
        <f t="shared" si="2311"/>
        <v>1095000</v>
      </c>
      <c r="H4520" s="369">
        <f t="shared" si="2311"/>
        <v>0</v>
      </c>
      <c r="I4520" s="861">
        <f t="shared" si="2311"/>
        <v>1095000</v>
      </c>
      <c r="J4520" s="513">
        <f t="shared" si="2311"/>
        <v>730000</v>
      </c>
      <c r="K4520" s="535">
        <f t="shared" si="2310"/>
        <v>60</v>
      </c>
    </row>
    <row r="4521" spans="1:11" ht="15.75" thickBot="1" x14ac:dyDescent="0.3">
      <c r="A4521" s="48" t="s">
        <v>458</v>
      </c>
      <c r="B4521" s="48" t="s">
        <v>153</v>
      </c>
      <c r="C4521" s="49">
        <v>1825000</v>
      </c>
      <c r="D4521" s="147"/>
      <c r="E4521" s="147"/>
      <c r="F4521" s="148"/>
      <c r="G4521" s="865">
        <v>1095000</v>
      </c>
      <c r="H4521" s="1098"/>
      <c r="I4521" s="866">
        <f>H4521+G4521</f>
        <v>1095000</v>
      </c>
      <c r="J4521" s="618">
        <f>C4521-I4521</f>
        <v>730000</v>
      </c>
      <c r="K4521" s="538">
        <f t="shared" si="2310"/>
        <v>60</v>
      </c>
    </row>
    <row r="4522" spans="1:11" ht="15.75" thickBot="1" x14ac:dyDescent="0.3">
      <c r="A4522" s="79" t="s">
        <v>449</v>
      </c>
      <c r="B4522" s="3" t="s">
        <v>151</v>
      </c>
      <c r="C4522" s="65">
        <f>C4523+C4525+C4527</f>
        <v>1270000</v>
      </c>
      <c r="D4522" s="65">
        <f t="shared" ref="D4522:J4522" si="2312">D4523+D4525+D4527</f>
        <v>0</v>
      </c>
      <c r="E4522" s="65">
        <f t="shared" si="2312"/>
        <v>0</v>
      </c>
      <c r="F4522" s="100">
        <f t="shared" si="2312"/>
        <v>0</v>
      </c>
      <c r="G4522" s="858">
        <f t="shared" si="2312"/>
        <v>699250</v>
      </c>
      <c r="H4522" s="511">
        <f t="shared" si="2312"/>
        <v>0</v>
      </c>
      <c r="I4522" s="859">
        <f t="shared" si="2312"/>
        <v>699250</v>
      </c>
      <c r="J4522" s="512">
        <f t="shared" si="2312"/>
        <v>570750</v>
      </c>
      <c r="K4522" s="544">
        <f t="shared" si="2310"/>
        <v>55.059055118110237</v>
      </c>
    </row>
    <row r="4523" spans="1:11" x14ac:dyDescent="0.25">
      <c r="A4523" s="78" t="s">
        <v>450</v>
      </c>
      <c r="B4523" s="63" t="s">
        <v>154</v>
      </c>
      <c r="C4523" s="64">
        <f>C4524</f>
        <v>195000</v>
      </c>
      <c r="D4523" s="64">
        <f t="shared" ref="D4523:J4523" si="2313">D4524</f>
        <v>0</v>
      </c>
      <c r="E4523" s="64">
        <f t="shared" si="2313"/>
        <v>0</v>
      </c>
      <c r="F4523" s="101">
        <f t="shared" si="2313"/>
        <v>0</v>
      </c>
      <c r="G4523" s="860">
        <f t="shared" si="2313"/>
        <v>125000</v>
      </c>
      <c r="H4523" s="369">
        <f t="shared" si="2313"/>
        <v>0</v>
      </c>
      <c r="I4523" s="861">
        <f t="shared" si="2313"/>
        <v>125000</v>
      </c>
      <c r="J4523" s="513">
        <f t="shared" si="2313"/>
        <v>70000</v>
      </c>
      <c r="K4523" s="535">
        <f t="shared" si="2310"/>
        <v>64.102564102564102</v>
      </c>
    </row>
    <row r="4524" spans="1:11" x14ac:dyDescent="0.25">
      <c r="A4524" s="27" t="s">
        <v>451</v>
      </c>
      <c r="B4524" s="4" t="s">
        <v>155</v>
      </c>
      <c r="C4524" s="21">
        <v>195000</v>
      </c>
      <c r="D4524" s="16"/>
      <c r="E4524" s="16"/>
      <c r="F4524" s="102"/>
      <c r="G4524" s="850">
        <v>125000</v>
      </c>
      <c r="H4524" s="691"/>
      <c r="I4524" s="851">
        <f>H4524+G4524</f>
        <v>125000</v>
      </c>
      <c r="J4524" s="561">
        <f>C4524-I4524</f>
        <v>70000</v>
      </c>
      <c r="K4524" s="536">
        <f t="shared" si="2310"/>
        <v>64.102564102564102</v>
      </c>
    </row>
    <row r="4525" spans="1:11" x14ac:dyDescent="0.25">
      <c r="A4525" s="27" t="s">
        <v>452</v>
      </c>
      <c r="B4525" s="4" t="s">
        <v>156</v>
      </c>
      <c r="C4525" s="21">
        <f>C4526</f>
        <v>75000</v>
      </c>
      <c r="D4525" s="21">
        <f t="shared" ref="D4525:J4525" si="2314">D4526</f>
        <v>0</v>
      </c>
      <c r="E4525" s="21">
        <f t="shared" si="2314"/>
        <v>0</v>
      </c>
      <c r="F4525" s="103">
        <f t="shared" si="2314"/>
        <v>0</v>
      </c>
      <c r="G4525" s="862">
        <f t="shared" si="2314"/>
        <v>74250</v>
      </c>
      <c r="H4525" s="499">
        <f t="shared" si="2314"/>
        <v>0</v>
      </c>
      <c r="I4525" s="863">
        <f t="shared" si="2314"/>
        <v>74250</v>
      </c>
      <c r="J4525" s="514">
        <f t="shared" si="2314"/>
        <v>750</v>
      </c>
      <c r="K4525" s="536">
        <f t="shared" si="2310"/>
        <v>99</v>
      </c>
    </row>
    <row r="4526" spans="1:11" x14ac:dyDescent="0.25">
      <c r="A4526" s="27" t="s">
        <v>453</v>
      </c>
      <c r="B4526" s="4" t="s">
        <v>157</v>
      </c>
      <c r="C4526" s="21">
        <v>75000</v>
      </c>
      <c r="D4526" s="16"/>
      <c r="E4526" s="16"/>
      <c r="F4526" s="102"/>
      <c r="G4526" s="850">
        <v>74250</v>
      </c>
      <c r="H4526" s="691"/>
      <c r="I4526" s="851">
        <f>H4526+G4526</f>
        <v>74250</v>
      </c>
      <c r="J4526" s="561">
        <f>C4526-I4526</f>
        <v>750</v>
      </c>
      <c r="K4526" s="536">
        <f t="shared" si="2310"/>
        <v>99</v>
      </c>
    </row>
    <row r="4527" spans="1:11" x14ac:dyDescent="0.25">
      <c r="A4527" s="27" t="s">
        <v>454</v>
      </c>
      <c r="B4527" s="4" t="s">
        <v>158</v>
      </c>
      <c r="C4527" s="21">
        <f>C4528</f>
        <v>1000000</v>
      </c>
      <c r="D4527" s="21">
        <f t="shared" ref="D4527:J4527" si="2315">D4528</f>
        <v>0</v>
      </c>
      <c r="E4527" s="21">
        <f t="shared" si="2315"/>
        <v>0</v>
      </c>
      <c r="F4527" s="103">
        <f t="shared" si="2315"/>
        <v>0</v>
      </c>
      <c r="G4527" s="862">
        <f t="shared" si="2315"/>
        <v>500000</v>
      </c>
      <c r="H4527" s="499">
        <f t="shared" si="2315"/>
        <v>0</v>
      </c>
      <c r="I4527" s="863">
        <f t="shared" si="2315"/>
        <v>500000</v>
      </c>
      <c r="J4527" s="514">
        <f t="shared" si="2315"/>
        <v>500000</v>
      </c>
      <c r="K4527" s="536">
        <f t="shared" si="2310"/>
        <v>50</v>
      </c>
    </row>
    <row r="4528" spans="1:11" x14ac:dyDescent="0.25">
      <c r="A4528" s="27" t="s">
        <v>455</v>
      </c>
      <c r="B4528" s="4" t="s">
        <v>175</v>
      </c>
      <c r="C4528" s="21">
        <v>1000000</v>
      </c>
      <c r="D4528" s="16"/>
      <c r="E4528" s="16"/>
      <c r="F4528" s="102"/>
      <c r="G4528" s="850">
        <v>500000</v>
      </c>
      <c r="H4528" s="691"/>
      <c r="I4528" s="851">
        <f>H4528+G4528</f>
        <v>500000</v>
      </c>
      <c r="J4528" s="561">
        <f>C4528-I4528</f>
        <v>500000</v>
      </c>
      <c r="K4528" s="536">
        <f t="shared" si="2310"/>
        <v>50</v>
      </c>
    </row>
    <row r="4529" spans="1:11" ht="15.75" thickBot="1" x14ac:dyDescent="0.3">
      <c r="A4529" s="70" t="s">
        <v>79</v>
      </c>
      <c r="B4529" s="70" t="s">
        <v>80</v>
      </c>
      <c r="C4529" s="71">
        <f>C4530</f>
        <v>640000</v>
      </c>
      <c r="D4529" s="71">
        <f t="shared" ref="D4529:J4529" si="2316">D4530</f>
        <v>0</v>
      </c>
      <c r="E4529" s="71">
        <f t="shared" si="2316"/>
        <v>0</v>
      </c>
      <c r="F4529" s="111">
        <f t="shared" si="2316"/>
        <v>0</v>
      </c>
      <c r="G4529" s="902">
        <f t="shared" si="2316"/>
        <v>245000</v>
      </c>
      <c r="H4529" s="1100">
        <f t="shared" si="2316"/>
        <v>0</v>
      </c>
      <c r="I4529" s="903">
        <f t="shared" si="2316"/>
        <v>245000</v>
      </c>
      <c r="J4529" s="558">
        <f t="shared" si="2316"/>
        <v>395000</v>
      </c>
      <c r="K4529" s="904">
        <f t="shared" si="2310"/>
        <v>38.28125</v>
      </c>
    </row>
    <row r="4530" spans="1:11" ht="15.75" thickBot="1" x14ac:dyDescent="0.3">
      <c r="A4530" s="79" t="s">
        <v>459</v>
      </c>
      <c r="B4530" s="3" t="s">
        <v>151</v>
      </c>
      <c r="C4530" s="65">
        <f>C4531+C4533+C4535</f>
        <v>640000</v>
      </c>
      <c r="D4530" s="65">
        <f t="shared" ref="D4530:J4530" si="2317">D4531+D4533+D4535</f>
        <v>0</v>
      </c>
      <c r="E4530" s="65">
        <f t="shared" si="2317"/>
        <v>0</v>
      </c>
      <c r="F4530" s="100">
        <f t="shared" si="2317"/>
        <v>0</v>
      </c>
      <c r="G4530" s="858">
        <f t="shared" si="2317"/>
        <v>245000</v>
      </c>
      <c r="H4530" s="511">
        <f t="shared" si="2317"/>
        <v>0</v>
      </c>
      <c r="I4530" s="859">
        <f t="shared" si="2317"/>
        <v>245000</v>
      </c>
      <c r="J4530" s="512">
        <f t="shared" si="2317"/>
        <v>395000</v>
      </c>
      <c r="K4530" s="544">
        <f t="shared" si="2310"/>
        <v>38.28125</v>
      </c>
    </row>
    <row r="4531" spans="1:11" x14ac:dyDescent="0.25">
      <c r="A4531" s="78" t="s">
        <v>460</v>
      </c>
      <c r="B4531" s="63" t="s">
        <v>154</v>
      </c>
      <c r="C4531" s="64">
        <f>C4532</f>
        <v>205000</v>
      </c>
      <c r="D4531" s="64">
        <f t="shared" ref="D4531:J4531" si="2318">D4532</f>
        <v>0</v>
      </c>
      <c r="E4531" s="64">
        <f t="shared" si="2318"/>
        <v>0</v>
      </c>
      <c r="F4531" s="101">
        <f t="shared" si="2318"/>
        <v>0</v>
      </c>
      <c r="G4531" s="860">
        <f t="shared" si="2318"/>
        <v>185000</v>
      </c>
      <c r="H4531" s="369">
        <f t="shared" si="2318"/>
        <v>0</v>
      </c>
      <c r="I4531" s="861">
        <f t="shared" si="2318"/>
        <v>185000</v>
      </c>
      <c r="J4531" s="513">
        <f t="shared" si="2318"/>
        <v>20000</v>
      </c>
      <c r="K4531" s="535">
        <f t="shared" si="2310"/>
        <v>90.243902439024396</v>
      </c>
    </row>
    <row r="4532" spans="1:11" x14ac:dyDescent="0.25">
      <c r="A4532" s="27" t="s">
        <v>461</v>
      </c>
      <c r="B4532" s="4" t="s">
        <v>155</v>
      </c>
      <c r="C4532" s="21">
        <v>205000</v>
      </c>
      <c r="D4532" s="16"/>
      <c r="E4532" s="16"/>
      <c r="F4532" s="106"/>
      <c r="G4532" s="850">
        <v>185000</v>
      </c>
      <c r="H4532" s="691"/>
      <c r="I4532" s="851">
        <f>H4532+G4532</f>
        <v>185000</v>
      </c>
      <c r="J4532" s="987">
        <f>C4532-I4532</f>
        <v>20000</v>
      </c>
      <c r="K4532" s="536">
        <f t="shared" si="2310"/>
        <v>90.243902439024396</v>
      </c>
    </row>
    <row r="4533" spans="1:11" x14ac:dyDescent="0.25">
      <c r="A4533" s="27" t="s">
        <v>462</v>
      </c>
      <c r="B4533" s="4" t="s">
        <v>156</v>
      </c>
      <c r="C4533" s="21">
        <f>C4534</f>
        <v>60000</v>
      </c>
      <c r="D4533" s="21">
        <f t="shared" ref="D4533:J4533" si="2319">D4534</f>
        <v>0</v>
      </c>
      <c r="E4533" s="21">
        <f t="shared" si="2319"/>
        <v>0</v>
      </c>
      <c r="F4533" s="103">
        <f t="shared" si="2319"/>
        <v>0</v>
      </c>
      <c r="G4533" s="862">
        <f t="shared" si="2319"/>
        <v>60000</v>
      </c>
      <c r="H4533" s="499">
        <f t="shared" si="2319"/>
        <v>0</v>
      </c>
      <c r="I4533" s="863">
        <f t="shared" si="2319"/>
        <v>60000</v>
      </c>
      <c r="J4533" s="514">
        <f t="shared" si="2319"/>
        <v>0</v>
      </c>
      <c r="K4533" s="536">
        <f t="shared" si="2310"/>
        <v>100</v>
      </c>
    </row>
    <row r="4534" spans="1:11" x14ac:dyDescent="0.25">
      <c r="A4534" s="27" t="s">
        <v>463</v>
      </c>
      <c r="B4534" s="4" t="s">
        <v>157</v>
      </c>
      <c r="C4534" s="21">
        <v>60000</v>
      </c>
      <c r="D4534" s="16"/>
      <c r="E4534" s="16"/>
      <c r="F4534" s="102"/>
      <c r="G4534" s="850">
        <v>60000</v>
      </c>
      <c r="H4534" s="691"/>
      <c r="I4534" s="851">
        <f>H4534+G4534</f>
        <v>60000</v>
      </c>
      <c r="J4534" s="561">
        <f>C4534-I4534</f>
        <v>0</v>
      </c>
      <c r="K4534" s="536">
        <f t="shared" si="2310"/>
        <v>100</v>
      </c>
    </row>
    <row r="4535" spans="1:11" x14ac:dyDescent="0.25">
      <c r="A4535" s="27" t="s">
        <v>464</v>
      </c>
      <c r="B4535" s="4" t="s">
        <v>158</v>
      </c>
      <c r="C4535" s="21">
        <f>C4536</f>
        <v>375000</v>
      </c>
      <c r="D4535" s="21">
        <f t="shared" ref="D4535:J4535" si="2320">D4536</f>
        <v>0</v>
      </c>
      <c r="E4535" s="21">
        <f t="shared" si="2320"/>
        <v>0</v>
      </c>
      <c r="F4535" s="103">
        <f t="shared" si="2320"/>
        <v>0</v>
      </c>
      <c r="G4535" s="862">
        <f t="shared" si="2320"/>
        <v>0</v>
      </c>
      <c r="H4535" s="499">
        <f t="shared" si="2320"/>
        <v>0</v>
      </c>
      <c r="I4535" s="863">
        <f t="shared" si="2320"/>
        <v>0</v>
      </c>
      <c r="J4535" s="514">
        <f t="shared" si="2320"/>
        <v>375000</v>
      </c>
      <c r="K4535" s="536">
        <f t="shared" si="2310"/>
        <v>0</v>
      </c>
    </row>
    <row r="4536" spans="1:11" x14ac:dyDescent="0.25">
      <c r="A4536" s="27" t="s">
        <v>465</v>
      </c>
      <c r="B4536" s="4" t="s">
        <v>175</v>
      </c>
      <c r="C4536" s="21">
        <v>375000</v>
      </c>
      <c r="D4536" s="16"/>
      <c r="E4536" s="16"/>
      <c r="F4536" s="102"/>
      <c r="G4536" s="850"/>
      <c r="H4536" s="716"/>
      <c r="I4536" s="846">
        <f>H4536+G4536</f>
        <v>0</v>
      </c>
      <c r="J4536" s="561">
        <f>C4536-I4536</f>
        <v>375000</v>
      </c>
      <c r="K4536" s="536">
        <f t="shared" si="2310"/>
        <v>0</v>
      </c>
    </row>
    <row r="4537" spans="1:11" ht="15.75" thickBot="1" x14ac:dyDescent="0.3">
      <c r="A4537" s="70" t="s">
        <v>81</v>
      </c>
      <c r="B4537" s="70" t="s">
        <v>82</v>
      </c>
      <c r="C4537" s="71">
        <f>C4538+C4541</f>
        <v>3700000</v>
      </c>
      <c r="D4537" s="71">
        <f t="shared" ref="D4537:J4537" si="2321">D4538+D4541</f>
        <v>0</v>
      </c>
      <c r="E4537" s="71">
        <f t="shared" si="2321"/>
        <v>0</v>
      </c>
      <c r="F4537" s="111">
        <f t="shared" si="2321"/>
        <v>0</v>
      </c>
      <c r="G4537" s="902">
        <f t="shared" si="2321"/>
        <v>2380000</v>
      </c>
      <c r="H4537" s="1100">
        <f t="shared" si="2321"/>
        <v>0</v>
      </c>
      <c r="I4537" s="903">
        <f t="shared" si="2321"/>
        <v>2380000</v>
      </c>
      <c r="J4537" s="558">
        <f t="shared" si="2321"/>
        <v>1320000</v>
      </c>
      <c r="K4537" s="904">
        <f t="shared" si="2310"/>
        <v>64.324324324324323</v>
      </c>
    </row>
    <row r="4538" spans="1:11" ht="15.75" thickBot="1" x14ac:dyDescent="0.3">
      <c r="A4538" s="3" t="s">
        <v>473</v>
      </c>
      <c r="B4538" s="3" t="s">
        <v>92</v>
      </c>
      <c r="C4538" s="65">
        <f>C4539</f>
        <v>780000</v>
      </c>
      <c r="D4538" s="65">
        <f t="shared" ref="D4538:J4539" si="2322">D4539</f>
        <v>0</v>
      </c>
      <c r="E4538" s="65">
        <f t="shared" si="2322"/>
        <v>0</v>
      </c>
      <c r="F4538" s="100">
        <f t="shared" si="2322"/>
        <v>0</v>
      </c>
      <c r="G4538" s="858">
        <f t="shared" si="2322"/>
        <v>780000</v>
      </c>
      <c r="H4538" s="511">
        <f t="shared" si="2322"/>
        <v>0</v>
      </c>
      <c r="I4538" s="859">
        <f t="shared" si="2322"/>
        <v>780000</v>
      </c>
      <c r="J4538" s="512">
        <f t="shared" si="2322"/>
        <v>0</v>
      </c>
      <c r="K4538" s="544">
        <f t="shared" si="2310"/>
        <v>100</v>
      </c>
    </row>
    <row r="4539" spans="1:11" x14ac:dyDescent="0.25">
      <c r="A4539" s="63" t="s">
        <v>474</v>
      </c>
      <c r="B4539" s="63" t="s">
        <v>152</v>
      </c>
      <c r="C4539" s="64">
        <f>C4540</f>
        <v>780000</v>
      </c>
      <c r="D4539" s="64">
        <f t="shared" si="2322"/>
        <v>0</v>
      </c>
      <c r="E4539" s="64">
        <f t="shared" si="2322"/>
        <v>0</v>
      </c>
      <c r="F4539" s="101">
        <f t="shared" si="2322"/>
        <v>0</v>
      </c>
      <c r="G4539" s="860">
        <f t="shared" si="2322"/>
        <v>780000</v>
      </c>
      <c r="H4539" s="369">
        <f t="shared" si="2322"/>
        <v>0</v>
      </c>
      <c r="I4539" s="861">
        <f t="shared" si="2322"/>
        <v>780000</v>
      </c>
      <c r="J4539" s="513">
        <f t="shared" si="2322"/>
        <v>0</v>
      </c>
      <c r="K4539" s="535">
        <f t="shared" si="2310"/>
        <v>100</v>
      </c>
    </row>
    <row r="4540" spans="1:11" ht="15.75" thickBot="1" x14ac:dyDescent="0.3">
      <c r="A4540" s="48" t="s">
        <v>475</v>
      </c>
      <c r="B4540" s="48" t="s">
        <v>153</v>
      </c>
      <c r="C4540" s="49">
        <v>780000</v>
      </c>
      <c r="D4540" s="147"/>
      <c r="E4540" s="147"/>
      <c r="F4540" s="148"/>
      <c r="G4540" s="865">
        <v>780000</v>
      </c>
      <c r="H4540" s="1098"/>
      <c r="I4540" s="866">
        <f>H4540+G4540</f>
        <v>780000</v>
      </c>
      <c r="J4540" s="618">
        <f>C4540-I4540</f>
        <v>0</v>
      </c>
      <c r="K4540" s="538">
        <f t="shared" si="2310"/>
        <v>100</v>
      </c>
    </row>
    <row r="4541" spans="1:11" ht="15.75" thickBot="1" x14ac:dyDescent="0.3">
      <c r="A4541" s="79" t="s">
        <v>466</v>
      </c>
      <c r="B4541" s="3" t="s">
        <v>151</v>
      </c>
      <c r="C4541" s="65">
        <f>C4542+C4544+C4546</f>
        <v>2920000</v>
      </c>
      <c r="D4541" s="65">
        <f t="shared" ref="D4541:J4541" si="2323">D4542+D4544+D4546</f>
        <v>0</v>
      </c>
      <c r="E4541" s="65">
        <f t="shared" si="2323"/>
        <v>0</v>
      </c>
      <c r="F4541" s="100">
        <f t="shared" si="2323"/>
        <v>0</v>
      </c>
      <c r="G4541" s="858">
        <f t="shared" si="2323"/>
        <v>1600000</v>
      </c>
      <c r="H4541" s="511">
        <f t="shared" si="2323"/>
        <v>0</v>
      </c>
      <c r="I4541" s="859">
        <f t="shared" si="2323"/>
        <v>1600000</v>
      </c>
      <c r="J4541" s="512">
        <f t="shared" si="2323"/>
        <v>1320000</v>
      </c>
      <c r="K4541" s="544">
        <f t="shared" si="2310"/>
        <v>54.794520547945204</v>
      </c>
    </row>
    <row r="4542" spans="1:11" x14ac:dyDescent="0.25">
      <c r="A4542" s="78" t="s">
        <v>467</v>
      </c>
      <c r="B4542" s="63" t="s">
        <v>154</v>
      </c>
      <c r="C4542" s="64">
        <f>C4543</f>
        <v>235000</v>
      </c>
      <c r="D4542" s="64">
        <f t="shared" ref="D4542:J4542" si="2324">D4543</f>
        <v>0</v>
      </c>
      <c r="E4542" s="64">
        <f t="shared" si="2324"/>
        <v>0</v>
      </c>
      <c r="F4542" s="101">
        <f t="shared" si="2324"/>
        <v>0</v>
      </c>
      <c r="G4542" s="860">
        <f t="shared" si="2324"/>
        <v>235000</v>
      </c>
      <c r="H4542" s="369">
        <f t="shared" si="2324"/>
        <v>0</v>
      </c>
      <c r="I4542" s="861">
        <f t="shared" si="2324"/>
        <v>235000</v>
      </c>
      <c r="J4542" s="513">
        <f t="shared" si="2324"/>
        <v>0</v>
      </c>
      <c r="K4542" s="535">
        <f t="shared" si="2310"/>
        <v>100</v>
      </c>
    </row>
    <row r="4543" spans="1:11" x14ac:dyDescent="0.25">
      <c r="A4543" s="27" t="s">
        <v>468</v>
      </c>
      <c r="B4543" s="4" t="s">
        <v>155</v>
      </c>
      <c r="C4543" s="21">
        <v>235000</v>
      </c>
      <c r="D4543" s="16"/>
      <c r="E4543" s="16"/>
      <c r="F4543" s="102"/>
      <c r="G4543" s="850">
        <v>235000</v>
      </c>
      <c r="H4543" s="691"/>
      <c r="I4543" s="851">
        <f>H4543+G4543</f>
        <v>235000</v>
      </c>
      <c r="J4543" s="561">
        <f>C4543-I4543</f>
        <v>0</v>
      </c>
      <c r="K4543" s="536">
        <f t="shared" si="2310"/>
        <v>100</v>
      </c>
    </row>
    <row r="4544" spans="1:11" x14ac:dyDescent="0.25">
      <c r="A4544" s="27" t="s">
        <v>469</v>
      </c>
      <c r="B4544" s="4" t="s">
        <v>156</v>
      </c>
      <c r="C4544" s="21">
        <f>C4545</f>
        <v>45000</v>
      </c>
      <c r="D4544" s="21">
        <f t="shared" ref="D4544:J4544" si="2325">D4545</f>
        <v>0</v>
      </c>
      <c r="E4544" s="21">
        <f t="shared" si="2325"/>
        <v>0</v>
      </c>
      <c r="F4544" s="103">
        <f t="shared" si="2325"/>
        <v>0</v>
      </c>
      <c r="G4544" s="862">
        <f t="shared" si="2325"/>
        <v>45000</v>
      </c>
      <c r="H4544" s="499">
        <f t="shared" si="2325"/>
        <v>0</v>
      </c>
      <c r="I4544" s="863">
        <f t="shared" si="2325"/>
        <v>45000</v>
      </c>
      <c r="J4544" s="514">
        <f t="shared" si="2325"/>
        <v>0</v>
      </c>
      <c r="K4544" s="536">
        <f t="shared" si="2310"/>
        <v>100</v>
      </c>
    </row>
    <row r="4545" spans="1:11" x14ac:dyDescent="0.25">
      <c r="A4545" s="27" t="s">
        <v>470</v>
      </c>
      <c r="B4545" s="4" t="s">
        <v>157</v>
      </c>
      <c r="C4545" s="21">
        <v>45000</v>
      </c>
      <c r="D4545" s="16"/>
      <c r="E4545" s="16"/>
      <c r="F4545" s="102"/>
      <c r="G4545" s="850">
        <v>45000</v>
      </c>
      <c r="H4545" s="691"/>
      <c r="I4545" s="851">
        <f>H4545+G4545</f>
        <v>45000</v>
      </c>
      <c r="J4545" s="561">
        <f>C4545-I4545</f>
        <v>0</v>
      </c>
      <c r="K4545" s="536">
        <f t="shared" si="2310"/>
        <v>100</v>
      </c>
    </row>
    <row r="4546" spans="1:11" x14ac:dyDescent="0.25">
      <c r="A4546" s="27" t="s">
        <v>471</v>
      </c>
      <c r="B4546" s="4" t="s">
        <v>158</v>
      </c>
      <c r="C4546" s="21">
        <f>C4547</f>
        <v>2640000</v>
      </c>
      <c r="D4546" s="21">
        <f t="shared" ref="D4546:J4546" si="2326">D4547</f>
        <v>0</v>
      </c>
      <c r="E4546" s="21">
        <f t="shared" si="2326"/>
        <v>0</v>
      </c>
      <c r="F4546" s="103">
        <f t="shared" si="2326"/>
        <v>0</v>
      </c>
      <c r="G4546" s="862">
        <f t="shared" si="2326"/>
        <v>1320000</v>
      </c>
      <c r="H4546" s="499">
        <f t="shared" si="2326"/>
        <v>0</v>
      </c>
      <c r="I4546" s="863">
        <f t="shared" si="2326"/>
        <v>1320000</v>
      </c>
      <c r="J4546" s="514">
        <f t="shared" si="2326"/>
        <v>1320000</v>
      </c>
      <c r="K4546" s="536">
        <f t="shared" si="2310"/>
        <v>50</v>
      </c>
    </row>
    <row r="4547" spans="1:11" x14ac:dyDescent="0.25">
      <c r="A4547" s="27" t="s">
        <v>472</v>
      </c>
      <c r="B4547" s="4" t="s">
        <v>175</v>
      </c>
      <c r="C4547" s="21">
        <v>2640000</v>
      </c>
      <c r="D4547" s="16"/>
      <c r="E4547" s="16"/>
      <c r="F4547" s="102"/>
      <c r="G4547" s="835">
        <v>1320000</v>
      </c>
      <c r="H4547" s="691"/>
      <c r="I4547" s="851">
        <f>H4547+G4547</f>
        <v>1320000</v>
      </c>
      <c r="J4547" s="561">
        <f>C4547-I4547</f>
        <v>1320000</v>
      </c>
      <c r="K4547" s="536">
        <f t="shared" si="2310"/>
        <v>50</v>
      </c>
    </row>
    <row r="4548" spans="1:11" x14ac:dyDescent="0.25">
      <c r="A4548" s="54" t="s">
        <v>113</v>
      </c>
      <c r="B4548" s="54" t="s">
        <v>547</v>
      </c>
      <c r="C4548" s="55">
        <f t="shared" ref="C4548:J4548" si="2327">C4549+C4561</f>
        <v>5580000</v>
      </c>
      <c r="D4548" s="55">
        <f t="shared" si="2327"/>
        <v>0</v>
      </c>
      <c r="E4548" s="55">
        <f t="shared" si="2327"/>
        <v>0</v>
      </c>
      <c r="F4548" s="104">
        <f t="shared" si="2327"/>
        <v>0</v>
      </c>
      <c r="G4548" s="547">
        <f t="shared" si="2327"/>
        <v>5355000</v>
      </c>
      <c r="H4548" s="499">
        <f t="shared" si="2327"/>
        <v>0</v>
      </c>
      <c r="I4548" s="581">
        <f t="shared" si="2327"/>
        <v>5355000</v>
      </c>
      <c r="J4548" s="549">
        <f t="shared" si="2327"/>
        <v>225000</v>
      </c>
      <c r="K4548" s="916">
        <f t="shared" si="2310"/>
        <v>95.967741935483872</v>
      </c>
    </row>
    <row r="4549" spans="1:11" ht="15.75" thickBot="1" x14ac:dyDescent="0.3">
      <c r="A4549" s="70" t="s">
        <v>83</v>
      </c>
      <c r="B4549" s="70" t="s">
        <v>84</v>
      </c>
      <c r="C4549" s="71">
        <f>C4550</f>
        <v>850000</v>
      </c>
      <c r="D4549" s="71">
        <f t="shared" ref="D4549:J4549" si="2328">D4550</f>
        <v>0</v>
      </c>
      <c r="E4549" s="71">
        <f t="shared" si="2328"/>
        <v>0</v>
      </c>
      <c r="F4549" s="111">
        <f t="shared" si="2328"/>
        <v>0</v>
      </c>
      <c r="G4549" s="902">
        <f t="shared" si="2328"/>
        <v>850000</v>
      </c>
      <c r="H4549" s="1100">
        <f t="shared" si="2328"/>
        <v>0</v>
      </c>
      <c r="I4549" s="903">
        <f t="shared" si="2328"/>
        <v>850000</v>
      </c>
      <c r="J4549" s="558">
        <f t="shared" si="2328"/>
        <v>0</v>
      </c>
      <c r="K4549" s="904">
        <f t="shared" si="2310"/>
        <v>100</v>
      </c>
    </row>
    <row r="4550" spans="1:11" ht="15.75" thickBot="1" x14ac:dyDescent="0.3">
      <c r="A4550" s="79" t="s">
        <v>476</v>
      </c>
      <c r="B4550" s="3" t="s">
        <v>151</v>
      </c>
      <c r="C4550" s="65">
        <f>C4551+C4553+C4555</f>
        <v>850000</v>
      </c>
      <c r="D4550" s="65">
        <f t="shared" ref="D4550:J4550" si="2329">D4551+D4553+D4555</f>
        <v>0</v>
      </c>
      <c r="E4550" s="65">
        <f t="shared" si="2329"/>
        <v>0</v>
      </c>
      <c r="F4550" s="100">
        <f t="shared" si="2329"/>
        <v>0</v>
      </c>
      <c r="G4550" s="858">
        <f t="shared" si="2329"/>
        <v>850000</v>
      </c>
      <c r="H4550" s="511">
        <f t="shared" si="2329"/>
        <v>0</v>
      </c>
      <c r="I4550" s="859">
        <f t="shared" si="2329"/>
        <v>850000</v>
      </c>
      <c r="J4550" s="512">
        <f t="shared" si="2329"/>
        <v>0</v>
      </c>
      <c r="K4550" s="544">
        <f t="shared" si="2310"/>
        <v>100</v>
      </c>
    </row>
    <row r="4551" spans="1:11" x14ac:dyDescent="0.25">
      <c r="A4551" s="78" t="s">
        <v>477</v>
      </c>
      <c r="B4551" s="63" t="s">
        <v>154</v>
      </c>
      <c r="C4551" s="64">
        <f>C4552</f>
        <v>75000</v>
      </c>
      <c r="D4551" s="64">
        <f t="shared" ref="D4551:J4551" si="2330">D4552</f>
        <v>0</v>
      </c>
      <c r="E4551" s="64">
        <f t="shared" si="2330"/>
        <v>0</v>
      </c>
      <c r="F4551" s="101">
        <f t="shared" si="2330"/>
        <v>0</v>
      </c>
      <c r="G4551" s="860">
        <f t="shared" si="2330"/>
        <v>75000</v>
      </c>
      <c r="H4551" s="369">
        <f t="shared" si="2330"/>
        <v>0</v>
      </c>
      <c r="I4551" s="861">
        <f t="shared" si="2330"/>
        <v>75000</v>
      </c>
      <c r="J4551" s="513">
        <f t="shared" si="2330"/>
        <v>0</v>
      </c>
      <c r="K4551" s="535">
        <f t="shared" si="2310"/>
        <v>100</v>
      </c>
    </row>
    <row r="4552" spans="1:11" x14ac:dyDescent="0.25">
      <c r="A4552" s="27" t="s">
        <v>478</v>
      </c>
      <c r="B4552" s="4" t="s">
        <v>155</v>
      </c>
      <c r="C4552" s="21">
        <v>75000</v>
      </c>
      <c r="D4552" s="57"/>
      <c r="E4552" s="57"/>
      <c r="F4552" s="106"/>
      <c r="G4552" s="850">
        <v>75000</v>
      </c>
      <c r="H4552" s="691"/>
      <c r="I4552" s="851">
        <f>H4552+G4552</f>
        <v>75000</v>
      </c>
      <c r="J4552" s="561">
        <f>C4552-I4552</f>
        <v>0</v>
      </c>
      <c r="K4552" s="536">
        <f t="shared" si="2310"/>
        <v>100</v>
      </c>
    </row>
    <row r="4553" spans="1:11" x14ac:dyDescent="0.25">
      <c r="A4553" s="27" t="s">
        <v>479</v>
      </c>
      <c r="B4553" s="4" t="s">
        <v>156</v>
      </c>
      <c r="C4553" s="21">
        <f>C4554</f>
        <v>15000</v>
      </c>
      <c r="D4553" s="21">
        <f t="shared" ref="D4553:J4553" si="2331">D4554</f>
        <v>0</v>
      </c>
      <c r="E4553" s="21">
        <f t="shared" si="2331"/>
        <v>0</v>
      </c>
      <c r="F4553" s="103">
        <f t="shared" si="2331"/>
        <v>0</v>
      </c>
      <c r="G4553" s="862">
        <f t="shared" si="2331"/>
        <v>15000</v>
      </c>
      <c r="H4553" s="499">
        <f t="shared" si="2331"/>
        <v>0</v>
      </c>
      <c r="I4553" s="863">
        <f t="shared" si="2331"/>
        <v>15000</v>
      </c>
      <c r="J4553" s="514">
        <f t="shared" si="2331"/>
        <v>0</v>
      </c>
      <c r="K4553" s="536">
        <f t="shared" si="2310"/>
        <v>100</v>
      </c>
    </row>
    <row r="4554" spans="1:11" x14ac:dyDescent="0.25">
      <c r="A4554" s="27" t="s">
        <v>480</v>
      </c>
      <c r="B4554" s="4" t="s">
        <v>157</v>
      </c>
      <c r="C4554" s="21">
        <v>15000</v>
      </c>
      <c r="D4554" s="16"/>
      <c r="E4554" s="16"/>
      <c r="F4554" s="102"/>
      <c r="G4554" s="850">
        <v>15000</v>
      </c>
      <c r="H4554" s="691"/>
      <c r="I4554" s="851">
        <f>H4554+G4554</f>
        <v>15000</v>
      </c>
      <c r="J4554" s="561">
        <f>C4554-I4554</f>
        <v>0</v>
      </c>
      <c r="K4554" s="536">
        <f t="shared" si="2310"/>
        <v>100</v>
      </c>
    </row>
    <row r="4555" spans="1:11" x14ac:dyDescent="0.25">
      <c r="A4555" s="27" t="s">
        <v>481</v>
      </c>
      <c r="B4555" s="4" t="s">
        <v>158</v>
      </c>
      <c r="C4555" s="21">
        <f>C4556</f>
        <v>760000</v>
      </c>
      <c r="D4555" s="21">
        <f t="shared" ref="D4555:J4555" si="2332">D4556</f>
        <v>0</v>
      </c>
      <c r="E4555" s="21">
        <f t="shared" si="2332"/>
        <v>0</v>
      </c>
      <c r="F4555" s="103">
        <f t="shared" si="2332"/>
        <v>0</v>
      </c>
      <c r="G4555" s="862">
        <f t="shared" si="2332"/>
        <v>760000</v>
      </c>
      <c r="H4555" s="499">
        <f t="shared" si="2332"/>
        <v>0</v>
      </c>
      <c r="I4555" s="863">
        <f t="shared" si="2332"/>
        <v>760000</v>
      </c>
      <c r="J4555" s="514">
        <f t="shared" si="2332"/>
        <v>0</v>
      </c>
      <c r="K4555" s="536">
        <f t="shared" si="2310"/>
        <v>100</v>
      </c>
    </row>
    <row r="4556" spans="1:11" x14ac:dyDescent="0.25">
      <c r="A4556" s="27" t="s">
        <v>482</v>
      </c>
      <c r="B4556" s="4" t="s">
        <v>175</v>
      </c>
      <c r="C4556" s="21">
        <v>760000</v>
      </c>
      <c r="D4556" s="16"/>
      <c r="E4556" s="16"/>
      <c r="F4556" s="102"/>
      <c r="G4556" s="850">
        <v>760000</v>
      </c>
      <c r="H4556" s="691"/>
      <c r="I4556" s="851">
        <f>H4556+G4556</f>
        <v>760000</v>
      </c>
      <c r="J4556" s="561">
        <f>C4556-I4556</f>
        <v>0</v>
      </c>
      <c r="K4556" s="536">
        <f t="shared" si="2310"/>
        <v>100</v>
      </c>
    </row>
    <row r="4557" spans="1:11" x14ac:dyDescent="0.25">
      <c r="A4557" s="135"/>
      <c r="B4557" s="48"/>
      <c r="C4557" s="49"/>
      <c r="D4557" s="29"/>
      <c r="E4557" s="29"/>
      <c r="F4557" s="89"/>
      <c r="G4557" s="836"/>
      <c r="H4557" s="1088"/>
      <c r="I4557" s="847"/>
      <c r="J4557" s="508"/>
      <c r="K4557" s="538"/>
    </row>
    <row r="4558" spans="1:11" x14ac:dyDescent="0.25">
      <c r="A4558" s="139"/>
      <c r="B4558" s="124"/>
      <c r="C4558" s="125"/>
      <c r="D4558" s="126"/>
      <c r="E4558" s="126"/>
      <c r="F4558" s="126"/>
      <c r="G4558" s="516"/>
      <c r="H4558" s="516"/>
      <c r="I4558" s="516"/>
      <c r="J4558" s="515"/>
      <c r="K4558" s="545"/>
    </row>
    <row r="4559" spans="1:11" x14ac:dyDescent="0.25">
      <c r="A4559" s="140"/>
      <c r="B4559" s="7"/>
      <c r="C4559" s="8"/>
      <c r="D4559" s="130"/>
      <c r="E4559" s="130"/>
      <c r="F4559" s="130"/>
      <c r="G4559" s="520"/>
      <c r="H4559" s="520"/>
      <c r="I4559" s="520"/>
      <c r="J4559" s="519"/>
      <c r="K4559" s="550">
        <v>10</v>
      </c>
    </row>
    <row r="4560" spans="1:11" x14ac:dyDescent="0.25">
      <c r="A4560" s="144" t="s">
        <v>533</v>
      </c>
      <c r="B4560" s="141">
        <v>2</v>
      </c>
      <c r="C4560" s="142" t="s">
        <v>534</v>
      </c>
      <c r="D4560" s="142" t="s">
        <v>535</v>
      </c>
      <c r="E4560" s="142" t="s">
        <v>536</v>
      </c>
      <c r="F4560" s="143" t="s">
        <v>537</v>
      </c>
      <c r="G4560" s="882">
        <v>7</v>
      </c>
      <c r="H4560" s="1108">
        <v>8</v>
      </c>
      <c r="I4560" s="883">
        <v>9</v>
      </c>
      <c r="J4560" s="525">
        <v>10</v>
      </c>
      <c r="K4560" s="503">
        <v>11</v>
      </c>
    </row>
    <row r="4561" spans="1:11" ht="15.75" thickBot="1" x14ac:dyDescent="0.3">
      <c r="A4561" s="70" t="s">
        <v>85</v>
      </c>
      <c r="B4561" s="70" t="s">
        <v>548</v>
      </c>
      <c r="C4561" s="71">
        <f>C4562+C4565</f>
        <v>4730000</v>
      </c>
      <c r="D4561" s="71">
        <f t="shared" ref="D4561:J4561" si="2333">D4562+D4565</f>
        <v>0</v>
      </c>
      <c r="E4561" s="71">
        <f t="shared" si="2333"/>
        <v>0</v>
      </c>
      <c r="F4561" s="111">
        <f t="shared" si="2333"/>
        <v>0</v>
      </c>
      <c r="G4561" s="902">
        <f t="shared" si="2333"/>
        <v>4505000</v>
      </c>
      <c r="H4561" s="1100">
        <f t="shared" si="2333"/>
        <v>0</v>
      </c>
      <c r="I4561" s="903">
        <f t="shared" si="2333"/>
        <v>4505000</v>
      </c>
      <c r="J4561" s="558">
        <f t="shared" si="2333"/>
        <v>225000</v>
      </c>
      <c r="K4561" s="538">
        <f t="shared" ref="K4561:K4594" si="2334">I4561/C4561*100</f>
        <v>95.243128964059196</v>
      </c>
    </row>
    <row r="4562" spans="1:11" ht="15.75" thickBot="1" x14ac:dyDescent="0.3">
      <c r="A4562" s="3" t="s">
        <v>489</v>
      </c>
      <c r="B4562" s="3" t="s">
        <v>92</v>
      </c>
      <c r="C4562" s="65">
        <f>C4563</f>
        <v>675000</v>
      </c>
      <c r="D4562" s="65">
        <f t="shared" ref="D4562:J4563" si="2335">D4563</f>
        <v>0</v>
      </c>
      <c r="E4562" s="65">
        <f t="shared" si="2335"/>
        <v>0</v>
      </c>
      <c r="F4562" s="100">
        <f t="shared" si="2335"/>
        <v>0</v>
      </c>
      <c r="G4562" s="858">
        <f t="shared" si="2335"/>
        <v>600000</v>
      </c>
      <c r="H4562" s="511">
        <f t="shared" si="2335"/>
        <v>0</v>
      </c>
      <c r="I4562" s="859">
        <f t="shared" si="2335"/>
        <v>600000</v>
      </c>
      <c r="J4562" s="512">
        <f t="shared" si="2335"/>
        <v>75000</v>
      </c>
      <c r="K4562" s="544">
        <f t="shared" si="2334"/>
        <v>88.888888888888886</v>
      </c>
    </row>
    <row r="4563" spans="1:11" x14ac:dyDescent="0.25">
      <c r="A4563" s="63" t="s">
        <v>490</v>
      </c>
      <c r="B4563" s="63" t="s">
        <v>152</v>
      </c>
      <c r="C4563" s="64">
        <f>C4564</f>
        <v>675000</v>
      </c>
      <c r="D4563" s="64">
        <f t="shared" si="2335"/>
        <v>0</v>
      </c>
      <c r="E4563" s="64">
        <f t="shared" si="2335"/>
        <v>0</v>
      </c>
      <c r="F4563" s="101">
        <f t="shared" si="2335"/>
        <v>0</v>
      </c>
      <c r="G4563" s="860">
        <f t="shared" si="2335"/>
        <v>600000</v>
      </c>
      <c r="H4563" s="369">
        <f t="shared" si="2335"/>
        <v>0</v>
      </c>
      <c r="I4563" s="861">
        <f t="shared" si="2335"/>
        <v>600000</v>
      </c>
      <c r="J4563" s="513">
        <f t="shared" si="2335"/>
        <v>75000</v>
      </c>
      <c r="K4563" s="535">
        <f t="shared" si="2334"/>
        <v>88.888888888888886</v>
      </c>
    </row>
    <row r="4564" spans="1:11" ht="15.75" thickBot="1" x14ac:dyDescent="0.3">
      <c r="A4564" s="48" t="s">
        <v>491</v>
      </c>
      <c r="B4564" s="48" t="s">
        <v>153</v>
      </c>
      <c r="C4564" s="49">
        <v>675000</v>
      </c>
      <c r="D4564" s="147"/>
      <c r="E4564" s="147"/>
      <c r="F4564" s="148"/>
      <c r="G4564" s="865">
        <v>600000</v>
      </c>
      <c r="H4564" s="1098"/>
      <c r="I4564" s="866">
        <f>H4564+G4564</f>
        <v>600000</v>
      </c>
      <c r="J4564" s="618">
        <f>C4564-I4564</f>
        <v>75000</v>
      </c>
      <c r="K4564" s="538">
        <f t="shared" si="2334"/>
        <v>88.888888888888886</v>
      </c>
    </row>
    <row r="4565" spans="1:11" ht="15.75" thickBot="1" x14ac:dyDescent="0.3">
      <c r="A4565" s="3" t="s">
        <v>492</v>
      </c>
      <c r="B4565" s="3" t="s">
        <v>151</v>
      </c>
      <c r="C4565" s="65">
        <f>C4566+C4568+C4570+C4573+C4576</f>
        <v>4055000</v>
      </c>
      <c r="D4565" s="65">
        <f t="shared" ref="D4565:J4565" si="2336">D4566+D4568+D4570+D4573+D4576</f>
        <v>0</v>
      </c>
      <c r="E4565" s="65">
        <f t="shared" si="2336"/>
        <v>0</v>
      </c>
      <c r="F4565" s="100">
        <f t="shared" si="2336"/>
        <v>0</v>
      </c>
      <c r="G4565" s="858">
        <f t="shared" si="2336"/>
        <v>3905000</v>
      </c>
      <c r="H4565" s="511">
        <f t="shared" si="2336"/>
        <v>0</v>
      </c>
      <c r="I4565" s="859">
        <f t="shared" si="2336"/>
        <v>3905000</v>
      </c>
      <c r="J4565" s="512">
        <f t="shared" si="2336"/>
        <v>150000</v>
      </c>
      <c r="K4565" s="544">
        <f t="shared" si="2334"/>
        <v>96.30086313193587</v>
      </c>
    </row>
    <row r="4566" spans="1:11" x14ac:dyDescent="0.25">
      <c r="A4566" s="63" t="s">
        <v>493</v>
      </c>
      <c r="B4566" s="63" t="s">
        <v>154</v>
      </c>
      <c r="C4566" s="64">
        <f>C4567</f>
        <v>335000</v>
      </c>
      <c r="D4566" s="64">
        <f t="shared" ref="D4566:J4566" si="2337">D4567</f>
        <v>0</v>
      </c>
      <c r="E4566" s="64">
        <f t="shared" si="2337"/>
        <v>0</v>
      </c>
      <c r="F4566" s="101">
        <f t="shared" si="2337"/>
        <v>0</v>
      </c>
      <c r="G4566" s="860">
        <f t="shared" si="2337"/>
        <v>335000</v>
      </c>
      <c r="H4566" s="369">
        <f t="shared" si="2337"/>
        <v>0</v>
      </c>
      <c r="I4566" s="861">
        <f t="shared" si="2337"/>
        <v>335000</v>
      </c>
      <c r="J4566" s="513">
        <f t="shared" si="2337"/>
        <v>0</v>
      </c>
      <c r="K4566" s="535">
        <f t="shared" si="2334"/>
        <v>100</v>
      </c>
    </row>
    <row r="4567" spans="1:11" x14ac:dyDescent="0.25">
      <c r="A4567" s="4" t="s">
        <v>494</v>
      </c>
      <c r="B4567" s="4" t="s">
        <v>155</v>
      </c>
      <c r="C4567" s="21">
        <v>335000</v>
      </c>
      <c r="D4567" s="57"/>
      <c r="E4567" s="57"/>
      <c r="F4567" s="106"/>
      <c r="G4567" s="850">
        <v>335000</v>
      </c>
      <c r="H4567" s="691"/>
      <c r="I4567" s="864">
        <f>H4567+G4567</f>
        <v>335000</v>
      </c>
      <c r="J4567" s="619">
        <f>C4567-I4567</f>
        <v>0</v>
      </c>
      <c r="K4567" s="536">
        <f t="shared" si="2334"/>
        <v>100</v>
      </c>
    </row>
    <row r="4568" spans="1:11" x14ac:dyDescent="0.25">
      <c r="A4568" s="4" t="s">
        <v>495</v>
      </c>
      <c r="B4568" s="4" t="s">
        <v>483</v>
      </c>
      <c r="C4568" s="21">
        <f>C4569</f>
        <v>250000</v>
      </c>
      <c r="D4568" s="21">
        <f t="shared" ref="D4568:J4568" si="2338">D4569</f>
        <v>0</v>
      </c>
      <c r="E4568" s="21">
        <f t="shared" si="2338"/>
        <v>0</v>
      </c>
      <c r="F4568" s="103">
        <f t="shared" si="2338"/>
        <v>0</v>
      </c>
      <c r="G4568" s="862">
        <f t="shared" si="2338"/>
        <v>250000</v>
      </c>
      <c r="H4568" s="499">
        <f t="shared" si="2338"/>
        <v>0</v>
      </c>
      <c r="I4568" s="863">
        <f t="shared" si="2338"/>
        <v>250000</v>
      </c>
      <c r="J4568" s="514">
        <f t="shared" si="2338"/>
        <v>0</v>
      </c>
      <c r="K4568" s="536">
        <f t="shared" si="2334"/>
        <v>100</v>
      </c>
    </row>
    <row r="4569" spans="1:11" x14ac:dyDescent="0.25">
      <c r="A4569" s="4" t="s">
        <v>496</v>
      </c>
      <c r="B4569" s="4" t="s">
        <v>484</v>
      </c>
      <c r="C4569" s="21">
        <v>250000</v>
      </c>
      <c r="D4569" s="57"/>
      <c r="E4569" s="57"/>
      <c r="F4569" s="106"/>
      <c r="G4569" s="850">
        <v>250000</v>
      </c>
      <c r="H4569" s="691"/>
      <c r="I4569" s="864">
        <f>H4569+G4569</f>
        <v>250000</v>
      </c>
      <c r="J4569" s="619">
        <f>C4569-I4569</f>
        <v>0</v>
      </c>
      <c r="K4569" s="536">
        <f t="shared" si="2334"/>
        <v>100</v>
      </c>
    </row>
    <row r="4570" spans="1:11" x14ac:dyDescent="0.25">
      <c r="A4570" s="4" t="s">
        <v>497</v>
      </c>
      <c r="B4570" s="4" t="s">
        <v>156</v>
      </c>
      <c r="C4570" s="21">
        <f>C4571+C4572</f>
        <v>600000</v>
      </c>
      <c r="D4570" s="21">
        <f t="shared" ref="D4570:J4570" si="2339">D4571+D4572</f>
        <v>0</v>
      </c>
      <c r="E4570" s="21">
        <f t="shared" si="2339"/>
        <v>0</v>
      </c>
      <c r="F4570" s="103">
        <f t="shared" si="2339"/>
        <v>0</v>
      </c>
      <c r="G4570" s="862">
        <f t="shared" si="2339"/>
        <v>450000</v>
      </c>
      <c r="H4570" s="499">
        <f t="shared" si="2339"/>
        <v>0</v>
      </c>
      <c r="I4570" s="863">
        <f t="shared" si="2339"/>
        <v>450000</v>
      </c>
      <c r="J4570" s="514">
        <f t="shared" si="2339"/>
        <v>150000</v>
      </c>
      <c r="K4570" s="536">
        <f t="shared" si="2334"/>
        <v>75</v>
      </c>
    </row>
    <row r="4571" spans="1:11" x14ac:dyDescent="0.25">
      <c r="A4571" s="4" t="s">
        <v>499</v>
      </c>
      <c r="B4571" s="4" t="s">
        <v>157</v>
      </c>
      <c r="C4571" s="21">
        <v>300000</v>
      </c>
      <c r="D4571" s="57"/>
      <c r="E4571" s="57"/>
      <c r="F4571" s="106"/>
      <c r="G4571" s="850">
        <v>300000</v>
      </c>
      <c r="H4571" s="691"/>
      <c r="I4571" s="864">
        <f>H4571+G4571</f>
        <v>300000</v>
      </c>
      <c r="J4571" s="619">
        <f>C4571-I4571</f>
        <v>0</v>
      </c>
      <c r="K4571" s="536">
        <f t="shared" si="2334"/>
        <v>100</v>
      </c>
    </row>
    <row r="4572" spans="1:11" x14ac:dyDescent="0.25">
      <c r="A4572" s="4" t="s">
        <v>498</v>
      </c>
      <c r="B4572" s="4" t="s">
        <v>485</v>
      </c>
      <c r="C4572" s="21">
        <v>300000</v>
      </c>
      <c r="D4572" s="57"/>
      <c r="E4572" s="57"/>
      <c r="F4572" s="106"/>
      <c r="G4572" s="850">
        <v>150000</v>
      </c>
      <c r="H4572" s="691"/>
      <c r="I4572" s="864">
        <f>H4572+G4572</f>
        <v>150000</v>
      </c>
      <c r="J4572" s="619">
        <f>C4572-I4572</f>
        <v>150000</v>
      </c>
      <c r="K4572" s="536">
        <f t="shared" si="2334"/>
        <v>50</v>
      </c>
    </row>
    <row r="4573" spans="1:11" x14ac:dyDescent="0.25">
      <c r="A4573" s="4" t="s">
        <v>500</v>
      </c>
      <c r="B4573" s="4" t="s">
        <v>486</v>
      </c>
      <c r="C4573" s="21">
        <f>C4574+C4575</f>
        <v>800000</v>
      </c>
      <c r="D4573" s="21">
        <f t="shared" ref="D4573:J4573" si="2340">D4574+D4575</f>
        <v>0</v>
      </c>
      <c r="E4573" s="21">
        <f t="shared" si="2340"/>
        <v>0</v>
      </c>
      <c r="F4573" s="103">
        <f t="shared" si="2340"/>
        <v>0</v>
      </c>
      <c r="G4573" s="862">
        <f t="shared" si="2340"/>
        <v>800000</v>
      </c>
      <c r="H4573" s="499">
        <f t="shared" si="2340"/>
        <v>0</v>
      </c>
      <c r="I4573" s="863">
        <f t="shared" si="2340"/>
        <v>800000</v>
      </c>
      <c r="J4573" s="514">
        <f t="shared" si="2340"/>
        <v>0</v>
      </c>
      <c r="K4573" s="536">
        <f t="shared" si="2334"/>
        <v>100</v>
      </c>
    </row>
    <row r="4574" spans="1:11" x14ac:dyDescent="0.25">
      <c r="A4574" s="4" t="s">
        <v>502</v>
      </c>
      <c r="B4574" s="4" t="s">
        <v>487</v>
      </c>
      <c r="C4574" s="21">
        <v>500000</v>
      </c>
      <c r="D4574" s="57"/>
      <c r="E4574" s="57"/>
      <c r="F4574" s="106"/>
      <c r="G4574" s="850">
        <v>500000</v>
      </c>
      <c r="H4574" s="691"/>
      <c r="I4574" s="864">
        <f>H4574+G4574</f>
        <v>500000</v>
      </c>
      <c r="J4574" s="619">
        <f>C4574-I4574</f>
        <v>0</v>
      </c>
      <c r="K4574" s="536">
        <f t="shared" si="2334"/>
        <v>100</v>
      </c>
    </row>
    <row r="4575" spans="1:11" x14ac:dyDescent="0.25">
      <c r="A4575" s="4" t="s">
        <v>501</v>
      </c>
      <c r="B4575" s="4" t="s">
        <v>488</v>
      </c>
      <c r="C4575" s="21">
        <v>300000</v>
      </c>
      <c r="D4575" s="57"/>
      <c r="E4575" s="57"/>
      <c r="F4575" s="106"/>
      <c r="G4575" s="850">
        <v>300000</v>
      </c>
      <c r="H4575" s="691"/>
      <c r="I4575" s="864">
        <f>H4575+G4575</f>
        <v>300000</v>
      </c>
      <c r="J4575" s="619">
        <f>C4575-I4575</f>
        <v>0</v>
      </c>
      <c r="K4575" s="536">
        <f t="shared" si="2334"/>
        <v>100</v>
      </c>
    </row>
    <row r="4576" spans="1:11" x14ac:dyDescent="0.25">
      <c r="A4576" s="4" t="s">
        <v>503</v>
      </c>
      <c r="B4576" s="4" t="s">
        <v>158</v>
      </c>
      <c r="C4576" s="21">
        <f>C4577</f>
        <v>2070000</v>
      </c>
      <c r="D4576" s="21">
        <f t="shared" ref="D4576:J4576" si="2341">D4577</f>
        <v>0</v>
      </c>
      <c r="E4576" s="21">
        <f t="shared" si="2341"/>
        <v>0</v>
      </c>
      <c r="F4576" s="103">
        <f t="shared" si="2341"/>
        <v>0</v>
      </c>
      <c r="G4576" s="862">
        <f t="shared" si="2341"/>
        <v>2070000</v>
      </c>
      <c r="H4576" s="499">
        <f t="shared" si="2341"/>
        <v>0</v>
      </c>
      <c r="I4576" s="863">
        <f t="shared" si="2341"/>
        <v>2070000</v>
      </c>
      <c r="J4576" s="514">
        <f t="shared" si="2341"/>
        <v>0</v>
      </c>
      <c r="K4576" s="536">
        <f t="shared" si="2334"/>
        <v>100</v>
      </c>
    </row>
    <row r="4577" spans="1:11" x14ac:dyDescent="0.25">
      <c r="A4577" s="4" t="s">
        <v>504</v>
      </c>
      <c r="B4577" s="4" t="s">
        <v>175</v>
      </c>
      <c r="C4577" s="21">
        <v>2070000</v>
      </c>
      <c r="D4577" s="16"/>
      <c r="E4577" s="16"/>
      <c r="F4577" s="102"/>
      <c r="G4577" s="850">
        <v>2070000</v>
      </c>
      <c r="H4577" s="691"/>
      <c r="I4577" s="864">
        <f>H4577+G4577</f>
        <v>2070000</v>
      </c>
      <c r="J4577" s="561">
        <f>C4577-I4577</f>
        <v>0</v>
      </c>
      <c r="K4577" s="536">
        <f t="shared" si="2334"/>
        <v>100</v>
      </c>
    </row>
    <row r="4578" spans="1:11" x14ac:dyDescent="0.25">
      <c r="A4578" s="54" t="s">
        <v>112</v>
      </c>
      <c r="B4578" s="54" t="s">
        <v>111</v>
      </c>
      <c r="C4578" s="55">
        <f t="shared" ref="C4578:J4578" si="2342">C4579+C4587</f>
        <v>2050000</v>
      </c>
      <c r="D4578" s="55">
        <f t="shared" si="2342"/>
        <v>0</v>
      </c>
      <c r="E4578" s="55">
        <f t="shared" si="2342"/>
        <v>0</v>
      </c>
      <c r="F4578" s="104">
        <f t="shared" si="2342"/>
        <v>0</v>
      </c>
      <c r="G4578" s="547">
        <f t="shared" si="2342"/>
        <v>254500</v>
      </c>
      <c r="H4578" s="499">
        <f t="shared" si="2342"/>
        <v>0</v>
      </c>
      <c r="I4578" s="581">
        <f t="shared" si="2342"/>
        <v>254500</v>
      </c>
      <c r="J4578" s="549">
        <f t="shared" si="2342"/>
        <v>1795500</v>
      </c>
      <c r="K4578" s="916">
        <f t="shared" si="2334"/>
        <v>12.414634146341463</v>
      </c>
    </row>
    <row r="4579" spans="1:11" ht="15.75" thickBot="1" x14ac:dyDescent="0.3">
      <c r="A4579" s="70" t="s">
        <v>86</v>
      </c>
      <c r="B4579" s="70" t="s">
        <v>87</v>
      </c>
      <c r="C4579" s="71">
        <f>C4580</f>
        <v>1190000</v>
      </c>
      <c r="D4579" s="71">
        <f t="shared" ref="D4579:J4579" si="2343">D4580</f>
        <v>0</v>
      </c>
      <c r="E4579" s="71">
        <f t="shared" si="2343"/>
        <v>0</v>
      </c>
      <c r="F4579" s="111">
        <f t="shared" si="2343"/>
        <v>0</v>
      </c>
      <c r="G4579" s="902">
        <f t="shared" si="2343"/>
        <v>194500</v>
      </c>
      <c r="H4579" s="1100">
        <f t="shared" si="2343"/>
        <v>0</v>
      </c>
      <c r="I4579" s="903">
        <f t="shared" si="2343"/>
        <v>194500</v>
      </c>
      <c r="J4579" s="558">
        <f t="shared" si="2343"/>
        <v>995500</v>
      </c>
      <c r="K4579" s="904">
        <f t="shared" si="2334"/>
        <v>16.344537815126049</v>
      </c>
    </row>
    <row r="4580" spans="1:11" ht="15.75" thickBot="1" x14ac:dyDescent="0.3">
      <c r="A4580" s="79" t="s">
        <v>505</v>
      </c>
      <c r="B4580" s="3" t="s">
        <v>151</v>
      </c>
      <c r="C4580" s="65">
        <f>C4581+C4583+C4585</f>
        <v>1190000</v>
      </c>
      <c r="D4580" s="65">
        <f t="shared" ref="D4580:J4580" si="2344">D4581+D4583+D4585</f>
        <v>0</v>
      </c>
      <c r="E4580" s="65">
        <f t="shared" si="2344"/>
        <v>0</v>
      </c>
      <c r="F4580" s="100">
        <f t="shared" si="2344"/>
        <v>0</v>
      </c>
      <c r="G4580" s="858">
        <f t="shared" si="2344"/>
        <v>194500</v>
      </c>
      <c r="H4580" s="511">
        <f t="shared" si="2344"/>
        <v>0</v>
      </c>
      <c r="I4580" s="859">
        <f t="shared" si="2344"/>
        <v>194500</v>
      </c>
      <c r="J4580" s="512">
        <f t="shared" si="2344"/>
        <v>995500</v>
      </c>
      <c r="K4580" s="544">
        <f t="shared" si="2334"/>
        <v>16.344537815126049</v>
      </c>
    </row>
    <row r="4581" spans="1:11" x14ac:dyDescent="0.25">
      <c r="A4581" s="78" t="s">
        <v>506</v>
      </c>
      <c r="B4581" s="63" t="s">
        <v>154</v>
      </c>
      <c r="C4581" s="64">
        <f>C4582</f>
        <v>180000</v>
      </c>
      <c r="D4581" s="64">
        <f t="shared" ref="D4581:J4581" si="2345">D4582</f>
        <v>0</v>
      </c>
      <c r="E4581" s="64">
        <f t="shared" si="2345"/>
        <v>0</v>
      </c>
      <c r="F4581" s="101">
        <f t="shared" si="2345"/>
        <v>0</v>
      </c>
      <c r="G4581" s="860">
        <f t="shared" si="2345"/>
        <v>179500</v>
      </c>
      <c r="H4581" s="369">
        <f t="shared" si="2345"/>
        <v>0</v>
      </c>
      <c r="I4581" s="861">
        <f t="shared" si="2345"/>
        <v>179500</v>
      </c>
      <c r="J4581" s="513">
        <f t="shared" si="2345"/>
        <v>500</v>
      </c>
      <c r="K4581" s="535">
        <f t="shared" si="2334"/>
        <v>99.722222222222229</v>
      </c>
    </row>
    <row r="4582" spans="1:11" x14ac:dyDescent="0.25">
      <c r="A4582" s="27" t="s">
        <v>507</v>
      </c>
      <c r="B4582" s="4" t="s">
        <v>155</v>
      </c>
      <c r="C4582" s="21">
        <v>180000</v>
      </c>
      <c r="D4582" s="57"/>
      <c r="E4582" s="57"/>
      <c r="F4582" s="106"/>
      <c r="G4582" s="850">
        <v>179500</v>
      </c>
      <c r="H4582" s="691"/>
      <c r="I4582" s="851">
        <f>H4582+G4582</f>
        <v>179500</v>
      </c>
      <c r="J4582" s="561">
        <f>C4582-I4582</f>
        <v>500</v>
      </c>
      <c r="K4582" s="536">
        <f t="shared" si="2334"/>
        <v>99.722222222222229</v>
      </c>
    </row>
    <row r="4583" spans="1:11" x14ac:dyDescent="0.25">
      <c r="A4583" s="27" t="s">
        <v>508</v>
      </c>
      <c r="B4583" s="4" t="s">
        <v>156</v>
      </c>
      <c r="C4583" s="21">
        <f>C4584</f>
        <v>210000</v>
      </c>
      <c r="D4583" s="21">
        <f t="shared" ref="D4583:J4583" si="2346">D4584</f>
        <v>0</v>
      </c>
      <c r="E4583" s="21">
        <f t="shared" si="2346"/>
        <v>0</v>
      </c>
      <c r="F4583" s="103">
        <f t="shared" si="2346"/>
        <v>0</v>
      </c>
      <c r="G4583" s="862">
        <f t="shared" si="2346"/>
        <v>15000</v>
      </c>
      <c r="H4583" s="499">
        <f t="shared" si="2346"/>
        <v>0</v>
      </c>
      <c r="I4583" s="863">
        <f t="shared" si="2346"/>
        <v>15000</v>
      </c>
      <c r="J4583" s="514">
        <f t="shared" si="2346"/>
        <v>195000</v>
      </c>
      <c r="K4583" s="536">
        <f t="shared" si="2334"/>
        <v>7.1428571428571423</v>
      </c>
    </row>
    <row r="4584" spans="1:11" x14ac:dyDescent="0.25">
      <c r="A4584" s="27" t="s">
        <v>509</v>
      </c>
      <c r="B4584" s="4" t="s">
        <v>157</v>
      </c>
      <c r="C4584" s="21">
        <v>210000</v>
      </c>
      <c r="D4584" s="57"/>
      <c r="E4584" s="57"/>
      <c r="F4584" s="106"/>
      <c r="G4584" s="850">
        <v>15000</v>
      </c>
      <c r="H4584" s="691"/>
      <c r="I4584" s="851">
        <f>H4584+G4584</f>
        <v>15000</v>
      </c>
      <c r="J4584" s="561">
        <f>C4584-I4584</f>
        <v>195000</v>
      </c>
      <c r="K4584" s="536">
        <f t="shared" si="2334"/>
        <v>7.1428571428571423</v>
      </c>
    </row>
    <row r="4585" spans="1:11" x14ac:dyDescent="0.25">
      <c r="A4585" s="27" t="s">
        <v>510</v>
      </c>
      <c r="B4585" s="4" t="s">
        <v>158</v>
      </c>
      <c r="C4585" s="21">
        <f>C4586</f>
        <v>800000</v>
      </c>
      <c r="D4585" s="21">
        <f t="shared" ref="D4585:J4585" si="2347">D4586</f>
        <v>0</v>
      </c>
      <c r="E4585" s="21">
        <f t="shared" si="2347"/>
        <v>0</v>
      </c>
      <c r="F4585" s="103">
        <f t="shared" si="2347"/>
        <v>0</v>
      </c>
      <c r="G4585" s="862">
        <f t="shared" si="2347"/>
        <v>0</v>
      </c>
      <c r="H4585" s="499">
        <f t="shared" si="2347"/>
        <v>0</v>
      </c>
      <c r="I4585" s="863">
        <f t="shared" si="2347"/>
        <v>0</v>
      </c>
      <c r="J4585" s="514">
        <f t="shared" si="2347"/>
        <v>800000</v>
      </c>
      <c r="K4585" s="536">
        <f t="shared" si="2334"/>
        <v>0</v>
      </c>
    </row>
    <row r="4586" spans="1:11" x14ac:dyDescent="0.25">
      <c r="A4586" s="27" t="s">
        <v>511</v>
      </c>
      <c r="B4586" s="4" t="s">
        <v>175</v>
      </c>
      <c r="C4586" s="21">
        <v>800000</v>
      </c>
      <c r="D4586" s="16"/>
      <c r="E4586" s="16"/>
      <c r="F4586" s="102"/>
      <c r="G4586" s="835"/>
      <c r="H4586" s="716"/>
      <c r="I4586" s="846">
        <f>H4586+G4586</f>
        <v>0</v>
      </c>
      <c r="J4586" s="561">
        <f>C4586-I4586</f>
        <v>800000</v>
      </c>
      <c r="K4586" s="536">
        <f t="shared" si="2334"/>
        <v>0</v>
      </c>
    </row>
    <row r="4587" spans="1:11" ht="15.75" thickBot="1" x14ac:dyDescent="0.3">
      <c r="A4587" s="70" t="s">
        <v>88</v>
      </c>
      <c r="B4587" s="70" t="s">
        <v>89</v>
      </c>
      <c r="C4587" s="71">
        <f>C4588</f>
        <v>860000</v>
      </c>
      <c r="D4587" s="71">
        <f t="shared" ref="D4587:J4587" si="2348">D4588</f>
        <v>0</v>
      </c>
      <c r="E4587" s="71">
        <f t="shared" si="2348"/>
        <v>0</v>
      </c>
      <c r="F4587" s="111">
        <f t="shared" si="2348"/>
        <v>0</v>
      </c>
      <c r="G4587" s="902">
        <f t="shared" si="2348"/>
        <v>60000</v>
      </c>
      <c r="H4587" s="1100">
        <f t="shared" si="2348"/>
        <v>0</v>
      </c>
      <c r="I4587" s="903">
        <f t="shared" si="2348"/>
        <v>60000</v>
      </c>
      <c r="J4587" s="558">
        <f t="shared" si="2348"/>
        <v>800000</v>
      </c>
      <c r="K4587" s="904">
        <f t="shared" si="2334"/>
        <v>6.9767441860465116</v>
      </c>
    </row>
    <row r="4588" spans="1:11" ht="15.75" thickBot="1" x14ac:dyDescent="0.3">
      <c r="A4588" s="79" t="s">
        <v>512</v>
      </c>
      <c r="B4588" s="3" t="s">
        <v>151</v>
      </c>
      <c r="C4588" s="65">
        <f>C4589+C4591+C4593</f>
        <v>860000</v>
      </c>
      <c r="D4588" s="65">
        <f t="shared" ref="D4588:J4588" si="2349">D4589+D4591+D4593</f>
        <v>0</v>
      </c>
      <c r="E4588" s="65">
        <f t="shared" si="2349"/>
        <v>0</v>
      </c>
      <c r="F4588" s="100">
        <f t="shared" si="2349"/>
        <v>0</v>
      </c>
      <c r="G4588" s="858">
        <f t="shared" si="2349"/>
        <v>60000</v>
      </c>
      <c r="H4588" s="511">
        <f t="shared" si="2349"/>
        <v>0</v>
      </c>
      <c r="I4588" s="859">
        <f t="shared" si="2349"/>
        <v>60000</v>
      </c>
      <c r="J4588" s="512">
        <f t="shared" si="2349"/>
        <v>800000</v>
      </c>
      <c r="K4588" s="693">
        <f t="shared" si="2334"/>
        <v>6.9767441860465116</v>
      </c>
    </row>
    <row r="4589" spans="1:11" x14ac:dyDescent="0.25">
      <c r="A4589" s="78" t="s">
        <v>513</v>
      </c>
      <c r="B4589" s="63" t="s">
        <v>154</v>
      </c>
      <c r="C4589" s="64">
        <f>C4590</f>
        <v>45000</v>
      </c>
      <c r="D4589" s="64">
        <f t="shared" ref="D4589:J4589" si="2350">D4590</f>
        <v>0</v>
      </c>
      <c r="E4589" s="64">
        <f t="shared" si="2350"/>
        <v>0</v>
      </c>
      <c r="F4589" s="101">
        <f t="shared" si="2350"/>
        <v>0</v>
      </c>
      <c r="G4589" s="860">
        <f t="shared" si="2350"/>
        <v>45000</v>
      </c>
      <c r="H4589" s="369">
        <f t="shared" si="2350"/>
        <v>0</v>
      </c>
      <c r="I4589" s="861">
        <f t="shared" si="2350"/>
        <v>45000</v>
      </c>
      <c r="J4589" s="513">
        <f t="shared" si="2350"/>
        <v>0</v>
      </c>
      <c r="K4589" s="700">
        <f t="shared" si="2334"/>
        <v>100</v>
      </c>
    </row>
    <row r="4590" spans="1:11" x14ac:dyDescent="0.25">
      <c r="A4590" s="27" t="s">
        <v>514</v>
      </c>
      <c r="B4590" s="4" t="s">
        <v>155</v>
      </c>
      <c r="C4590" s="21">
        <v>45000</v>
      </c>
      <c r="D4590" s="57"/>
      <c r="E4590" s="57"/>
      <c r="F4590" s="106"/>
      <c r="G4590" s="850">
        <v>45000</v>
      </c>
      <c r="H4590" s="691"/>
      <c r="I4590" s="851">
        <f>H4590+G4590</f>
        <v>45000</v>
      </c>
      <c r="J4590" s="619">
        <f>C4590-I4590</f>
        <v>0</v>
      </c>
      <c r="K4590" s="702">
        <f t="shared" si="2334"/>
        <v>100</v>
      </c>
    </row>
    <row r="4591" spans="1:11" x14ac:dyDescent="0.25">
      <c r="A4591" s="27" t="s">
        <v>515</v>
      </c>
      <c r="B4591" s="4" t="s">
        <v>156</v>
      </c>
      <c r="C4591" s="21">
        <f>C4592</f>
        <v>15000</v>
      </c>
      <c r="D4591" s="21">
        <f t="shared" ref="D4591:J4591" si="2351">D4592</f>
        <v>0</v>
      </c>
      <c r="E4591" s="21">
        <f t="shared" si="2351"/>
        <v>0</v>
      </c>
      <c r="F4591" s="103">
        <f t="shared" si="2351"/>
        <v>0</v>
      </c>
      <c r="G4591" s="862">
        <f t="shared" si="2351"/>
        <v>15000</v>
      </c>
      <c r="H4591" s="499">
        <f t="shared" si="2351"/>
        <v>0</v>
      </c>
      <c r="I4591" s="863">
        <f t="shared" si="2351"/>
        <v>15000</v>
      </c>
      <c r="J4591" s="514">
        <f t="shared" si="2351"/>
        <v>0</v>
      </c>
      <c r="K4591" s="702">
        <f t="shared" si="2334"/>
        <v>100</v>
      </c>
    </row>
    <row r="4592" spans="1:11" x14ac:dyDescent="0.25">
      <c r="A4592" s="27" t="s">
        <v>516</v>
      </c>
      <c r="B4592" s="4" t="s">
        <v>157</v>
      </c>
      <c r="C4592" s="21">
        <v>15000</v>
      </c>
      <c r="D4592" s="16"/>
      <c r="E4592" s="16"/>
      <c r="F4592" s="106"/>
      <c r="G4592" s="850">
        <v>15000</v>
      </c>
      <c r="H4592" s="691"/>
      <c r="I4592" s="864">
        <f>H4592+G4592</f>
        <v>15000</v>
      </c>
      <c r="J4592" s="619">
        <f>C4592-I4592</f>
        <v>0</v>
      </c>
      <c r="K4592" s="702">
        <f t="shared" si="2334"/>
        <v>100</v>
      </c>
    </row>
    <row r="4593" spans="1:11" x14ac:dyDescent="0.25">
      <c r="A4593" s="27" t="s">
        <v>517</v>
      </c>
      <c r="B4593" s="4" t="s">
        <v>158</v>
      </c>
      <c r="C4593" s="21">
        <f>C4594</f>
        <v>800000</v>
      </c>
      <c r="D4593" s="21">
        <f t="shared" ref="D4593:J4593" si="2352">D4594</f>
        <v>0</v>
      </c>
      <c r="E4593" s="21">
        <f t="shared" si="2352"/>
        <v>0</v>
      </c>
      <c r="F4593" s="103">
        <f t="shared" si="2352"/>
        <v>0</v>
      </c>
      <c r="G4593" s="862">
        <f t="shared" si="2352"/>
        <v>0</v>
      </c>
      <c r="H4593" s="499">
        <f t="shared" si="2352"/>
        <v>0</v>
      </c>
      <c r="I4593" s="863">
        <f t="shared" si="2352"/>
        <v>0</v>
      </c>
      <c r="J4593" s="514">
        <f t="shared" si="2352"/>
        <v>800000</v>
      </c>
      <c r="K4593" s="702">
        <f t="shared" si="2334"/>
        <v>0</v>
      </c>
    </row>
    <row r="4594" spans="1:11" ht="15.75" thickBot="1" x14ac:dyDescent="0.3">
      <c r="A4594" s="27" t="s">
        <v>518</v>
      </c>
      <c r="B4594" s="4" t="s">
        <v>175</v>
      </c>
      <c r="C4594" s="21">
        <v>800000</v>
      </c>
      <c r="D4594" s="16"/>
      <c r="E4594" s="16"/>
      <c r="F4594" s="106"/>
      <c r="G4594" s="835"/>
      <c r="H4594" s="716"/>
      <c r="I4594" s="846">
        <f>H4594+G4594</f>
        <v>0</v>
      </c>
      <c r="J4594" s="619">
        <f>C4594-I4594</f>
        <v>800000</v>
      </c>
      <c r="K4594" s="888">
        <f t="shared" si="2334"/>
        <v>0</v>
      </c>
    </row>
    <row r="4595" spans="1:11" ht="15.75" thickBot="1" x14ac:dyDescent="0.3">
      <c r="A4595" s="1311" t="s">
        <v>127</v>
      </c>
      <c r="B4595" s="1312"/>
      <c r="C4595" s="80">
        <f>C4179</f>
        <v>1846041154</v>
      </c>
      <c r="D4595" s="717">
        <f>D4175</f>
        <v>1296633398</v>
      </c>
      <c r="E4595" s="717">
        <f>E4175</f>
        <v>111129430</v>
      </c>
      <c r="F4595" s="717">
        <f>F4175</f>
        <v>1407762828</v>
      </c>
      <c r="G4595" s="889">
        <f>G4179</f>
        <v>1283573952</v>
      </c>
      <c r="H4595" s="717">
        <f>H4179</f>
        <v>124187555</v>
      </c>
      <c r="I4595" s="890">
        <f>I4179</f>
        <v>1407761507</v>
      </c>
      <c r="J4595" s="526">
        <f>J4179</f>
        <v>438279647</v>
      </c>
      <c r="K4595" s="527">
        <f>K4179</f>
        <v>76.258403229508929</v>
      </c>
    </row>
    <row r="4596" spans="1:11" ht="16.5" thickTop="1" thickBot="1" x14ac:dyDescent="0.3">
      <c r="A4596" s="1313" t="s">
        <v>810</v>
      </c>
      <c r="B4596" s="1314"/>
      <c r="C4596" s="563"/>
      <c r="D4596" s="563"/>
      <c r="E4596" s="563"/>
      <c r="F4596" s="891"/>
      <c r="G4596" s="892"/>
      <c r="H4596" s="1111"/>
      <c r="I4596" s="893"/>
      <c r="J4596" s="894">
        <f>F4595-I4595</f>
        <v>1321</v>
      </c>
      <c r="K4596" s="895"/>
    </row>
    <row r="4597" spans="1:11" x14ac:dyDescent="0.25">
      <c r="C4597" s="1343" t="s">
        <v>555</v>
      </c>
      <c r="D4597" s="1343"/>
      <c r="E4597" s="1000">
        <f>J4596</f>
        <v>1321</v>
      </c>
      <c r="F4597" s="173"/>
      <c r="G4597" s="1315" t="s">
        <v>950</v>
      </c>
      <c r="H4597" s="1315"/>
      <c r="I4597" s="1315"/>
      <c r="J4597" s="1315"/>
      <c r="K4597" s="1315"/>
    </row>
    <row r="4598" spans="1:11" x14ac:dyDescent="0.25">
      <c r="C4598" s="1342" t="s">
        <v>933</v>
      </c>
      <c r="D4598" s="1342"/>
      <c r="E4598" s="1001">
        <v>0</v>
      </c>
      <c r="F4598" s="173"/>
      <c r="G4598" s="1316" t="s">
        <v>870</v>
      </c>
      <c r="H4598" s="1316"/>
      <c r="I4598" s="1316"/>
      <c r="J4598" s="1316"/>
      <c r="K4598" s="1316"/>
    </row>
    <row r="4599" spans="1:11" x14ac:dyDescent="0.25">
      <c r="C4599" s="1341" t="s">
        <v>681</v>
      </c>
      <c r="D4599" s="1341"/>
      <c r="E4599" s="600">
        <f>E4597-E4598</f>
        <v>1321</v>
      </c>
      <c r="F4599" s="173"/>
      <c r="G4599" s="529"/>
      <c r="I4599" s="529"/>
      <c r="J4599" s="529"/>
      <c r="K4599" s="229"/>
    </row>
    <row r="4600" spans="1:11" x14ac:dyDescent="0.25">
      <c r="E4600" s="601">
        <f>E4599+E4598</f>
        <v>1321</v>
      </c>
      <c r="F4600" s="173"/>
      <c r="G4600" s="529"/>
      <c r="I4600" s="896"/>
      <c r="J4600" s="529"/>
      <c r="K4600" s="229"/>
    </row>
    <row r="4601" spans="1:11" x14ac:dyDescent="0.25">
      <c r="F4601" s="173"/>
      <c r="G4601" s="896"/>
      <c r="H4601" s="896"/>
      <c r="I4601" s="991" t="s">
        <v>904</v>
      </c>
      <c r="J4601" s="896"/>
      <c r="K4601" s="896"/>
    </row>
    <row r="4602" spans="1:11" x14ac:dyDescent="0.25">
      <c r="E4602" s="1058"/>
      <c r="F4602" s="173"/>
      <c r="G4602" s="896"/>
      <c r="H4602" s="896"/>
      <c r="I4602" s="991" t="s">
        <v>905</v>
      </c>
      <c r="J4602" s="896"/>
      <c r="K4602" s="896"/>
    </row>
    <row r="4603" spans="1:11" x14ac:dyDescent="0.25">
      <c r="F4603" s="173"/>
      <c r="G4603" s="896"/>
      <c r="H4603" s="896"/>
      <c r="I4603" s="992" t="s">
        <v>906</v>
      </c>
      <c r="J4603" s="896"/>
      <c r="K4603" s="896"/>
    </row>
    <row r="4604" spans="1:11" x14ac:dyDescent="0.25">
      <c r="F4604" s="173"/>
      <c r="G4604" s="529"/>
      <c r="I4604" s="896"/>
      <c r="J4604" s="529"/>
      <c r="K4604" s="229"/>
    </row>
    <row r="4605" spans="1:11" x14ac:dyDescent="0.25">
      <c r="F4605" s="173"/>
      <c r="G4605" s="529"/>
      <c r="I4605" s="896"/>
      <c r="J4605" s="529"/>
      <c r="K4605" s="229"/>
    </row>
    <row r="4606" spans="1:11" x14ac:dyDescent="0.25">
      <c r="B4606" s="1317" t="s">
        <v>540</v>
      </c>
      <c r="C4606" s="1317" t="s">
        <v>829</v>
      </c>
      <c r="D4606" s="145" t="s">
        <v>541</v>
      </c>
      <c r="E4606" s="146" t="s">
        <v>554</v>
      </c>
      <c r="F4606" s="1318"/>
      <c r="G4606" s="1318"/>
      <c r="I4606" s="896"/>
      <c r="J4606" s="529"/>
      <c r="K4606" s="229"/>
    </row>
    <row r="4607" spans="1:11" x14ac:dyDescent="0.25">
      <c r="B4607" s="1317"/>
      <c r="C4607" s="1317"/>
      <c r="D4607" s="145" t="s">
        <v>541</v>
      </c>
      <c r="E4607" s="146" t="s">
        <v>554</v>
      </c>
      <c r="F4607" s="897" t="s">
        <v>555</v>
      </c>
      <c r="G4607" s="898"/>
      <c r="I4607" s="529"/>
      <c r="J4607" s="529"/>
      <c r="K4607" s="229"/>
    </row>
    <row r="4608" spans="1:11" x14ac:dyDescent="0.25">
      <c r="B4608" s="81" t="s">
        <v>90</v>
      </c>
      <c r="C4608" s="81"/>
      <c r="D4608" s="82">
        <f>D4610+D4613</f>
        <v>1407762828</v>
      </c>
      <c r="E4608" s="82">
        <f>E4610+E4613</f>
        <v>1407761507</v>
      </c>
      <c r="F4608" s="82"/>
      <c r="G4608" s="499"/>
      <c r="I4608" s="529"/>
      <c r="J4608" s="899"/>
      <c r="K4608" s="229"/>
    </row>
    <row r="4609" spans="2:11" x14ac:dyDescent="0.25">
      <c r="B4609" s="83"/>
      <c r="C4609" s="83"/>
      <c r="D4609" s="13"/>
      <c r="E4609" s="13"/>
      <c r="F4609" s="13"/>
      <c r="G4609" s="499"/>
      <c r="I4609" s="529"/>
      <c r="J4609" s="529"/>
      <c r="K4609" s="229"/>
    </row>
    <row r="4610" spans="2:11" x14ac:dyDescent="0.25">
      <c r="B4610" s="81" t="s">
        <v>542</v>
      </c>
      <c r="C4610" s="84">
        <f>C4611+C4612</f>
        <v>1536537654</v>
      </c>
      <c r="D4610" s="84">
        <f t="shared" ref="D4610:F4610" si="2353">D4611+D4612</f>
        <v>1222069804</v>
      </c>
      <c r="E4610" s="84">
        <f t="shared" si="2353"/>
        <v>1222069804</v>
      </c>
      <c r="F4610" s="84">
        <f t="shared" si="2353"/>
        <v>163828000</v>
      </c>
      <c r="G4610" s="499"/>
      <c r="I4610" s="900">
        <f>C4194-C4613</f>
        <v>0</v>
      </c>
      <c r="J4610" s="529"/>
      <c r="K4610" s="229"/>
    </row>
    <row r="4611" spans="2:11" x14ac:dyDescent="0.25">
      <c r="B4611" s="85" t="s">
        <v>831</v>
      </c>
      <c r="C4611" s="86">
        <f>C4183</f>
        <v>1270137654</v>
      </c>
      <c r="D4611" s="13">
        <f>F4176</f>
        <v>1222069804</v>
      </c>
      <c r="E4611" s="13">
        <f>I4183</f>
        <v>1058241804</v>
      </c>
      <c r="F4611" s="87">
        <f>D4611-E4611</f>
        <v>163828000</v>
      </c>
      <c r="G4611" s="901"/>
      <c r="I4611" s="529"/>
      <c r="J4611" s="529"/>
      <c r="K4611" s="229"/>
    </row>
    <row r="4612" spans="2:11" x14ac:dyDescent="0.25">
      <c r="B4612" s="85" t="s">
        <v>832</v>
      </c>
      <c r="C4612" s="86">
        <f>C4192</f>
        <v>266400000</v>
      </c>
      <c r="D4612" s="13"/>
      <c r="E4612" s="13">
        <f>I4192</f>
        <v>163828000</v>
      </c>
      <c r="F4612" s="87"/>
      <c r="G4612" s="901"/>
      <c r="I4612" s="529"/>
      <c r="J4612" s="529"/>
      <c r="K4612" s="229"/>
    </row>
    <row r="4613" spans="2:11" x14ac:dyDescent="0.25">
      <c r="B4613" s="81" t="s">
        <v>94</v>
      </c>
      <c r="C4613" s="84">
        <f>C4614+C4615+C4616</f>
        <v>309503500</v>
      </c>
      <c r="D4613" s="82">
        <f>F4177</f>
        <v>185693024</v>
      </c>
      <c r="E4613" s="82">
        <f>E4614+E4615+E4616</f>
        <v>185691703</v>
      </c>
      <c r="F4613" s="82">
        <f>D4613-E4613</f>
        <v>1321</v>
      </c>
      <c r="G4613" s="499"/>
      <c r="I4613" s="529"/>
      <c r="J4613" s="529"/>
      <c r="K4613" s="229"/>
    </row>
    <row r="4614" spans="2:11" x14ac:dyDescent="0.25">
      <c r="B4614" s="85" t="s">
        <v>543</v>
      </c>
      <c r="C4614" s="86">
        <f>C4562+C4538+C4519+C4439+C4417+C4394+C4387+C4351+C4306+C4281+C4272+C4197</f>
        <v>84190000</v>
      </c>
      <c r="D4614" s="13"/>
      <c r="E4614" s="13">
        <f>I4562+I4538+I4519+I4439+I4417+I4394+I4387+I4351+I4306+I4281+I4272+I4197</f>
        <v>29975000</v>
      </c>
      <c r="F4614" s="87"/>
      <c r="G4614" s="901"/>
      <c r="I4614" s="529"/>
      <c r="J4614" s="529"/>
      <c r="K4614" s="229"/>
    </row>
    <row r="4615" spans="2:11" x14ac:dyDescent="0.25">
      <c r="B4615" s="85" t="s">
        <v>544</v>
      </c>
      <c r="C4615" s="86">
        <f>C4588+C4580+C4565+C4550+C4541+C4530+C4522+C4508+C4499+C4490+C4474+C4463+C4454+C4446+C4442+C4431+C4412+C4408+C4401+C4397+C4390+C4347+C4343+C4333+C4329+C4325+C4320+C4313+C4301+C4284+C4277+C4263+C4255+C4240+C4231+C4224+C4219+C4212+C4200+C4309+C4482</f>
        <v>159813500</v>
      </c>
      <c r="D4615" s="13"/>
      <c r="E4615" s="13">
        <f>I4588+I4580+I4565+I4550+I4541+I4530+I4522+I4508+I4499+I4490+I4482+I4474+I4463+I4454+I4446+I4442+I4431+I4412+I4408+I4401+I4397+I4390+I4347+I4343+I4333+I4329+I4325+I4320+I4313+I4309+I4301+I4284+I4277+I4263+I4255+I4240+I4231+I4224+I4219+I4212+I4200</f>
        <v>99043703</v>
      </c>
      <c r="F4615" s="87"/>
      <c r="G4615" s="901"/>
      <c r="I4615" s="529"/>
      <c r="J4615" s="529"/>
      <c r="K4615" s="229"/>
    </row>
    <row r="4616" spans="2:11" x14ac:dyDescent="0.25">
      <c r="B4616" s="85" t="s">
        <v>545</v>
      </c>
      <c r="C4616" s="86">
        <f>C4378+C4372+C4356</f>
        <v>65500000</v>
      </c>
      <c r="D4616" s="13"/>
      <c r="E4616" s="13">
        <f>I4378+I4372+I4356</f>
        <v>56673000</v>
      </c>
      <c r="F4616" s="87"/>
      <c r="G4616" s="901"/>
      <c r="I4616" s="529"/>
      <c r="J4616" s="529"/>
      <c r="K4616" s="229"/>
    </row>
    <row r="4617" spans="2:11" x14ac:dyDescent="0.25">
      <c r="B4617" s="83"/>
      <c r="C4617" s="88"/>
      <c r="D4617" s="13"/>
      <c r="E4617" s="13"/>
      <c r="F4617" s="87"/>
      <c r="G4617" s="901"/>
      <c r="I4617" s="529"/>
      <c r="J4617" s="529"/>
      <c r="K4617" s="229"/>
    </row>
    <row r="4618" spans="2:11" x14ac:dyDescent="0.25">
      <c r="B4618" s="11"/>
      <c r="C4618" s="11"/>
      <c r="D4618" s="11"/>
      <c r="E4618" s="11"/>
      <c r="F4618" s="83"/>
      <c r="G4618" s="898"/>
      <c r="I4618" s="529"/>
      <c r="J4618" s="529"/>
      <c r="K4618" s="229"/>
    </row>
    <row r="4633" spans="1:11" ht="15.75" x14ac:dyDescent="0.25">
      <c r="A4633" s="1319" t="s">
        <v>519</v>
      </c>
      <c r="B4633" s="1319"/>
      <c r="C4633" s="1319"/>
      <c r="D4633" s="1319"/>
      <c r="E4633" s="1319"/>
      <c r="F4633" s="1319"/>
      <c r="G4633" s="1319"/>
      <c r="H4633" s="1319"/>
      <c r="I4633" s="1319"/>
      <c r="J4633" s="1319"/>
      <c r="K4633" s="1319"/>
    </row>
    <row r="4634" spans="1:11" x14ac:dyDescent="0.25">
      <c r="A4634" s="1320" t="s">
        <v>520</v>
      </c>
      <c r="B4634" s="1320"/>
      <c r="C4634" s="1320"/>
      <c r="D4634" s="1320"/>
      <c r="E4634" s="1320"/>
      <c r="F4634" s="1320"/>
      <c r="G4634" s="1320"/>
      <c r="H4634" s="1320"/>
      <c r="I4634" s="1320"/>
      <c r="J4634" s="1320"/>
      <c r="K4634" s="1320"/>
    </row>
    <row r="4635" spans="1:11" ht="15.75" x14ac:dyDescent="0.25">
      <c r="A4635" s="1319" t="s">
        <v>539</v>
      </c>
      <c r="B4635" s="1319"/>
      <c r="C4635" s="1319"/>
      <c r="D4635" s="1319"/>
      <c r="E4635" s="1319"/>
      <c r="F4635" s="1319"/>
      <c r="G4635" s="1319"/>
      <c r="H4635" s="1319"/>
      <c r="I4635" s="1319"/>
      <c r="J4635" s="1319"/>
      <c r="K4635" s="1319"/>
    </row>
    <row r="4636" spans="1:11" x14ac:dyDescent="0.25">
      <c r="A4636" s="28" t="s">
        <v>954</v>
      </c>
      <c r="B4636" s="113"/>
      <c r="C4636" s="9"/>
      <c r="D4636" s="10"/>
      <c r="E4636" s="1321"/>
      <c r="F4636" s="1321"/>
      <c r="G4636" s="1322"/>
      <c r="H4636" s="1322"/>
      <c r="I4636" s="839"/>
      <c r="J4636" s="530"/>
      <c r="K4636" s="531">
        <v>1</v>
      </c>
    </row>
    <row r="4637" spans="1:11" ht="13.5" customHeight="1" x14ac:dyDescent="0.25">
      <c r="A4637" s="1323" t="s">
        <v>521</v>
      </c>
      <c r="B4637" s="1326" t="s">
        <v>522</v>
      </c>
      <c r="C4637" s="1329" t="s">
        <v>957</v>
      </c>
      <c r="D4637" s="1332" t="s">
        <v>523</v>
      </c>
      <c r="E4637" s="1332"/>
      <c r="F4637" s="1333"/>
      <c r="G4637" s="1334" t="s">
        <v>524</v>
      </c>
      <c r="H4637" s="1335"/>
      <c r="I4637" s="1336"/>
      <c r="J4637" s="500"/>
      <c r="K4637" s="1337" t="s">
        <v>525</v>
      </c>
    </row>
    <row r="4638" spans="1:11" ht="13.5" customHeight="1" x14ac:dyDescent="0.25">
      <c r="A4638" s="1324"/>
      <c r="B4638" s="1327"/>
      <c r="C4638" s="1330"/>
      <c r="D4638" s="1130" t="s">
        <v>526</v>
      </c>
      <c r="E4638" s="1130" t="s">
        <v>526</v>
      </c>
      <c r="F4638" s="115" t="s">
        <v>526</v>
      </c>
      <c r="G4638" s="829" t="s">
        <v>526</v>
      </c>
      <c r="H4638" s="712" t="s">
        <v>526</v>
      </c>
      <c r="I4638" s="840" t="s">
        <v>526</v>
      </c>
      <c r="J4638" s="1338" t="s">
        <v>527</v>
      </c>
      <c r="K4638" s="1337"/>
    </row>
    <row r="4639" spans="1:11" ht="13.5" customHeight="1" x14ac:dyDescent="0.25">
      <c r="A4639" s="1324"/>
      <c r="B4639" s="1327"/>
      <c r="C4639" s="1330"/>
      <c r="D4639" s="1131" t="s">
        <v>528</v>
      </c>
      <c r="E4639" s="1131" t="s">
        <v>528</v>
      </c>
      <c r="F4639" s="117" t="s">
        <v>529</v>
      </c>
      <c r="G4639" s="830" t="s">
        <v>528</v>
      </c>
      <c r="H4639" s="713" t="s">
        <v>528</v>
      </c>
      <c r="I4639" s="841" t="s">
        <v>529</v>
      </c>
      <c r="J4639" s="1339"/>
      <c r="K4639" s="1337"/>
    </row>
    <row r="4640" spans="1:11" ht="13.5" customHeight="1" x14ac:dyDescent="0.25">
      <c r="A4640" s="1325"/>
      <c r="B4640" s="1328"/>
      <c r="C4640" s="1331"/>
      <c r="D4640" s="1132" t="s">
        <v>530</v>
      </c>
      <c r="E4640" s="1132" t="s">
        <v>531</v>
      </c>
      <c r="F4640" s="119" t="s">
        <v>531</v>
      </c>
      <c r="G4640" s="831" t="s">
        <v>530</v>
      </c>
      <c r="H4640" s="714" t="s">
        <v>531</v>
      </c>
      <c r="I4640" s="842" t="s">
        <v>531</v>
      </c>
      <c r="J4640" s="501" t="s">
        <v>532</v>
      </c>
      <c r="K4640" s="1337"/>
    </row>
    <row r="4641" spans="1:14" ht="13.5" customHeight="1" thickBot="1" x14ac:dyDescent="0.3">
      <c r="A4641" s="120" t="s">
        <v>533</v>
      </c>
      <c r="B4641" s="121">
        <v>2</v>
      </c>
      <c r="C4641" s="122" t="s">
        <v>534</v>
      </c>
      <c r="D4641" s="122" t="s">
        <v>535</v>
      </c>
      <c r="E4641" s="122" t="s">
        <v>536</v>
      </c>
      <c r="F4641" s="123" t="s">
        <v>537</v>
      </c>
      <c r="G4641" s="832">
        <v>7</v>
      </c>
      <c r="H4641" s="715">
        <v>8</v>
      </c>
      <c r="I4641" s="843">
        <v>9</v>
      </c>
      <c r="J4641" s="502">
        <v>10</v>
      </c>
      <c r="K4641" s="503">
        <v>11</v>
      </c>
    </row>
    <row r="4642" spans="1:14" ht="13.5" customHeight="1" thickBot="1" x14ac:dyDescent="0.3">
      <c r="A4642" s="34"/>
      <c r="B4642" s="35" t="s">
        <v>538</v>
      </c>
      <c r="C4642" s="36"/>
      <c r="D4642" s="37">
        <f>D4643+D4644</f>
        <v>1407762828</v>
      </c>
      <c r="E4642" s="37">
        <f>E4643+E4644</f>
        <v>173117908</v>
      </c>
      <c r="F4642" s="90">
        <f>E4642+D4642</f>
        <v>1580880736</v>
      </c>
      <c r="G4642" s="833"/>
      <c r="H4642" s="1086"/>
      <c r="I4642" s="844"/>
      <c r="J4642" s="504"/>
      <c r="K4642" s="505"/>
    </row>
    <row r="4643" spans="1:14" ht="13.5" customHeight="1" x14ac:dyDescent="0.25">
      <c r="A4643" s="30"/>
      <c r="B4643" s="31" t="s">
        <v>553</v>
      </c>
      <c r="C4643" s="32"/>
      <c r="D4643" s="33">
        <v>1222069804</v>
      </c>
      <c r="E4643" s="33">
        <f>17594000+93625229</f>
        <v>111219229</v>
      </c>
      <c r="F4643" s="91">
        <f>E4643+D4643</f>
        <v>1333289033</v>
      </c>
      <c r="G4643" s="834"/>
      <c r="H4643" s="1087"/>
      <c r="I4643" s="845"/>
      <c r="J4643" s="506"/>
      <c r="K4643" s="505"/>
    </row>
    <row r="4644" spans="1:14" ht="13.5" customHeight="1" x14ac:dyDescent="0.25">
      <c r="A4644" s="16"/>
      <c r="B4644" s="11" t="s">
        <v>552</v>
      </c>
      <c r="C4644" s="12"/>
      <c r="D4644" s="1078">
        <v>185693024</v>
      </c>
      <c r="E4644" s="17">
        <v>61898679</v>
      </c>
      <c r="F4644" s="14">
        <f>E4644+D4644</f>
        <v>247591703</v>
      </c>
      <c r="G4644" s="835"/>
      <c r="H4644" s="716"/>
      <c r="I4644" s="846"/>
      <c r="J4644" s="507"/>
      <c r="K4644" s="505"/>
    </row>
    <row r="4645" spans="1:14" ht="13.5" customHeight="1" thickBot="1" x14ac:dyDescent="0.3">
      <c r="A4645" s="38"/>
      <c r="B4645" s="38"/>
      <c r="C4645" s="38"/>
      <c r="D4645" s="29"/>
      <c r="E4645" s="29"/>
      <c r="F4645" s="89"/>
      <c r="G4645" s="836"/>
      <c r="H4645" s="1088"/>
      <c r="I4645" s="847"/>
      <c r="J4645" s="508"/>
      <c r="K4645" s="509"/>
    </row>
    <row r="4646" spans="1:14" ht="13.5" customHeight="1" thickTop="1" thickBot="1" x14ac:dyDescent="0.3">
      <c r="A4646" s="42" t="s">
        <v>93</v>
      </c>
      <c r="B4646" s="43" t="s">
        <v>90</v>
      </c>
      <c r="C4646" s="44">
        <f>C4648+C4661</f>
        <v>1934005781</v>
      </c>
      <c r="D4646" s="44">
        <f t="shared" ref="D4646:J4646" si="2354">D4648+D4661</f>
        <v>0</v>
      </c>
      <c r="E4646" s="44">
        <f t="shared" si="2354"/>
        <v>0</v>
      </c>
      <c r="F4646" s="92">
        <f t="shared" si="2354"/>
        <v>0</v>
      </c>
      <c r="G4646" s="837">
        <f t="shared" si="2354"/>
        <v>1407761507</v>
      </c>
      <c r="H4646" s="1089">
        <f t="shared" si="2354"/>
        <v>173115942</v>
      </c>
      <c r="I4646" s="848">
        <f t="shared" si="2354"/>
        <v>1580877449</v>
      </c>
      <c r="J4646" s="532">
        <f t="shared" si="2354"/>
        <v>345232332</v>
      </c>
      <c r="K4646" s="533">
        <f>I4646/C4646*100</f>
        <v>81.741092220654537</v>
      </c>
      <c r="L4646" s="1"/>
      <c r="M4646" s="1"/>
    </row>
    <row r="4647" spans="1:14" ht="13.5" customHeight="1" thickTop="1" thickBot="1" x14ac:dyDescent="0.3">
      <c r="A4647" s="45"/>
      <c r="B4647" s="46"/>
      <c r="C4647" s="47"/>
      <c r="D4647" s="47"/>
      <c r="E4647" s="47"/>
      <c r="F4647" s="93"/>
      <c r="G4647" s="838"/>
      <c r="H4647" s="1090"/>
      <c r="I4647" s="849"/>
      <c r="J4647" s="534"/>
      <c r="K4647" s="533"/>
      <c r="L4647" s="1"/>
      <c r="M4647" s="1"/>
    </row>
    <row r="4648" spans="1:14" ht="13.5" customHeight="1" thickTop="1" thickBot="1" x14ac:dyDescent="0.3">
      <c r="A4648" s="42" t="s">
        <v>131</v>
      </c>
      <c r="B4648" s="43" t="s">
        <v>91</v>
      </c>
      <c r="C4648" s="44">
        <f>C4649</f>
        <v>1517302281</v>
      </c>
      <c r="D4648" s="44">
        <f t="shared" ref="D4648:J4648" si="2355">D4649</f>
        <v>0</v>
      </c>
      <c r="E4648" s="44">
        <f t="shared" si="2355"/>
        <v>0</v>
      </c>
      <c r="F4648" s="92">
        <f t="shared" si="2355"/>
        <v>0</v>
      </c>
      <c r="G4648" s="837">
        <f t="shared" si="2355"/>
        <v>1222069804</v>
      </c>
      <c r="H4648" s="1089">
        <f t="shared" si="2355"/>
        <v>111219229</v>
      </c>
      <c r="I4648" s="848">
        <f t="shared" si="2355"/>
        <v>1333289033</v>
      </c>
      <c r="J4648" s="532">
        <f t="shared" si="2355"/>
        <v>184013248</v>
      </c>
      <c r="K4648" s="533">
        <f t="shared" ref="K4648:K4673" si="2356">I4648/C4648*100</f>
        <v>87.872340910294852</v>
      </c>
      <c r="L4648" s="1"/>
      <c r="M4648" s="1"/>
      <c r="N4648" s="599">
        <f>F4643-I4648</f>
        <v>0</v>
      </c>
    </row>
    <row r="4649" spans="1:14" ht="13.5" customHeight="1" thickTop="1" x14ac:dyDescent="0.25">
      <c r="A4649" s="52" t="s">
        <v>130</v>
      </c>
      <c r="B4649" s="574" t="s">
        <v>92</v>
      </c>
      <c r="C4649" s="623">
        <f>C4650+C4659</f>
        <v>1517302281</v>
      </c>
      <c r="D4649" s="623">
        <f t="shared" ref="D4649:J4649" si="2357">D4650+D4659</f>
        <v>0</v>
      </c>
      <c r="E4649" s="623">
        <f t="shared" si="2357"/>
        <v>0</v>
      </c>
      <c r="F4649" s="625">
        <f t="shared" si="2357"/>
        <v>0</v>
      </c>
      <c r="G4649" s="627">
        <f t="shared" si="2357"/>
        <v>1222069804</v>
      </c>
      <c r="H4649" s="628">
        <f t="shared" si="2357"/>
        <v>111219229</v>
      </c>
      <c r="I4649" s="630">
        <f t="shared" si="2357"/>
        <v>1333289033</v>
      </c>
      <c r="J4649" s="631">
        <f t="shared" si="2357"/>
        <v>184013248</v>
      </c>
      <c r="K4649" s="915">
        <f t="shared" si="2356"/>
        <v>87.872340910294852</v>
      </c>
      <c r="L4649" s="1"/>
      <c r="M4649" s="1"/>
    </row>
    <row r="4650" spans="1:14" ht="13.5" customHeight="1" x14ac:dyDescent="0.25">
      <c r="A4650" s="570" t="s">
        <v>128</v>
      </c>
      <c r="B4650" s="570" t="s">
        <v>0</v>
      </c>
      <c r="C4650" s="624">
        <f>SUM(C4651:C4658)</f>
        <v>1250902281</v>
      </c>
      <c r="D4650" s="624">
        <f t="shared" ref="D4650:J4650" si="2358">SUM(D4651:D4658)</f>
        <v>0</v>
      </c>
      <c r="E4650" s="624">
        <f t="shared" si="2358"/>
        <v>0</v>
      </c>
      <c r="F4650" s="626">
        <f t="shared" si="2358"/>
        <v>0</v>
      </c>
      <c r="G4650" s="1168">
        <f t="shared" si="2358"/>
        <v>1058241804</v>
      </c>
      <c r="H4650" s="624">
        <f t="shared" si="2358"/>
        <v>93625229</v>
      </c>
      <c r="I4650" s="626">
        <f t="shared" si="2358"/>
        <v>1151867033</v>
      </c>
      <c r="J4650" s="632">
        <f t="shared" si="2358"/>
        <v>99035248</v>
      </c>
      <c r="K4650" s="914">
        <f t="shared" si="2356"/>
        <v>92.082894922788938</v>
      </c>
      <c r="L4650" s="1"/>
      <c r="M4650" s="1"/>
    </row>
    <row r="4651" spans="1:14" ht="13.5" customHeight="1" x14ac:dyDescent="0.25">
      <c r="A4651" s="4" t="s">
        <v>129</v>
      </c>
      <c r="B4651" s="4" t="s">
        <v>141</v>
      </c>
      <c r="C4651" s="21">
        <v>913056972</v>
      </c>
      <c r="D4651" s="22"/>
      <c r="E4651" s="22"/>
      <c r="F4651" s="94"/>
      <c r="G4651" s="1165">
        <v>773353900</v>
      </c>
      <c r="H4651" s="1115">
        <v>68203900</v>
      </c>
      <c r="I4651" s="851">
        <f>H4651+G4651</f>
        <v>841557800</v>
      </c>
      <c r="J4651" s="561">
        <f>C4651-I4651</f>
        <v>71499172</v>
      </c>
      <c r="K4651" s="536">
        <f t="shared" si="2356"/>
        <v>92.169254034237852</v>
      </c>
      <c r="L4651" s="1"/>
      <c r="M4651" s="1"/>
    </row>
    <row r="4652" spans="1:14" ht="13.5" customHeight="1" x14ac:dyDescent="0.25">
      <c r="A4652" s="4" t="s">
        <v>132</v>
      </c>
      <c r="B4652" s="4" t="s">
        <v>142</v>
      </c>
      <c r="C4652" s="21">
        <v>110612340</v>
      </c>
      <c r="D4652" s="22"/>
      <c r="E4652" s="22"/>
      <c r="F4652" s="94"/>
      <c r="G4652" s="1167">
        <v>93783308</v>
      </c>
      <c r="H4652" s="1116">
        <v>8225174</v>
      </c>
      <c r="I4652" s="851">
        <f t="shared" ref="I4652:I4658" si="2359">H4652+G4652</f>
        <v>102008482</v>
      </c>
      <c r="J4652" s="561">
        <f t="shared" ref="J4652:J4658" si="2360">C4652-I4652</f>
        <v>8603858</v>
      </c>
      <c r="K4652" s="536">
        <f t="shared" si="2356"/>
        <v>92.221611078836233</v>
      </c>
      <c r="L4652" s="1"/>
      <c r="M4652" s="1"/>
    </row>
    <row r="4653" spans="1:14" ht="13.5" customHeight="1" x14ac:dyDescent="0.25">
      <c r="A4653" s="4" t="s">
        <v>133</v>
      </c>
      <c r="B4653" s="4" t="s">
        <v>143</v>
      </c>
      <c r="C4653" s="21">
        <v>77335000</v>
      </c>
      <c r="D4653" s="22"/>
      <c r="E4653" s="22"/>
      <c r="F4653" s="94"/>
      <c r="G4653" s="1167">
        <v>64520000</v>
      </c>
      <c r="H4653" s="1116">
        <v>5870000</v>
      </c>
      <c r="I4653" s="851">
        <f t="shared" si="2359"/>
        <v>70390000</v>
      </c>
      <c r="J4653" s="561">
        <f t="shared" si="2360"/>
        <v>6945000</v>
      </c>
      <c r="K4653" s="536">
        <f t="shared" si="2356"/>
        <v>91.019590095041053</v>
      </c>
      <c r="L4653" s="1"/>
      <c r="M4653" s="1"/>
    </row>
    <row r="4654" spans="1:14" ht="13.5" customHeight="1" x14ac:dyDescent="0.25">
      <c r="A4654" s="4" t="s">
        <v>134</v>
      </c>
      <c r="B4654" s="4" t="s">
        <v>144</v>
      </c>
      <c r="C4654" s="21">
        <v>29690000</v>
      </c>
      <c r="D4654" s="22"/>
      <c r="E4654" s="22"/>
      <c r="F4654" s="94"/>
      <c r="G4654" s="1167">
        <v>25350000</v>
      </c>
      <c r="H4654" s="1116">
        <v>2170000</v>
      </c>
      <c r="I4654" s="851">
        <f t="shared" si="2359"/>
        <v>27520000</v>
      </c>
      <c r="J4654" s="561">
        <f t="shared" si="2360"/>
        <v>2170000</v>
      </c>
      <c r="K4654" s="536">
        <f t="shared" si="2356"/>
        <v>92.691141798585392</v>
      </c>
      <c r="L4654" s="1"/>
      <c r="M4654" s="1"/>
    </row>
    <row r="4655" spans="1:14" ht="13.5" customHeight="1" x14ac:dyDescent="0.25">
      <c r="A4655" s="4" t="s">
        <v>135</v>
      </c>
      <c r="B4655" s="4" t="s">
        <v>145</v>
      </c>
      <c r="C4655" s="21">
        <v>67248872</v>
      </c>
      <c r="D4655" s="22"/>
      <c r="E4655" s="22"/>
      <c r="F4655" s="94"/>
      <c r="G4655" s="1167">
        <v>56485820</v>
      </c>
      <c r="H4655" s="1116">
        <v>5214240</v>
      </c>
      <c r="I4655" s="851">
        <f t="shared" si="2359"/>
        <v>61700060</v>
      </c>
      <c r="J4655" s="561">
        <f t="shared" si="2360"/>
        <v>5548812</v>
      </c>
      <c r="K4655" s="536">
        <f t="shared" si="2356"/>
        <v>91.748840040023268</v>
      </c>
      <c r="L4655" s="1"/>
      <c r="M4655" s="1"/>
    </row>
    <row r="4656" spans="1:14" ht="13.5" customHeight="1" x14ac:dyDescent="0.25">
      <c r="A4656" s="4" t="s">
        <v>136</v>
      </c>
      <c r="B4656" s="4" t="s">
        <v>146</v>
      </c>
      <c r="C4656" s="21">
        <v>24648086</v>
      </c>
      <c r="D4656" s="22"/>
      <c r="E4656" s="22"/>
      <c r="F4656" s="94"/>
      <c r="G4656" s="1167">
        <v>21124214</v>
      </c>
      <c r="H4656" s="1116">
        <v>1647663</v>
      </c>
      <c r="I4656" s="851">
        <f t="shared" si="2359"/>
        <v>22771877</v>
      </c>
      <c r="J4656" s="561">
        <f t="shared" si="2360"/>
        <v>1876209</v>
      </c>
      <c r="K4656" s="536">
        <f t="shared" si="2356"/>
        <v>92.388013414104435</v>
      </c>
      <c r="L4656" s="1"/>
      <c r="M4656" s="1"/>
    </row>
    <row r="4657" spans="1:15" ht="13.5" customHeight="1" x14ac:dyDescent="0.25">
      <c r="A4657" s="4" t="s">
        <v>137</v>
      </c>
      <c r="B4657" s="4" t="s">
        <v>147</v>
      </c>
      <c r="C4657" s="21">
        <v>13379</v>
      </c>
      <c r="D4657" s="22"/>
      <c r="E4657" s="22"/>
      <c r="F4657" s="94"/>
      <c r="G4657" s="1167">
        <v>10869</v>
      </c>
      <c r="H4657" s="1116">
        <v>1389</v>
      </c>
      <c r="I4657" s="851">
        <f t="shared" si="2359"/>
        <v>12258</v>
      </c>
      <c r="J4657" s="561">
        <f t="shared" si="2360"/>
        <v>1121</v>
      </c>
      <c r="K4657" s="536">
        <f t="shared" si="2356"/>
        <v>91.621197398908734</v>
      </c>
      <c r="L4657" s="1"/>
      <c r="M4657" s="1"/>
    </row>
    <row r="4658" spans="1:15" ht="13.5" customHeight="1" x14ac:dyDescent="0.25">
      <c r="A4658" s="4" t="s">
        <v>138</v>
      </c>
      <c r="B4658" s="4" t="s">
        <v>148</v>
      </c>
      <c r="C4658" s="21">
        <v>28297632</v>
      </c>
      <c r="D4658" s="22"/>
      <c r="E4658" s="22"/>
      <c r="F4658" s="94"/>
      <c r="G4658" s="1166">
        <v>23613693</v>
      </c>
      <c r="H4658" s="1169">
        <v>2292863</v>
      </c>
      <c r="I4658" s="851">
        <f t="shared" si="2359"/>
        <v>25906556</v>
      </c>
      <c r="J4658" s="561">
        <f t="shared" si="2360"/>
        <v>2391076</v>
      </c>
      <c r="K4658" s="536">
        <f t="shared" si="2356"/>
        <v>91.550261166729427</v>
      </c>
      <c r="L4658" s="1"/>
      <c r="M4658" s="1"/>
    </row>
    <row r="4659" spans="1:15" ht="13.5" customHeight="1" x14ac:dyDescent="0.25">
      <c r="A4659" s="23" t="s">
        <v>139</v>
      </c>
      <c r="B4659" s="23" t="s">
        <v>149</v>
      </c>
      <c r="C4659" s="24">
        <f>C4660</f>
        <v>266400000</v>
      </c>
      <c r="D4659" s="24">
        <f t="shared" ref="D4659:J4659" si="2361">D4660</f>
        <v>0</v>
      </c>
      <c r="E4659" s="24">
        <f t="shared" si="2361"/>
        <v>0</v>
      </c>
      <c r="F4659" s="95">
        <f t="shared" si="2361"/>
        <v>0</v>
      </c>
      <c r="G4659" s="983">
        <f t="shared" si="2361"/>
        <v>163828000</v>
      </c>
      <c r="H4659" s="1094">
        <f>H4660</f>
        <v>17594000</v>
      </c>
      <c r="I4659" s="984">
        <f t="shared" si="2361"/>
        <v>181422000</v>
      </c>
      <c r="J4659" s="985">
        <f t="shared" si="2361"/>
        <v>84978000</v>
      </c>
      <c r="K4659" s="986">
        <f t="shared" si="2356"/>
        <v>68.10135135135134</v>
      </c>
      <c r="L4659" s="2"/>
      <c r="M4659" s="2"/>
    </row>
    <row r="4660" spans="1:15" ht="13.5" customHeight="1" thickBot="1" x14ac:dyDescent="0.3">
      <c r="A4660" s="48" t="s">
        <v>140</v>
      </c>
      <c r="B4660" s="48" t="s">
        <v>150</v>
      </c>
      <c r="C4660" s="49">
        <v>266400000</v>
      </c>
      <c r="D4660" s="50"/>
      <c r="E4660" s="50"/>
      <c r="F4660" s="96"/>
      <c r="G4660" s="1030">
        <v>163828000</v>
      </c>
      <c r="H4660" s="1095">
        <v>17594000</v>
      </c>
      <c r="I4660" s="855">
        <f>H4660+G4660</f>
        <v>181422000</v>
      </c>
      <c r="J4660" s="736">
        <f>C4660-I4660</f>
        <v>84978000</v>
      </c>
      <c r="K4660" s="538">
        <f t="shared" si="2356"/>
        <v>68.10135135135134</v>
      </c>
      <c r="L4660" s="1"/>
      <c r="M4660" s="1"/>
    </row>
    <row r="4661" spans="1:15" ht="13.5" customHeight="1" thickTop="1" thickBot="1" x14ac:dyDescent="0.3">
      <c r="A4661" s="42" t="s">
        <v>95</v>
      </c>
      <c r="B4661" s="42" t="s">
        <v>94</v>
      </c>
      <c r="C4661" s="51">
        <f t="shared" ref="C4661:J4661" si="2362">C4662+C4678+C4685+C4690+C4697+C4706+C4722+C4739+C4768+C4824+C4885+C4890+C4902+C4922+C4939+C4976+C4985+C5026+C5058</f>
        <v>416703500</v>
      </c>
      <c r="D4661" s="51">
        <f t="shared" si="2362"/>
        <v>0</v>
      </c>
      <c r="E4661" s="51">
        <f t="shared" si="2362"/>
        <v>0</v>
      </c>
      <c r="F4661" s="51">
        <f t="shared" si="2362"/>
        <v>0</v>
      </c>
      <c r="G4661" s="51">
        <f t="shared" si="2362"/>
        <v>185691703</v>
      </c>
      <c r="H4661" s="51">
        <f t="shared" si="2362"/>
        <v>61896713</v>
      </c>
      <c r="I4661" s="51">
        <f t="shared" si="2362"/>
        <v>247588416</v>
      </c>
      <c r="J4661" s="51">
        <f t="shared" si="2362"/>
        <v>161219084</v>
      </c>
      <c r="K4661" s="1049">
        <f t="shared" si="2356"/>
        <v>59.415967468475785</v>
      </c>
      <c r="L4661" s="1"/>
      <c r="M4661" s="1"/>
      <c r="N4661" s="599">
        <v>61896713</v>
      </c>
      <c r="O4661" s="419">
        <f>H4661-N4661</f>
        <v>0</v>
      </c>
    </row>
    <row r="4662" spans="1:15" ht="13.5" customHeight="1" thickTop="1" x14ac:dyDescent="0.25">
      <c r="A4662" s="52" t="s">
        <v>97</v>
      </c>
      <c r="B4662" s="52" t="s">
        <v>96</v>
      </c>
      <c r="C4662" s="53">
        <f>C4663</f>
        <v>1900000</v>
      </c>
      <c r="D4662" s="53">
        <f t="shared" ref="D4662:J4662" si="2363">D4663</f>
        <v>0</v>
      </c>
      <c r="E4662" s="53">
        <f t="shared" si="2363"/>
        <v>0</v>
      </c>
      <c r="F4662" s="98">
        <f t="shared" si="2363"/>
        <v>0</v>
      </c>
      <c r="G4662" s="540">
        <f t="shared" si="2363"/>
        <v>1583650</v>
      </c>
      <c r="H4662" s="541">
        <f t="shared" si="2363"/>
        <v>15750</v>
      </c>
      <c r="I4662" s="580">
        <f t="shared" si="2363"/>
        <v>1599400</v>
      </c>
      <c r="J4662" s="542">
        <f t="shared" si="2363"/>
        <v>300600</v>
      </c>
      <c r="K4662" s="915">
        <f t="shared" si="2356"/>
        <v>84.178947368421049</v>
      </c>
      <c r="L4662" s="1"/>
      <c r="M4662" s="1"/>
    </row>
    <row r="4663" spans="1:15" ht="13.5" customHeight="1" thickBot="1" x14ac:dyDescent="0.3">
      <c r="A4663" s="70" t="s">
        <v>1</v>
      </c>
      <c r="B4663" s="70" t="s">
        <v>2</v>
      </c>
      <c r="C4663" s="71">
        <f>C4664+C4667</f>
        <v>1900000</v>
      </c>
      <c r="D4663" s="71">
        <f t="shared" ref="D4663:J4663" si="2364">D4664+D4667</f>
        <v>0</v>
      </c>
      <c r="E4663" s="71">
        <f t="shared" si="2364"/>
        <v>0</v>
      </c>
      <c r="F4663" s="111">
        <f t="shared" si="2364"/>
        <v>0</v>
      </c>
      <c r="G4663" s="912">
        <f t="shared" si="2364"/>
        <v>1583650</v>
      </c>
      <c r="H4663" s="71">
        <f t="shared" si="2364"/>
        <v>15750</v>
      </c>
      <c r="I4663" s="111">
        <f t="shared" si="2364"/>
        <v>1599400</v>
      </c>
      <c r="J4663" s="731">
        <f t="shared" si="2364"/>
        <v>300600</v>
      </c>
      <c r="K4663" s="904">
        <f t="shared" si="2356"/>
        <v>84.178947368421049</v>
      </c>
      <c r="L4663" s="2"/>
      <c r="M4663" s="2"/>
    </row>
    <row r="4664" spans="1:15" ht="13.5" customHeight="1" thickBot="1" x14ac:dyDescent="0.3">
      <c r="A4664" s="3" t="s">
        <v>160</v>
      </c>
      <c r="B4664" s="3" t="s">
        <v>92</v>
      </c>
      <c r="C4664" s="65">
        <f>C4665</f>
        <v>1170000</v>
      </c>
      <c r="D4664" s="65">
        <f t="shared" ref="D4664:J4665" si="2365">D4665</f>
        <v>0</v>
      </c>
      <c r="E4664" s="65">
        <f t="shared" si="2365"/>
        <v>0</v>
      </c>
      <c r="F4664" s="100">
        <f t="shared" si="2365"/>
        <v>0</v>
      </c>
      <c r="G4664" s="858">
        <f t="shared" si="2365"/>
        <v>1170000</v>
      </c>
      <c r="H4664" s="511">
        <f t="shared" si="2365"/>
        <v>0</v>
      </c>
      <c r="I4664" s="859">
        <f t="shared" si="2365"/>
        <v>1170000</v>
      </c>
      <c r="J4664" s="512">
        <f t="shared" si="2365"/>
        <v>0</v>
      </c>
      <c r="K4664" s="544">
        <f t="shared" si="2356"/>
        <v>100</v>
      </c>
    </row>
    <row r="4665" spans="1:15" ht="13.5" customHeight="1" x14ac:dyDescent="0.25">
      <c r="A4665" s="63" t="s">
        <v>161</v>
      </c>
      <c r="B4665" s="63" t="s">
        <v>152</v>
      </c>
      <c r="C4665" s="64">
        <f>C4666</f>
        <v>1170000</v>
      </c>
      <c r="D4665" s="64">
        <f t="shared" si="2365"/>
        <v>0</v>
      </c>
      <c r="E4665" s="64">
        <f t="shared" si="2365"/>
        <v>0</v>
      </c>
      <c r="F4665" s="101">
        <f t="shared" si="2365"/>
        <v>0</v>
      </c>
      <c r="G4665" s="1040">
        <f t="shared" si="2365"/>
        <v>1170000</v>
      </c>
      <c r="H4665" s="1097">
        <f t="shared" si="2365"/>
        <v>0</v>
      </c>
      <c r="I4665" s="1041">
        <f t="shared" si="2365"/>
        <v>1170000</v>
      </c>
      <c r="J4665" s="513">
        <f t="shared" si="2365"/>
        <v>0</v>
      </c>
      <c r="K4665" s="535">
        <f t="shared" si="2356"/>
        <v>100</v>
      </c>
    </row>
    <row r="4666" spans="1:15" ht="13.5" customHeight="1" thickBot="1" x14ac:dyDescent="0.3">
      <c r="A4666" s="48" t="s">
        <v>165</v>
      </c>
      <c r="B4666" s="48" t="s">
        <v>153</v>
      </c>
      <c r="C4666" s="49">
        <v>1170000</v>
      </c>
      <c r="D4666" s="147"/>
      <c r="E4666" s="147"/>
      <c r="F4666" s="148"/>
      <c r="G4666" s="865">
        <v>1170000</v>
      </c>
      <c r="H4666" s="1098"/>
      <c r="I4666" s="866">
        <f>H4666+G4666</f>
        <v>1170000</v>
      </c>
      <c r="J4666" s="618">
        <f>C4666-I4666</f>
        <v>0</v>
      </c>
      <c r="K4666" s="538">
        <f t="shared" si="2356"/>
        <v>100</v>
      </c>
    </row>
    <row r="4667" spans="1:15" ht="13.5" customHeight="1" thickBot="1" x14ac:dyDescent="0.3">
      <c r="A4667" s="3" t="s">
        <v>162</v>
      </c>
      <c r="B4667" s="3" t="s">
        <v>151</v>
      </c>
      <c r="C4667" s="65">
        <f>C4668+C4670+C4672</f>
        <v>730000</v>
      </c>
      <c r="D4667" s="65">
        <f t="shared" ref="D4667:J4667" si="2366">D4668+D4670+D4672</f>
        <v>0</v>
      </c>
      <c r="E4667" s="65">
        <f t="shared" si="2366"/>
        <v>0</v>
      </c>
      <c r="F4667" s="100">
        <f t="shared" si="2366"/>
        <v>0</v>
      </c>
      <c r="G4667" s="1042">
        <f t="shared" si="2366"/>
        <v>413650</v>
      </c>
      <c r="H4667" s="1099">
        <f t="shared" si="2366"/>
        <v>15750</v>
      </c>
      <c r="I4667" s="1043">
        <f t="shared" si="2366"/>
        <v>429400</v>
      </c>
      <c r="J4667" s="512">
        <f t="shared" si="2366"/>
        <v>300600</v>
      </c>
      <c r="K4667" s="544">
        <f t="shared" si="2356"/>
        <v>58.821917808219183</v>
      </c>
    </row>
    <row r="4668" spans="1:15" ht="13.5" customHeight="1" x14ac:dyDescent="0.25">
      <c r="A4668" s="63" t="s">
        <v>164</v>
      </c>
      <c r="B4668" s="63" t="s">
        <v>154</v>
      </c>
      <c r="C4668" s="64">
        <f>C4669</f>
        <v>103000</v>
      </c>
      <c r="D4668" s="64">
        <f t="shared" ref="D4668:J4668" si="2367">D4669</f>
        <v>0</v>
      </c>
      <c r="E4668" s="64">
        <f t="shared" si="2367"/>
        <v>0</v>
      </c>
      <c r="F4668" s="101">
        <f t="shared" si="2367"/>
        <v>0</v>
      </c>
      <c r="G4668" s="1040">
        <f t="shared" si="2367"/>
        <v>102400</v>
      </c>
      <c r="H4668" s="1097">
        <f t="shared" si="2367"/>
        <v>0</v>
      </c>
      <c r="I4668" s="1041">
        <f t="shared" si="2367"/>
        <v>102400</v>
      </c>
      <c r="J4668" s="513">
        <f t="shared" si="2367"/>
        <v>600</v>
      </c>
      <c r="K4668" s="535">
        <f t="shared" si="2356"/>
        <v>99.417475728155338</v>
      </c>
    </row>
    <row r="4669" spans="1:15" ht="13.5" customHeight="1" x14ac:dyDescent="0.25">
      <c r="A4669" s="4" t="s">
        <v>163</v>
      </c>
      <c r="B4669" s="4" t="s">
        <v>155</v>
      </c>
      <c r="C4669" s="21">
        <v>103000</v>
      </c>
      <c r="D4669" s="16"/>
      <c r="E4669" s="16"/>
      <c r="F4669" s="102"/>
      <c r="G4669" s="850">
        <v>102400</v>
      </c>
      <c r="H4669" s="691"/>
      <c r="I4669" s="851">
        <f>H4669+G4669</f>
        <v>102400</v>
      </c>
      <c r="J4669" s="561">
        <f>C4669-I4669</f>
        <v>600</v>
      </c>
      <c r="K4669" s="536">
        <f t="shared" si="2356"/>
        <v>99.417475728155338</v>
      </c>
    </row>
    <row r="4670" spans="1:15" ht="13.5" customHeight="1" x14ac:dyDescent="0.25">
      <c r="A4670" s="4" t="s">
        <v>166</v>
      </c>
      <c r="B4670" s="4" t="s">
        <v>156</v>
      </c>
      <c r="C4670" s="21">
        <f>C4671</f>
        <v>27000</v>
      </c>
      <c r="D4670" s="21">
        <f t="shared" ref="D4670:J4670" si="2368">D4671</f>
        <v>0</v>
      </c>
      <c r="E4670" s="21">
        <f t="shared" si="2368"/>
        <v>0</v>
      </c>
      <c r="F4670" s="103">
        <f t="shared" si="2368"/>
        <v>0</v>
      </c>
      <c r="G4670" s="1044">
        <f t="shared" si="2368"/>
        <v>11250</v>
      </c>
      <c r="H4670" s="972">
        <f t="shared" si="2368"/>
        <v>15750</v>
      </c>
      <c r="I4670" s="1045">
        <f t="shared" si="2368"/>
        <v>27000</v>
      </c>
      <c r="J4670" s="514">
        <f t="shared" si="2368"/>
        <v>0</v>
      </c>
      <c r="K4670" s="536">
        <f t="shared" si="2356"/>
        <v>100</v>
      </c>
    </row>
    <row r="4671" spans="1:15" ht="13.5" customHeight="1" x14ac:dyDescent="0.25">
      <c r="A4671" s="4" t="s">
        <v>167</v>
      </c>
      <c r="B4671" s="4" t="s">
        <v>157</v>
      </c>
      <c r="C4671" s="21">
        <v>27000</v>
      </c>
      <c r="D4671" s="16"/>
      <c r="E4671" s="16"/>
      <c r="F4671" s="102"/>
      <c r="G4671" s="850">
        <v>11250</v>
      </c>
      <c r="H4671" s="691">
        <v>15750</v>
      </c>
      <c r="I4671" s="851">
        <f>H4671+G4671</f>
        <v>27000</v>
      </c>
      <c r="J4671" s="561">
        <f>C4671-I4671</f>
        <v>0</v>
      </c>
      <c r="K4671" s="536">
        <f t="shared" si="2356"/>
        <v>100</v>
      </c>
    </row>
    <row r="4672" spans="1:15" ht="13.5" customHeight="1" x14ac:dyDescent="0.25">
      <c r="A4672" s="4" t="s">
        <v>168</v>
      </c>
      <c r="B4672" s="4" t="s">
        <v>158</v>
      </c>
      <c r="C4672" s="21">
        <f>C4673</f>
        <v>600000</v>
      </c>
      <c r="D4672" s="21">
        <f t="shared" ref="D4672:J4672" si="2369">D4673</f>
        <v>0</v>
      </c>
      <c r="E4672" s="21">
        <f t="shared" si="2369"/>
        <v>0</v>
      </c>
      <c r="F4672" s="103">
        <f t="shared" si="2369"/>
        <v>0</v>
      </c>
      <c r="G4672" s="1044">
        <f t="shared" si="2369"/>
        <v>300000</v>
      </c>
      <c r="H4672" s="972">
        <f t="shared" si="2369"/>
        <v>0</v>
      </c>
      <c r="I4672" s="1045">
        <f t="shared" si="2369"/>
        <v>300000</v>
      </c>
      <c r="J4672" s="514">
        <f t="shared" si="2369"/>
        <v>300000</v>
      </c>
      <c r="K4672" s="536">
        <f t="shared" si="2356"/>
        <v>50</v>
      </c>
    </row>
    <row r="4673" spans="1:13" ht="13.5" customHeight="1" x14ac:dyDescent="0.25">
      <c r="A4673" s="4" t="s">
        <v>169</v>
      </c>
      <c r="B4673" s="4" t="s">
        <v>159</v>
      </c>
      <c r="C4673" s="21">
        <v>600000</v>
      </c>
      <c r="D4673" s="16"/>
      <c r="E4673" s="16"/>
      <c r="F4673" s="102"/>
      <c r="G4673" s="850">
        <v>300000</v>
      </c>
      <c r="H4673" s="691"/>
      <c r="I4673" s="851">
        <f>H4673+G4673</f>
        <v>300000</v>
      </c>
      <c r="J4673" s="561">
        <f>C4673-I4673</f>
        <v>300000</v>
      </c>
      <c r="K4673" s="536">
        <f t="shared" si="2356"/>
        <v>50</v>
      </c>
    </row>
    <row r="4674" spans="1:13" x14ac:dyDescent="0.25">
      <c r="A4674" s="124"/>
      <c r="B4674" s="124"/>
      <c r="C4674" s="125"/>
      <c r="D4674" s="126"/>
      <c r="E4674" s="126"/>
      <c r="F4674" s="126"/>
      <c r="G4674" s="516"/>
      <c r="H4674" s="516"/>
      <c r="I4674" s="516"/>
      <c r="J4674" s="515"/>
      <c r="K4674" s="545"/>
    </row>
    <row r="4675" spans="1:13" x14ac:dyDescent="0.25">
      <c r="A4675" s="7"/>
      <c r="B4675" s="7"/>
      <c r="C4675" s="8"/>
      <c r="D4675" s="130"/>
      <c r="E4675" s="130"/>
      <c r="F4675" s="130"/>
      <c r="G4675" s="520"/>
      <c r="H4675" s="520"/>
      <c r="I4675" s="520"/>
      <c r="J4675" s="519"/>
      <c r="K4675" s="550"/>
    </row>
    <row r="4676" spans="1:13" ht="13.5" customHeight="1" x14ac:dyDescent="0.25">
      <c r="A4676" s="127"/>
      <c r="B4676" s="127"/>
      <c r="C4676" s="128"/>
      <c r="D4676" s="129"/>
      <c r="E4676" s="129"/>
      <c r="F4676" s="129"/>
      <c r="G4676" s="518"/>
      <c r="H4676" s="518"/>
      <c r="I4676" s="518"/>
      <c r="J4676" s="517"/>
      <c r="K4676" s="546">
        <v>2</v>
      </c>
    </row>
    <row r="4677" spans="1:13" ht="13.5" customHeight="1" x14ac:dyDescent="0.25">
      <c r="A4677" s="120" t="s">
        <v>533</v>
      </c>
      <c r="B4677" s="121">
        <v>2</v>
      </c>
      <c r="C4677" s="122" t="s">
        <v>534</v>
      </c>
      <c r="D4677" s="122" t="s">
        <v>535</v>
      </c>
      <c r="E4677" s="122" t="s">
        <v>536</v>
      </c>
      <c r="F4677" s="123" t="s">
        <v>537</v>
      </c>
      <c r="G4677" s="832">
        <v>7</v>
      </c>
      <c r="H4677" s="715">
        <v>8</v>
      </c>
      <c r="I4677" s="843">
        <v>9</v>
      </c>
      <c r="J4677" s="502">
        <v>10</v>
      </c>
      <c r="K4677" s="503">
        <v>11</v>
      </c>
    </row>
    <row r="4678" spans="1:13" ht="13.5" customHeight="1" x14ac:dyDescent="0.25">
      <c r="A4678" s="54" t="s">
        <v>99</v>
      </c>
      <c r="B4678" s="54" t="s">
        <v>98</v>
      </c>
      <c r="C4678" s="55">
        <f>C4679</f>
        <v>750000</v>
      </c>
      <c r="D4678" s="55">
        <f t="shared" ref="D4678:J4679" si="2370">D4679</f>
        <v>0</v>
      </c>
      <c r="E4678" s="55">
        <f t="shared" si="2370"/>
        <v>0</v>
      </c>
      <c r="F4678" s="104">
        <f t="shared" si="2370"/>
        <v>0</v>
      </c>
      <c r="G4678" s="547">
        <f t="shared" si="2370"/>
        <v>474250</v>
      </c>
      <c r="H4678" s="499">
        <f t="shared" si="2370"/>
        <v>173750</v>
      </c>
      <c r="I4678" s="581">
        <f t="shared" si="2370"/>
        <v>648000</v>
      </c>
      <c r="J4678" s="549">
        <f t="shared" si="2370"/>
        <v>102000</v>
      </c>
      <c r="K4678" s="916">
        <f t="shared" ref="K4678:K4714" si="2371">I4678/C4678*100</f>
        <v>86.4</v>
      </c>
      <c r="L4678" s="1"/>
      <c r="M4678" s="1"/>
    </row>
    <row r="4679" spans="1:13" ht="13.5" customHeight="1" thickBot="1" x14ac:dyDescent="0.3">
      <c r="A4679" s="70" t="s">
        <v>3</v>
      </c>
      <c r="B4679" s="70" t="s">
        <v>4</v>
      </c>
      <c r="C4679" s="71">
        <f>C4680</f>
        <v>750000</v>
      </c>
      <c r="D4679" s="71">
        <f t="shared" si="2370"/>
        <v>0</v>
      </c>
      <c r="E4679" s="71">
        <f t="shared" si="2370"/>
        <v>0</v>
      </c>
      <c r="F4679" s="111">
        <f t="shared" si="2370"/>
        <v>0</v>
      </c>
      <c r="G4679" s="902">
        <f t="shared" si="2370"/>
        <v>474250</v>
      </c>
      <c r="H4679" s="557">
        <f t="shared" si="2370"/>
        <v>173750</v>
      </c>
      <c r="I4679" s="903">
        <f t="shared" si="2370"/>
        <v>648000</v>
      </c>
      <c r="J4679" s="558">
        <f t="shared" si="2370"/>
        <v>102000</v>
      </c>
      <c r="K4679" s="904">
        <f t="shared" si="2371"/>
        <v>86.4</v>
      </c>
      <c r="L4679" s="2"/>
      <c r="M4679" s="2"/>
    </row>
    <row r="4680" spans="1:13" ht="13.5" customHeight="1" thickBot="1" x14ac:dyDescent="0.3">
      <c r="A4680" s="3" t="s">
        <v>170</v>
      </c>
      <c r="B4680" s="3" t="s">
        <v>151</v>
      </c>
      <c r="C4680" s="65">
        <f>C4681+C4683</f>
        <v>750000</v>
      </c>
      <c r="D4680" s="65">
        <f t="shared" ref="D4680:J4680" si="2372">D4681+D4683</f>
        <v>0</v>
      </c>
      <c r="E4680" s="65">
        <f t="shared" si="2372"/>
        <v>0</v>
      </c>
      <c r="F4680" s="100">
        <f t="shared" si="2372"/>
        <v>0</v>
      </c>
      <c r="G4680" s="858">
        <f t="shared" si="2372"/>
        <v>474250</v>
      </c>
      <c r="H4680" s="511">
        <f t="shared" si="2372"/>
        <v>173750</v>
      </c>
      <c r="I4680" s="859">
        <f t="shared" si="2372"/>
        <v>648000</v>
      </c>
      <c r="J4680" s="512">
        <f t="shared" si="2372"/>
        <v>102000</v>
      </c>
      <c r="K4680" s="544">
        <f t="shared" si="2371"/>
        <v>86.4</v>
      </c>
    </row>
    <row r="4681" spans="1:13" ht="13.5" customHeight="1" x14ac:dyDescent="0.25">
      <c r="A4681" s="63" t="s">
        <v>171</v>
      </c>
      <c r="B4681" s="63" t="s">
        <v>154</v>
      </c>
      <c r="C4681" s="64">
        <f>C4682</f>
        <v>450000</v>
      </c>
      <c r="D4681" s="64">
        <f t="shared" ref="D4681:J4681" si="2373">D4682</f>
        <v>0</v>
      </c>
      <c r="E4681" s="64">
        <f t="shared" si="2373"/>
        <v>0</v>
      </c>
      <c r="F4681" s="101">
        <f t="shared" si="2373"/>
        <v>0</v>
      </c>
      <c r="G4681" s="860">
        <f t="shared" si="2373"/>
        <v>313750</v>
      </c>
      <c r="H4681" s="369">
        <f t="shared" si="2373"/>
        <v>136250</v>
      </c>
      <c r="I4681" s="861">
        <f t="shared" si="2373"/>
        <v>450000</v>
      </c>
      <c r="J4681" s="513">
        <f t="shared" si="2373"/>
        <v>0</v>
      </c>
      <c r="K4681" s="535">
        <f t="shared" si="2371"/>
        <v>100</v>
      </c>
    </row>
    <row r="4682" spans="1:13" ht="13.5" customHeight="1" x14ac:dyDescent="0.25">
      <c r="A4682" s="4" t="s">
        <v>172</v>
      </c>
      <c r="B4682" s="4" t="s">
        <v>155</v>
      </c>
      <c r="C4682" s="21">
        <v>450000</v>
      </c>
      <c r="D4682" s="16"/>
      <c r="E4682" s="16"/>
      <c r="F4682" s="102"/>
      <c r="G4682" s="850">
        <v>313750</v>
      </c>
      <c r="H4682" s="691">
        <v>136250</v>
      </c>
      <c r="I4682" s="864">
        <f>H4682+G4682</f>
        <v>450000</v>
      </c>
      <c r="J4682" s="561">
        <f>C4682-I4682</f>
        <v>0</v>
      </c>
      <c r="K4682" s="536">
        <f t="shared" si="2371"/>
        <v>100</v>
      </c>
    </row>
    <row r="4683" spans="1:13" ht="13.5" customHeight="1" x14ac:dyDescent="0.25">
      <c r="A4683" s="4" t="s">
        <v>173</v>
      </c>
      <c r="B4683" s="4" t="s">
        <v>156</v>
      </c>
      <c r="C4683" s="21">
        <f>C4684</f>
        <v>300000</v>
      </c>
      <c r="D4683" s="21">
        <f t="shared" ref="D4683:J4683" si="2374">D4684</f>
        <v>0</v>
      </c>
      <c r="E4683" s="21">
        <f t="shared" si="2374"/>
        <v>0</v>
      </c>
      <c r="F4683" s="103">
        <f t="shared" si="2374"/>
        <v>0</v>
      </c>
      <c r="G4683" s="862">
        <f t="shared" si="2374"/>
        <v>160500</v>
      </c>
      <c r="H4683" s="499">
        <f t="shared" si="2374"/>
        <v>37500</v>
      </c>
      <c r="I4683" s="863">
        <f t="shared" si="2374"/>
        <v>198000</v>
      </c>
      <c r="J4683" s="514">
        <f t="shared" si="2374"/>
        <v>102000</v>
      </c>
      <c r="K4683" s="536">
        <f t="shared" si="2371"/>
        <v>66</v>
      </c>
    </row>
    <row r="4684" spans="1:13" ht="13.5" customHeight="1" x14ac:dyDescent="0.25">
      <c r="A4684" s="4" t="s">
        <v>174</v>
      </c>
      <c r="B4684" s="4" t="s">
        <v>157</v>
      </c>
      <c r="C4684" s="21">
        <v>300000</v>
      </c>
      <c r="D4684" s="16"/>
      <c r="E4684" s="16"/>
      <c r="F4684" s="102"/>
      <c r="G4684" s="850">
        <v>160500</v>
      </c>
      <c r="H4684" s="691">
        <v>37500</v>
      </c>
      <c r="I4684" s="864">
        <f>H4684+G4684</f>
        <v>198000</v>
      </c>
      <c r="J4684" s="561">
        <f>C4684-I4684</f>
        <v>102000</v>
      </c>
      <c r="K4684" s="536">
        <f t="shared" si="2371"/>
        <v>66</v>
      </c>
    </row>
    <row r="4685" spans="1:13" ht="13.5" customHeight="1" x14ac:dyDescent="0.25">
      <c r="A4685" s="54" t="s">
        <v>126</v>
      </c>
      <c r="B4685" s="54" t="s">
        <v>551</v>
      </c>
      <c r="C4685" s="55">
        <f>C4686</f>
        <v>2000000</v>
      </c>
      <c r="D4685" s="55">
        <f t="shared" ref="D4685:J4688" si="2375">D4686</f>
        <v>0</v>
      </c>
      <c r="E4685" s="55">
        <f t="shared" si="2375"/>
        <v>0</v>
      </c>
      <c r="F4685" s="104">
        <f t="shared" si="2375"/>
        <v>0</v>
      </c>
      <c r="G4685" s="547">
        <f t="shared" si="2375"/>
        <v>1275000</v>
      </c>
      <c r="H4685" s="499">
        <f t="shared" si="2375"/>
        <v>0</v>
      </c>
      <c r="I4685" s="581">
        <f t="shared" si="2375"/>
        <v>1275000</v>
      </c>
      <c r="J4685" s="549">
        <f t="shared" si="2375"/>
        <v>725000</v>
      </c>
      <c r="K4685" s="916">
        <f t="shared" si="2371"/>
        <v>63.749999999999993</v>
      </c>
      <c r="L4685" s="1"/>
      <c r="M4685" s="1"/>
    </row>
    <row r="4686" spans="1:13" ht="13.5" customHeight="1" thickBot="1" x14ac:dyDescent="0.3">
      <c r="A4686" s="70" t="s">
        <v>5</v>
      </c>
      <c r="B4686" s="70" t="s">
        <v>6</v>
      </c>
      <c r="C4686" s="71">
        <f>C4687</f>
        <v>2000000</v>
      </c>
      <c r="D4686" s="71">
        <f t="shared" si="2375"/>
        <v>0</v>
      </c>
      <c r="E4686" s="71">
        <f t="shared" si="2375"/>
        <v>0</v>
      </c>
      <c r="F4686" s="111">
        <f t="shared" si="2375"/>
        <v>0</v>
      </c>
      <c r="G4686" s="902">
        <f t="shared" si="2375"/>
        <v>1275000</v>
      </c>
      <c r="H4686" s="557">
        <f t="shared" si="2375"/>
        <v>0</v>
      </c>
      <c r="I4686" s="903">
        <f t="shared" si="2375"/>
        <v>1275000</v>
      </c>
      <c r="J4686" s="558">
        <f t="shared" si="2375"/>
        <v>725000</v>
      </c>
      <c r="K4686" s="904">
        <f t="shared" si="2371"/>
        <v>63.749999999999993</v>
      </c>
      <c r="L4686" s="2"/>
      <c r="M4686" s="2"/>
    </row>
    <row r="4687" spans="1:13" ht="13.5" customHeight="1" thickBot="1" x14ac:dyDescent="0.3">
      <c r="A4687" s="692" t="s">
        <v>181</v>
      </c>
      <c r="B4687" s="692" t="s">
        <v>151</v>
      </c>
      <c r="C4687" s="65">
        <f>C4688</f>
        <v>2000000</v>
      </c>
      <c r="D4687" s="65">
        <f t="shared" si="2375"/>
        <v>0</v>
      </c>
      <c r="E4687" s="65">
        <f t="shared" si="2375"/>
        <v>0</v>
      </c>
      <c r="F4687" s="100">
        <f t="shared" si="2375"/>
        <v>0</v>
      </c>
      <c r="G4687" s="858">
        <f t="shared" si="2375"/>
        <v>1275000</v>
      </c>
      <c r="H4687" s="511">
        <f t="shared" si="2375"/>
        <v>0</v>
      </c>
      <c r="I4687" s="859">
        <f t="shared" si="2375"/>
        <v>1275000</v>
      </c>
      <c r="J4687" s="512">
        <f t="shared" si="2375"/>
        <v>725000</v>
      </c>
      <c r="K4687" s="693">
        <f t="shared" si="2371"/>
        <v>63.749999999999993</v>
      </c>
      <c r="L4687" s="173"/>
      <c r="M4687" s="173"/>
    </row>
    <row r="4688" spans="1:13" ht="13.5" customHeight="1" x14ac:dyDescent="0.25">
      <c r="A4688" s="63" t="s">
        <v>186</v>
      </c>
      <c r="B4688" s="63" t="s">
        <v>158</v>
      </c>
      <c r="C4688" s="64">
        <f>C4689</f>
        <v>2000000</v>
      </c>
      <c r="D4688" s="64">
        <f t="shared" si="2375"/>
        <v>0</v>
      </c>
      <c r="E4688" s="64">
        <f t="shared" si="2375"/>
        <v>0</v>
      </c>
      <c r="F4688" s="101">
        <f t="shared" si="2375"/>
        <v>0</v>
      </c>
      <c r="G4688" s="860">
        <f t="shared" si="2375"/>
        <v>1275000</v>
      </c>
      <c r="H4688" s="369">
        <f t="shared" si="2375"/>
        <v>0</v>
      </c>
      <c r="I4688" s="861">
        <f t="shared" si="2375"/>
        <v>1275000</v>
      </c>
      <c r="J4688" s="513">
        <f t="shared" si="2375"/>
        <v>725000</v>
      </c>
      <c r="K4688" s="535">
        <f t="shared" si="2371"/>
        <v>63.749999999999993</v>
      </c>
    </row>
    <row r="4689" spans="1:13" ht="13.5" customHeight="1" x14ac:dyDescent="0.25">
      <c r="A4689" s="4" t="s">
        <v>187</v>
      </c>
      <c r="B4689" s="4" t="s">
        <v>175</v>
      </c>
      <c r="C4689" s="21">
        <v>2000000</v>
      </c>
      <c r="D4689" s="16"/>
      <c r="E4689" s="16"/>
      <c r="F4689" s="102"/>
      <c r="G4689" s="850">
        <v>1275000</v>
      </c>
      <c r="H4689" s="691"/>
      <c r="I4689" s="851">
        <f>H4689+G4689</f>
        <v>1275000</v>
      </c>
      <c r="J4689" s="561">
        <f>C4689-I4689</f>
        <v>725000</v>
      </c>
      <c r="K4689" s="536">
        <f t="shared" si="2371"/>
        <v>63.749999999999993</v>
      </c>
    </row>
    <row r="4690" spans="1:13" ht="13.5" customHeight="1" x14ac:dyDescent="0.25">
      <c r="A4690" s="54" t="s">
        <v>125</v>
      </c>
      <c r="B4690" s="54" t="s">
        <v>100</v>
      </c>
      <c r="C4690" s="55">
        <f>C4691</f>
        <v>2000000</v>
      </c>
      <c r="D4690" s="55">
        <f t="shared" ref="D4690:J4691" si="2376">D4691</f>
        <v>0</v>
      </c>
      <c r="E4690" s="55">
        <f t="shared" si="2376"/>
        <v>0</v>
      </c>
      <c r="F4690" s="104">
        <f t="shared" si="2376"/>
        <v>0</v>
      </c>
      <c r="G4690" s="547">
        <f t="shared" si="2376"/>
        <v>1280375</v>
      </c>
      <c r="H4690" s="499">
        <f t="shared" si="2376"/>
        <v>611000</v>
      </c>
      <c r="I4690" s="581">
        <f t="shared" si="2376"/>
        <v>1891375</v>
      </c>
      <c r="J4690" s="549">
        <f t="shared" si="2376"/>
        <v>108625</v>
      </c>
      <c r="K4690" s="916">
        <f t="shared" si="2371"/>
        <v>94.568749999999994</v>
      </c>
      <c r="L4690" s="1"/>
      <c r="M4690" s="1"/>
    </row>
    <row r="4691" spans="1:13" ht="13.5" customHeight="1" thickBot="1" x14ac:dyDescent="0.3">
      <c r="A4691" s="70" t="s">
        <v>7</v>
      </c>
      <c r="B4691" s="70" t="s">
        <v>8</v>
      </c>
      <c r="C4691" s="71">
        <f>C4692</f>
        <v>2000000</v>
      </c>
      <c r="D4691" s="71">
        <f t="shared" si="2376"/>
        <v>0</v>
      </c>
      <c r="E4691" s="71">
        <f t="shared" si="2376"/>
        <v>0</v>
      </c>
      <c r="F4691" s="111">
        <f t="shared" si="2376"/>
        <v>0</v>
      </c>
      <c r="G4691" s="902">
        <f t="shared" si="2376"/>
        <v>1280375</v>
      </c>
      <c r="H4691" s="557">
        <f t="shared" si="2376"/>
        <v>611000</v>
      </c>
      <c r="I4691" s="903">
        <f t="shared" si="2376"/>
        <v>1891375</v>
      </c>
      <c r="J4691" s="558">
        <f t="shared" si="2376"/>
        <v>108625</v>
      </c>
      <c r="K4691" s="904">
        <f t="shared" si="2371"/>
        <v>94.568749999999994</v>
      </c>
      <c r="L4691" s="2"/>
      <c r="M4691" s="2"/>
    </row>
    <row r="4692" spans="1:13" ht="13.5" customHeight="1" thickBot="1" x14ac:dyDescent="0.3">
      <c r="A4692" s="692" t="s">
        <v>176</v>
      </c>
      <c r="B4692" s="692" t="s">
        <v>151</v>
      </c>
      <c r="C4692" s="65">
        <f>C4693+C4695</f>
        <v>2000000</v>
      </c>
      <c r="D4692" s="65">
        <f t="shared" ref="D4692:J4692" si="2377">D4693+D4695</f>
        <v>0</v>
      </c>
      <c r="E4692" s="65">
        <f t="shared" si="2377"/>
        <v>0</v>
      </c>
      <c r="F4692" s="100">
        <f t="shared" si="2377"/>
        <v>0</v>
      </c>
      <c r="G4692" s="858">
        <f t="shared" si="2377"/>
        <v>1280375</v>
      </c>
      <c r="H4692" s="511">
        <f t="shared" si="2377"/>
        <v>611000</v>
      </c>
      <c r="I4692" s="859">
        <f t="shared" si="2377"/>
        <v>1891375</v>
      </c>
      <c r="J4692" s="512">
        <f t="shared" si="2377"/>
        <v>108625</v>
      </c>
      <c r="K4692" s="693">
        <f t="shared" si="2371"/>
        <v>94.568749999999994</v>
      </c>
      <c r="L4692" s="173"/>
      <c r="M4692" s="173"/>
    </row>
    <row r="4693" spans="1:13" ht="13.5" customHeight="1" x14ac:dyDescent="0.25">
      <c r="A4693" s="63" t="s">
        <v>177</v>
      </c>
      <c r="B4693" s="63" t="s">
        <v>154</v>
      </c>
      <c r="C4693" s="64">
        <f>C4694</f>
        <v>1550000</v>
      </c>
      <c r="D4693" s="64">
        <f t="shared" ref="D4693:J4693" si="2378">D4694</f>
        <v>0</v>
      </c>
      <c r="E4693" s="64">
        <f t="shared" si="2378"/>
        <v>0</v>
      </c>
      <c r="F4693" s="101">
        <f t="shared" si="2378"/>
        <v>0</v>
      </c>
      <c r="G4693" s="860">
        <f t="shared" si="2378"/>
        <v>1064000</v>
      </c>
      <c r="H4693" s="369">
        <f t="shared" si="2378"/>
        <v>486000</v>
      </c>
      <c r="I4693" s="861">
        <f t="shared" si="2378"/>
        <v>1550000</v>
      </c>
      <c r="J4693" s="513">
        <f t="shared" si="2378"/>
        <v>0</v>
      </c>
      <c r="K4693" s="535">
        <f t="shared" si="2371"/>
        <v>100</v>
      </c>
    </row>
    <row r="4694" spans="1:13" ht="13.5" customHeight="1" x14ac:dyDescent="0.25">
      <c r="A4694" s="4" t="s">
        <v>178</v>
      </c>
      <c r="B4694" s="4" t="s">
        <v>155</v>
      </c>
      <c r="C4694" s="21">
        <v>1550000</v>
      </c>
      <c r="D4694" s="57"/>
      <c r="E4694" s="57"/>
      <c r="F4694" s="106"/>
      <c r="G4694" s="850">
        <v>1064000</v>
      </c>
      <c r="H4694" s="691">
        <v>486000</v>
      </c>
      <c r="I4694" s="851">
        <f>H4694+G4694</f>
        <v>1550000</v>
      </c>
      <c r="J4694" s="561">
        <f>C4694-I4694</f>
        <v>0</v>
      </c>
      <c r="K4694" s="536">
        <f t="shared" si="2371"/>
        <v>100</v>
      </c>
    </row>
    <row r="4695" spans="1:13" ht="13.5" customHeight="1" x14ac:dyDescent="0.25">
      <c r="A4695" s="4" t="s">
        <v>179</v>
      </c>
      <c r="B4695" s="4" t="s">
        <v>156</v>
      </c>
      <c r="C4695" s="21">
        <f>C4696</f>
        <v>450000</v>
      </c>
      <c r="D4695" s="21">
        <f t="shared" ref="D4695:J4695" si="2379">D4696</f>
        <v>0</v>
      </c>
      <c r="E4695" s="21">
        <f t="shared" si="2379"/>
        <v>0</v>
      </c>
      <c r="F4695" s="103">
        <f t="shared" si="2379"/>
        <v>0</v>
      </c>
      <c r="G4695" s="862">
        <f t="shared" si="2379"/>
        <v>216375</v>
      </c>
      <c r="H4695" s="499">
        <f t="shared" si="2379"/>
        <v>125000</v>
      </c>
      <c r="I4695" s="863">
        <f t="shared" si="2379"/>
        <v>341375</v>
      </c>
      <c r="J4695" s="514">
        <f t="shared" si="2379"/>
        <v>108625</v>
      </c>
      <c r="K4695" s="536">
        <f t="shared" si="2371"/>
        <v>75.861111111111114</v>
      </c>
    </row>
    <row r="4696" spans="1:13" ht="13.5" customHeight="1" x14ac:dyDescent="0.25">
      <c r="A4696" s="4" t="s">
        <v>180</v>
      </c>
      <c r="B4696" s="4" t="s">
        <v>157</v>
      </c>
      <c r="C4696" s="21">
        <v>450000</v>
      </c>
      <c r="D4696" s="16"/>
      <c r="E4696" s="16"/>
      <c r="F4696" s="102"/>
      <c r="G4696" s="850">
        <v>216375</v>
      </c>
      <c r="H4696" s="691">
        <v>125000</v>
      </c>
      <c r="I4696" s="851">
        <f>H4696+G4696</f>
        <v>341375</v>
      </c>
      <c r="J4696" s="561">
        <f>C4696-I4696</f>
        <v>108625</v>
      </c>
      <c r="K4696" s="536">
        <f t="shared" si="2371"/>
        <v>75.861111111111114</v>
      </c>
    </row>
    <row r="4697" spans="1:13" ht="13.5" customHeight="1" x14ac:dyDescent="0.25">
      <c r="A4697" s="54" t="s">
        <v>124</v>
      </c>
      <c r="B4697" s="54" t="s">
        <v>101</v>
      </c>
      <c r="C4697" s="55">
        <f>C4698</f>
        <v>3500000</v>
      </c>
      <c r="D4697" s="55">
        <f t="shared" ref="D4697:J4698" si="2380">D4698</f>
        <v>0</v>
      </c>
      <c r="E4697" s="55">
        <f t="shared" si="2380"/>
        <v>0</v>
      </c>
      <c r="F4697" s="104">
        <f t="shared" si="2380"/>
        <v>0</v>
      </c>
      <c r="G4697" s="547">
        <f t="shared" si="2380"/>
        <v>1666125</v>
      </c>
      <c r="H4697" s="499">
        <f t="shared" si="2380"/>
        <v>616250</v>
      </c>
      <c r="I4697" s="581">
        <f t="shared" si="2380"/>
        <v>2282375</v>
      </c>
      <c r="J4697" s="549">
        <f t="shared" si="2380"/>
        <v>1217625</v>
      </c>
      <c r="K4697" s="916">
        <f t="shared" si="2371"/>
        <v>65.210714285714289</v>
      </c>
      <c r="L4697" s="1"/>
      <c r="M4697" s="1"/>
    </row>
    <row r="4698" spans="1:13" ht="13.5" customHeight="1" thickBot="1" x14ac:dyDescent="0.3">
      <c r="A4698" s="70" t="s">
        <v>9</v>
      </c>
      <c r="B4698" s="70" t="s">
        <v>10</v>
      </c>
      <c r="C4698" s="71">
        <f>C4699</f>
        <v>3500000</v>
      </c>
      <c r="D4698" s="71">
        <f t="shared" si="2380"/>
        <v>0</v>
      </c>
      <c r="E4698" s="71">
        <f t="shared" si="2380"/>
        <v>0</v>
      </c>
      <c r="F4698" s="111">
        <f t="shared" si="2380"/>
        <v>0</v>
      </c>
      <c r="G4698" s="902">
        <f t="shared" si="2380"/>
        <v>1666125</v>
      </c>
      <c r="H4698" s="557">
        <f t="shared" si="2380"/>
        <v>616250</v>
      </c>
      <c r="I4698" s="903">
        <f t="shared" si="2380"/>
        <v>2282375</v>
      </c>
      <c r="J4698" s="558">
        <f t="shared" si="2380"/>
        <v>1217625</v>
      </c>
      <c r="K4698" s="904">
        <f t="shared" si="2371"/>
        <v>65.210714285714289</v>
      </c>
      <c r="L4698" s="2"/>
      <c r="M4698" s="2"/>
    </row>
    <row r="4699" spans="1:13" ht="13.5" customHeight="1" thickBot="1" x14ac:dyDescent="0.3">
      <c r="A4699" s="3" t="s">
        <v>182</v>
      </c>
      <c r="B4699" s="3" t="s">
        <v>151</v>
      </c>
      <c r="C4699" s="65">
        <f>C4700+C4702+C4704</f>
        <v>3500000</v>
      </c>
      <c r="D4699" s="65">
        <f t="shared" ref="D4699:J4699" si="2381">D4700+D4702+D4704</f>
        <v>0</v>
      </c>
      <c r="E4699" s="65">
        <f t="shared" si="2381"/>
        <v>0</v>
      </c>
      <c r="F4699" s="100">
        <f t="shared" si="2381"/>
        <v>0</v>
      </c>
      <c r="G4699" s="858">
        <f t="shared" si="2381"/>
        <v>1666125</v>
      </c>
      <c r="H4699" s="511">
        <f t="shared" si="2381"/>
        <v>616250</v>
      </c>
      <c r="I4699" s="859">
        <f t="shared" si="2381"/>
        <v>2282375</v>
      </c>
      <c r="J4699" s="512">
        <f t="shared" si="2381"/>
        <v>1217625</v>
      </c>
      <c r="K4699" s="544">
        <f t="shared" si="2371"/>
        <v>65.210714285714289</v>
      </c>
    </row>
    <row r="4700" spans="1:13" ht="13.5" customHeight="1" x14ac:dyDescent="0.25">
      <c r="A4700" s="63" t="s">
        <v>183</v>
      </c>
      <c r="B4700" s="63" t="s">
        <v>154</v>
      </c>
      <c r="C4700" s="64">
        <f>C4701</f>
        <v>305000</v>
      </c>
      <c r="D4700" s="64">
        <f t="shared" ref="D4700:J4700" si="2382">D4701</f>
        <v>0</v>
      </c>
      <c r="E4700" s="64">
        <f t="shared" si="2382"/>
        <v>0</v>
      </c>
      <c r="F4700" s="101">
        <f t="shared" si="2382"/>
        <v>0</v>
      </c>
      <c r="G4700" s="860">
        <f t="shared" si="2382"/>
        <v>208750</v>
      </c>
      <c r="H4700" s="369">
        <f t="shared" si="2382"/>
        <v>96250</v>
      </c>
      <c r="I4700" s="861">
        <f t="shared" si="2382"/>
        <v>305000</v>
      </c>
      <c r="J4700" s="513">
        <f t="shared" si="2382"/>
        <v>0</v>
      </c>
      <c r="K4700" s="535">
        <f t="shared" si="2371"/>
        <v>100</v>
      </c>
    </row>
    <row r="4701" spans="1:13" ht="13.5" customHeight="1" x14ac:dyDescent="0.25">
      <c r="A4701" s="4" t="s">
        <v>184</v>
      </c>
      <c r="B4701" s="4" t="s">
        <v>155</v>
      </c>
      <c r="C4701" s="21">
        <v>305000</v>
      </c>
      <c r="D4701" s="16"/>
      <c r="E4701" s="16"/>
      <c r="F4701" s="102"/>
      <c r="G4701" s="850">
        <v>208750</v>
      </c>
      <c r="H4701" s="691">
        <v>96250</v>
      </c>
      <c r="I4701" s="851">
        <f>H4701+G4701</f>
        <v>305000</v>
      </c>
      <c r="J4701" s="561">
        <f>C4701-I4701</f>
        <v>0</v>
      </c>
      <c r="K4701" s="536">
        <f t="shared" si="2371"/>
        <v>100</v>
      </c>
    </row>
    <row r="4702" spans="1:13" ht="13.5" customHeight="1" x14ac:dyDescent="0.25">
      <c r="A4702" s="4" t="s">
        <v>189</v>
      </c>
      <c r="B4702" s="4" t="s">
        <v>156</v>
      </c>
      <c r="C4702" s="21">
        <f>C4703</f>
        <v>195000</v>
      </c>
      <c r="D4702" s="21">
        <f t="shared" ref="D4702:J4702" si="2383">D4703</f>
        <v>0</v>
      </c>
      <c r="E4702" s="21">
        <f t="shared" si="2383"/>
        <v>0</v>
      </c>
      <c r="F4702" s="103">
        <f t="shared" si="2383"/>
        <v>0</v>
      </c>
      <c r="G4702" s="862">
        <f t="shared" si="2383"/>
        <v>77375</v>
      </c>
      <c r="H4702" s="499">
        <f t="shared" si="2383"/>
        <v>60000</v>
      </c>
      <c r="I4702" s="863">
        <f t="shared" si="2383"/>
        <v>137375</v>
      </c>
      <c r="J4702" s="514">
        <f t="shared" si="2383"/>
        <v>57625</v>
      </c>
      <c r="K4702" s="536">
        <f t="shared" si="2371"/>
        <v>70.448717948717956</v>
      </c>
    </row>
    <row r="4703" spans="1:13" ht="13.5" customHeight="1" x14ac:dyDescent="0.25">
      <c r="A4703" s="4" t="s">
        <v>188</v>
      </c>
      <c r="B4703" s="4" t="s">
        <v>157</v>
      </c>
      <c r="C4703" s="21">
        <v>195000</v>
      </c>
      <c r="D4703" s="16"/>
      <c r="E4703" s="16"/>
      <c r="F4703" s="102"/>
      <c r="G4703" s="850">
        <v>77375</v>
      </c>
      <c r="H4703" s="691">
        <v>60000</v>
      </c>
      <c r="I4703" s="851">
        <f>H4703+G4703</f>
        <v>137375</v>
      </c>
      <c r="J4703" s="561">
        <f>C4703-I4703</f>
        <v>57625</v>
      </c>
      <c r="K4703" s="536">
        <f t="shared" si="2371"/>
        <v>70.448717948717956</v>
      </c>
    </row>
    <row r="4704" spans="1:13" ht="13.5" customHeight="1" x14ac:dyDescent="0.25">
      <c r="A4704" s="4" t="s">
        <v>185</v>
      </c>
      <c r="B4704" s="4" t="s">
        <v>158</v>
      </c>
      <c r="C4704" s="21">
        <f>C4705</f>
        <v>3000000</v>
      </c>
      <c r="D4704" s="21">
        <f t="shared" ref="D4704:J4704" si="2384">D4705</f>
        <v>0</v>
      </c>
      <c r="E4704" s="21">
        <f t="shared" si="2384"/>
        <v>0</v>
      </c>
      <c r="F4704" s="103">
        <f t="shared" si="2384"/>
        <v>0</v>
      </c>
      <c r="G4704" s="862">
        <f t="shared" si="2384"/>
        <v>1380000</v>
      </c>
      <c r="H4704" s="499">
        <f t="shared" si="2384"/>
        <v>460000</v>
      </c>
      <c r="I4704" s="863">
        <f t="shared" si="2384"/>
        <v>1840000</v>
      </c>
      <c r="J4704" s="514">
        <f t="shared" si="2384"/>
        <v>1160000</v>
      </c>
      <c r="K4704" s="536">
        <f t="shared" si="2371"/>
        <v>61.333333333333329</v>
      </c>
    </row>
    <row r="4705" spans="1:13" ht="13.5" customHeight="1" x14ac:dyDescent="0.25">
      <c r="A4705" s="4" t="s">
        <v>190</v>
      </c>
      <c r="B4705" s="4" t="s">
        <v>159</v>
      </c>
      <c r="C4705" s="21">
        <v>3000000</v>
      </c>
      <c r="D4705" s="16"/>
      <c r="E4705" s="16"/>
      <c r="F4705" s="102"/>
      <c r="G4705" s="850">
        <v>1380000</v>
      </c>
      <c r="H4705" s="691">
        <v>460000</v>
      </c>
      <c r="I4705" s="851">
        <f>H4705+G4705</f>
        <v>1840000</v>
      </c>
      <c r="J4705" s="619">
        <f>C4705-I4705</f>
        <v>1160000</v>
      </c>
      <c r="K4705" s="1050">
        <f t="shared" si="2371"/>
        <v>61.333333333333329</v>
      </c>
      <c r="L4705" s="1051"/>
      <c r="M4705" s="1051"/>
    </row>
    <row r="4706" spans="1:13" ht="13.5" customHeight="1" x14ac:dyDescent="0.25">
      <c r="A4706" s="54" t="s">
        <v>123</v>
      </c>
      <c r="B4706" s="54" t="s">
        <v>102</v>
      </c>
      <c r="C4706" s="55">
        <f>C4707</f>
        <v>1236000</v>
      </c>
      <c r="D4706" s="55">
        <f t="shared" ref="D4706:J4707" si="2385">D4707</f>
        <v>0</v>
      </c>
      <c r="E4706" s="55">
        <f t="shared" si="2385"/>
        <v>0</v>
      </c>
      <c r="F4706" s="104">
        <f t="shared" si="2385"/>
        <v>0</v>
      </c>
      <c r="G4706" s="547">
        <f t="shared" si="2385"/>
        <v>1173325</v>
      </c>
      <c r="H4706" s="499">
        <f t="shared" si="2385"/>
        <v>62250</v>
      </c>
      <c r="I4706" s="581">
        <f t="shared" si="2385"/>
        <v>1235575</v>
      </c>
      <c r="J4706" s="549">
        <f t="shared" si="2385"/>
        <v>425</v>
      </c>
      <c r="K4706" s="916">
        <f t="shared" si="2371"/>
        <v>99.965614886731387</v>
      </c>
      <c r="L4706" s="1"/>
      <c r="M4706" s="1"/>
    </row>
    <row r="4707" spans="1:13" ht="13.5" customHeight="1" thickBot="1" x14ac:dyDescent="0.3">
      <c r="A4707" s="70" t="s">
        <v>11</v>
      </c>
      <c r="B4707" s="70" t="s">
        <v>12</v>
      </c>
      <c r="C4707" s="71">
        <f>C4708</f>
        <v>1236000</v>
      </c>
      <c r="D4707" s="71">
        <f t="shared" si="2385"/>
        <v>0</v>
      </c>
      <c r="E4707" s="71">
        <f t="shared" si="2385"/>
        <v>0</v>
      </c>
      <c r="F4707" s="111">
        <f t="shared" si="2385"/>
        <v>0</v>
      </c>
      <c r="G4707" s="902">
        <f t="shared" si="2385"/>
        <v>1173325</v>
      </c>
      <c r="H4707" s="557">
        <f t="shared" si="2385"/>
        <v>62250</v>
      </c>
      <c r="I4707" s="903">
        <f t="shared" si="2385"/>
        <v>1235575</v>
      </c>
      <c r="J4707" s="558">
        <f t="shared" si="2385"/>
        <v>425</v>
      </c>
      <c r="K4707" s="904">
        <f t="shared" si="2371"/>
        <v>99.965614886731387</v>
      </c>
      <c r="L4707" s="2"/>
      <c r="M4707" s="2"/>
    </row>
    <row r="4708" spans="1:13" ht="13.5" customHeight="1" thickBot="1" x14ac:dyDescent="0.3">
      <c r="A4708" s="3" t="s">
        <v>191</v>
      </c>
      <c r="B4708" s="3" t="s">
        <v>151</v>
      </c>
      <c r="C4708" s="65">
        <f>C4709+C4711+C4713</f>
        <v>1236000</v>
      </c>
      <c r="D4708" s="65">
        <f t="shared" ref="D4708:J4708" si="2386">D4709+D4711+D4713</f>
        <v>0</v>
      </c>
      <c r="E4708" s="65">
        <f t="shared" si="2386"/>
        <v>0</v>
      </c>
      <c r="F4708" s="100">
        <f t="shared" si="2386"/>
        <v>0</v>
      </c>
      <c r="G4708" s="858">
        <f t="shared" si="2386"/>
        <v>1173325</v>
      </c>
      <c r="H4708" s="511">
        <f t="shared" si="2386"/>
        <v>62250</v>
      </c>
      <c r="I4708" s="859">
        <f t="shared" si="2386"/>
        <v>1235575</v>
      </c>
      <c r="J4708" s="512">
        <f t="shared" si="2386"/>
        <v>425</v>
      </c>
      <c r="K4708" s="544">
        <f t="shared" si="2371"/>
        <v>99.965614886731387</v>
      </c>
    </row>
    <row r="4709" spans="1:13" ht="13.5" customHeight="1" x14ac:dyDescent="0.25">
      <c r="A4709" s="63" t="s">
        <v>192</v>
      </c>
      <c r="B4709" s="63" t="s">
        <v>154</v>
      </c>
      <c r="C4709" s="64">
        <f>C4710</f>
        <v>86000</v>
      </c>
      <c r="D4709" s="64">
        <f t="shared" ref="D4709:J4709" si="2387">D4710</f>
        <v>0</v>
      </c>
      <c r="E4709" s="64">
        <f t="shared" si="2387"/>
        <v>0</v>
      </c>
      <c r="F4709" s="101">
        <f t="shared" si="2387"/>
        <v>0</v>
      </c>
      <c r="G4709" s="860">
        <f t="shared" si="2387"/>
        <v>85700</v>
      </c>
      <c r="H4709" s="369">
        <f t="shared" si="2387"/>
        <v>0</v>
      </c>
      <c r="I4709" s="861">
        <f t="shared" si="2387"/>
        <v>85700</v>
      </c>
      <c r="J4709" s="513">
        <f t="shared" si="2387"/>
        <v>300</v>
      </c>
      <c r="K4709" s="535">
        <f t="shared" si="2371"/>
        <v>99.651162790697683</v>
      </c>
    </row>
    <row r="4710" spans="1:13" ht="13.5" customHeight="1" x14ac:dyDescent="0.25">
      <c r="A4710" s="4" t="s">
        <v>193</v>
      </c>
      <c r="B4710" s="4" t="s">
        <v>155</v>
      </c>
      <c r="C4710" s="21">
        <v>86000</v>
      </c>
      <c r="D4710" s="16"/>
      <c r="E4710" s="16"/>
      <c r="F4710" s="102"/>
      <c r="G4710" s="850">
        <v>85700</v>
      </c>
      <c r="H4710" s="691"/>
      <c r="I4710" s="864">
        <f>H4710+G4710</f>
        <v>85700</v>
      </c>
      <c r="J4710" s="561">
        <f>C4710-I4710</f>
        <v>300</v>
      </c>
      <c r="K4710" s="536">
        <f t="shared" si="2371"/>
        <v>99.651162790697683</v>
      </c>
    </row>
    <row r="4711" spans="1:13" ht="13.5" customHeight="1" x14ac:dyDescent="0.25">
      <c r="A4711" s="4" t="s">
        <v>194</v>
      </c>
      <c r="B4711" s="4" t="s">
        <v>156</v>
      </c>
      <c r="C4711" s="21">
        <f>C4712</f>
        <v>150000</v>
      </c>
      <c r="D4711" s="21">
        <f t="shared" ref="D4711:J4711" si="2388">D4712</f>
        <v>0</v>
      </c>
      <c r="E4711" s="21">
        <f t="shared" si="2388"/>
        <v>0</v>
      </c>
      <c r="F4711" s="103">
        <f t="shared" si="2388"/>
        <v>0</v>
      </c>
      <c r="G4711" s="862">
        <f t="shared" si="2388"/>
        <v>87625</v>
      </c>
      <c r="H4711" s="499">
        <f t="shared" si="2388"/>
        <v>62250</v>
      </c>
      <c r="I4711" s="863">
        <f t="shared" si="2388"/>
        <v>149875</v>
      </c>
      <c r="J4711" s="514">
        <f t="shared" si="2388"/>
        <v>125</v>
      </c>
      <c r="K4711" s="536">
        <f t="shared" si="2371"/>
        <v>99.916666666666671</v>
      </c>
    </row>
    <row r="4712" spans="1:13" ht="13.5" customHeight="1" x14ac:dyDescent="0.25">
      <c r="A4712" s="4" t="s">
        <v>195</v>
      </c>
      <c r="B4712" s="4" t="s">
        <v>157</v>
      </c>
      <c r="C4712" s="21">
        <v>150000</v>
      </c>
      <c r="D4712" s="16"/>
      <c r="E4712" s="16"/>
      <c r="F4712" s="102"/>
      <c r="G4712" s="850">
        <v>87625</v>
      </c>
      <c r="H4712" s="691">
        <v>62250</v>
      </c>
      <c r="I4712" s="851">
        <f>H4712+G4712</f>
        <v>149875</v>
      </c>
      <c r="J4712" s="561">
        <f>C4712-I4712</f>
        <v>125</v>
      </c>
      <c r="K4712" s="536">
        <f t="shared" si="2371"/>
        <v>99.916666666666671</v>
      </c>
    </row>
    <row r="4713" spans="1:13" ht="13.5" customHeight="1" x14ac:dyDescent="0.25">
      <c r="A4713" s="4" t="s">
        <v>196</v>
      </c>
      <c r="B4713" s="4" t="s">
        <v>158</v>
      </c>
      <c r="C4713" s="21">
        <f>C4714</f>
        <v>1000000</v>
      </c>
      <c r="D4713" s="21">
        <f t="shared" ref="D4713:J4713" si="2389">D4714</f>
        <v>0</v>
      </c>
      <c r="E4713" s="21">
        <f t="shared" si="2389"/>
        <v>0</v>
      </c>
      <c r="F4713" s="103">
        <f t="shared" si="2389"/>
        <v>0</v>
      </c>
      <c r="G4713" s="862">
        <f t="shared" si="2389"/>
        <v>1000000</v>
      </c>
      <c r="H4713" s="499">
        <f t="shared" si="2389"/>
        <v>0</v>
      </c>
      <c r="I4713" s="863">
        <f t="shared" si="2389"/>
        <v>1000000</v>
      </c>
      <c r="J4713" s="514">
        <f t="shared" si="2389"/>
        <v>0</v>
      </c>
      <c r="K4713" s="536">
        <f t="shared" si="2371"/>
        <v>100</v>
      </c>
    </row>
    <row r="4714" spans="1:13" ht="13.5" customHeight="1" x14ac:dyDescent="0.25">
      <c r="A4714" s="4" t="s">
        <v>197</v>
      </c>
      <c r="B4714" s="4" t="s">
        <v>159</v>
      </c>
      <c r="C4714" s="21">
        <v>1000000</v>
      </c>
      <c r="D4714" s="16"/>
      <c r="E4714" s="16"/>
      <c r="F4714" s="102"/>
      <c r="G4714" s="850">
        <v>1000000</v>
      </c>
      <c r="H4714" s="691"/>
      <c r="I4714" s="864">
        <f>H4714+G4714</f>
        <v>1000000</v>
      </c>
      <c r="J4714" s="561">
        <f>C4714-I4714</f>
        <v>0</v>
      </c>
      <c r="K4714" s="536">
        <f t="shared" si="2371"/>
        <v>100</v>
      </c>
    </row>
    <row r="4715" spans="1:13" ht="13.5" customHeight="1" x14ac:dyDescent="0.25">
      <c r="A4715" s="4"/>
      <c r="B4715" s="4"/>
      <c r="C4715" s="21"/>
      <c r="D4715" s="16"/>
      <c r="E4715" s="16"/>
      <c r="F4715" s="102"/>
      <c r="G4715" s="835"/>
      <c r="H4715" s="716"/>
      <c r="I4715" s="846"/>
      <c r="J4715" s="507"/>
      <c r="K4715" s="536"/>
    </row>
    <row r="4716" spans="1:13" x14ac:dyDescent="0.25">
      <c r="A4716" s="124"/>
      <c r="B4716" s="124"/>
      <c r="C4716" s="125"/>
      <c r="D4716" s="126"/>
      <c r="E4716" s="126"/>
      <c r="F4716" s="126"/>
      <c r="G4716" s="516"/>
      <c r="H4716" s="516"/>
      <c r="I4716" s="516"/>
      <c r="J4716" s="515"/>
      <c r="K4716" s="545"/>
    </row>
    <row r="4717" spans="1:13" x14ac:dyDescent="0.25">
      <c r="A4717" s="7"/>
      <c r="B4717" s="7"/>
      <c r="C4717" s="8"/>
      <c r="D4717" s="130"/>
      <c r="E4717" s="130"/>
      <c r="F4717" s="130"/>
      <c r="G4717" s="520"/>
      <c r="H4717" s="520"/>
      <c r="I4717" s="520"/>
      <c r="J4717" s="519"/>
      <c r="K4717" s="550"/>
    </row>
    <row r="4718" spans="1:13" x14ac:dyDescent="0.25">
      <c r="A4718" s="7"/>
      <c r="B4718" s="7"/>
      <c r="C4718" s="8"/>
      <c r="D4718" s="130"/>
      <c r="E4718" s="130"/>
      <c r="F4718" s="130"/>
      <c r="G4718" s="520"/>
      <c r="H4718" s="520"/>
      <c r="I4718" s="520"/>
      <c r="J4718" s="519"/>
      <c r="K4718" s="550"/>
    </row>
    <row r="4719" spans="1:13" x14ac:dyDescent="0.25">
      <c r="A4719" s="7"/>
      <c r="B4719" s="7"/>
      <c r="C4719" s="8"/>
      <c r="D4719" s="130"/>
      <c r="E4719" s="130"/>
      <c r="F4719" s="130"/>
      <c r="G4719" s="520"/>
      <c r="H4719" s="520"/>
      <c r="I4719" s="520"/>
      <c r="J4719" s="519"/>
      <c r="K4719" s="550"/>
    </row>
    <row r="4720" spans="1:13" ht="12.95" customHeight="1" x14ac:dyDescent="0.25">
      <c r="A4720" s="7"/>
      <c r="B4720" s="7"/>
      <c r="C4720" s="8"/>
      <c r="D4720" s="130"/>
      <c r="E4720" s="130"/>
      <c r="F4720" s="130"/>
      <c r="G4720" s="520"/>
      <c r="H4720" s="520"/>
      <c r="I4720" s="520"/>
      <c r="J4720" s="519"/>
      <c r="K4720" s="550">
        <v>3</v>
      </c>
    </row>
    <row r="4721" spans="1:13" ht="12.95" customHeight="1" x14ac:dyDescent="0.25">
      <c r="A4721" s="120" t="s">
        <v>533</v>
      </c>
      <c r="B4721" s="121">
        <v>2</v>
      </c>
      <c r="C4721" s="122" t="s">
        <v>534</v>
      </c>
      <c r="D4721" s="122" t="s">
        <v>535</v>
      </c>
      <c r="E4721" s="122" t="s">
        <v>536</v>
      </c>
      <c r="F4721" s="123" t="s">
        <v>537</v>
      </c>
      <c r="G4721" s="832">
        <v>7</v>
      </c>
      <c r="H4721" s="715">
        <v>8</v>
      </c>
      <c r="I4721" s="843">
        <v>9</v>
      </c>
      <c r="J4721" s="502">
        <v>10</v>
      </c>
      <c r="K4721" s="503">
        <v>11</v>
      </c>
    </row>
    <row r="4722" spans="1:13" ht="12.95" customHeight="1" x14ac:dyDescent="0.25">
      <c r="A4722" s="54" t="s">
        <v>122</v>
      </c>
      <c r="B4722" s="54" t="s">
        <v>103</v>
      </c>
      <c r="C4722" s="55">
        <f t="shared" ref="C4722:J4722" si="2390">C4723+C4731</f>
        <v>5369000</v>
      </c>
      <c r="D4722" s="55">
        <f t="shared" si="2390"/>
        <v>0</v>
      </c>
      <c r="E4722" s="55">
        <f t="shared" si="2390"/>
        <v>0</v>
      </c>
      <c r="F4722" s="104">
        <f t="shared" si="2390"/>
        <v>0</v>
      </c>
      <c r="G4722" s="547">
        <f t="shared" si="2390"/>
        <v>1139000</v>
      </c>
      <c r="H4722" s="499">
        <f t="shared" si="2390"/>
        <v>1211250</v>
      </c>
      <c r="I4722" s="581">
        <f t="shared" si="2390"/>
        <v>2350250</v>
      </c>
      <c r="J4722" s="549">
        <f t="shared" si="2390"/>
        <v>3018750</v>
      </c>
      <c r="K4722" s="916">
        <f t="shared" ref="K4722:K4762" si="2391">I4722/C4722*100</f>
        <v>43.774445893089961</v>
      </c>
      <c r="L4722" s="1"/>
      <c r="M4722" s="1"/>
    </row>
    <row r="4723" spans="1:13" ht="12.95" customHeight="1" thickBot="1" x14ac:dyDescent="0.3">
      <c r="A4723" s="70" t="s">
        <v>13</v>
      </c>
      <c r="B4723" s="70" t="s">
        <v>14</v>
      </c>
      <c r="C4723" s="71">
        <f>C4724</f>
        <v>1000000</v>
      </c>
      <c r="D4723" s="71">
        <f t="shared" ref="D4723:J4723" si="2392">D4724</f>
        <v>0</v>
      </c>
      <c r="E4723" s="71">
        <f t="shared" si="2392"/>
        <v>0</v>
      </c>
      <c r="F4723" s="111">
        <f t="shared" si="2392"/>
        <v>0</v>
      </c>
      <c r="G4723" s="902">
        <f t="shared" si="2392"/>
        <v>988750</v>
      </c>
      <c r="H4723" s="557">
        <f t="shared" si="2392"/>
        <v>11250</v>
      </c>
      <c r="I4723" s="903">
        <f t="shared" si="2392"/>
        <v>1000000</v>
      </c>
      <c r="J4723" s="558">
        <f t="shared" si="2392"/>
        <v>0</v>
      </c>
      <c r="K4723" s="904">
        <f t="shared" si="2391"/>
        <v>100</v>
      </c>
      <c r="L4723" s="2"/>
      <c r="M4723" s="2"/>
    </row>
    <row r="4724" spans="1:13" ht="12.95" customHeight="1" thickBot="1" x14ac:dyDescent="0.3">
      <c r="A4724" s="3" t="s">
        <v>198</v>
      </c>
      <c r="B4724" s="3" t="s">
        <v>151</v>
      </c>
      <c r="C4724" s="65">
        <f>C4725+C4727+C4729</f>
        <v>1000000</v>
      </c>
      <c r="D4724" s="65">
        <f t="shared" ref="D4724:J4724" si="2393">D4725+D4727+D4729</f>
        <v>0</v>
      </c>
      <c r="E4724" s="65">
        <f t="shared" si="2393"/>
        <v>0</v>
      </c>
      <c r="F4724" s="100">
        <f t="shared" si="2393"/>
        <v>0</v>
      </c>
      <c r="G4724" s="858">
        <f t="shared" si="2393"/>
        <v>988750</v>
      </c>
      <c r="H4724" s="511">
        <f t="shared" si="2393"/>
        <v>11250</v>
      </c>
      <c r="I4724" s="859">
        <f t="shared" si="2393"/>
        <v>1000000</v>
      </c>
      <c r="J4724" s="512">
        <f t="shared" si="2393"/>
        <v>0</v>
      </c>
      <c r="K4724" s="544">
        <f t="shared" si="2391"/>
        <v>100</v>
      </c>
    </row>
    <row r="4725" spans="1:13" ht="12.95" customHeight="1" x14ac:dyDescent="0.25">
      <c r="A4725" s="63" t="s">
        <v>199</v>
      </c>
      <c r="B4725" s="63" t="s">
        <v>154</v>
      </c>
      <c r="C4725" s="64">
        <f>C4726</f>
        <v>70000</v>
      </c>
      <c r="D4725" s="64">
        <f t="shared" ref="D4725:J4725" si="2394">D4726</f>
        <v>0</v>
      </c>
      <c r="E4725" s="64">
        <f t="shared" si="2394"/>
        <v>0</v>
      </c>
      <c r="F4725" s="101">
        <f t="shared" si="2394"/>
        <v>0</v>
      </c>
      <c r="G4725" s="860">
        <f t="shared" si="2394"/>
        <v>70000</v>
      </c>
      <c r="H4725" s="369">
        <f t="shared" si="2394"/>
        <v>0</v>
      </c>
      <c r="I4725" s="861">
        <f t="shared" si="2394"/>
        <v>70000</v>
      </c>
      <c r="J4725" s="513">
        <f t="shared" si="2394"/>
        <v>0</v>
      </c>
      <c r="K4725" s="535">
        <f t="shared" si="2391"/>
        <v>100</v>
      </c>
    </row>
    <row r="4726" spans="1:13" ht="12.95" customHeight="1" x14ac:dyDescent="0.25">
      <c r="A4726" s="4" t="s">
        <v>200</v>
      </c>
      <c r="B4726" s="4" t="s">
        <v>155</v>
      </c>
      <c r="C4726" s="21">
        <v>70000</v>
      </c>
      <c r="D4726" s="57"/>
      <c r="E4726" s="57"/>
      <c r="F4726" s="106"/>
      <c r="G4726" s="850">
        <v>70000</v>
      </c>
      <c r="H4726" s="691"/>
      <c r="I4726" s="851">
        <f>H4726+G4726</f>
        <v>70000</v>
      </c>
      <c r="J4726" s="561">
        <f>C4726-I4726</f>
        <v>0</v>
      </c>
      <c r="K4726" s="536">
        <f t="shared" si="2391"/>
        <v>100</v>
      </c>
    </row>
    <row r="4727" spans="1:13" ht="12.95" customHeight="1" x14ac:dyDescent="0.25">
      <c r="A4727" s="4" t="s">
        <v>201</v>
      </c>
      <c r="B4727" s="4" t="s">
        <v>156</v>
      </c>
      <c r="C4727" s="21">
        <f>C4728</f>
        <v>30000</v>
      </c>
      <c r="D4727" s="21">
        <f t="shared" ref="D4727:J4727" si="2395">D4728</f>
        <v>0</v>
      </c>
      <c r="E4727" s="21">
        <f t="shared" si="2395"/>
        <v>0</v>
      </c>
      <c r="F4727" s="103">
        <f t="shared" si="2395"/>
        <v>0</v>
      </c>
      <c r="G4727" s="862">
        <f t="shared" si="2395"/>
        <v>18750</v>
      </c>
      <c r="H4727" s="499">
        <f t="shared" si="2395"/>
        <v>11250</v>
      </c>
      <c r="I4727" s="863">
        <f t="shared" si="2395"/>
        <v>30000</v>
      </c>
      <c r="J4727" s="514">
        <f t="shared" si="2395"/>
        <v>0</v>
      </c>
      <c r="K4727" s="536">
        <f t="shared" si="2391"/>
        <v>100</v>
      </c>
    </row>
    <row r="4728" spans="1:13" ht="12.95" customHeight="1" x14ac:dyDescent="0.25">
      <c r="A4728" s="4" t="s">
        <v>202</v>
      </c>
      <c r="B4728" s="4" t="s">
        <v>157</v>
      </c>
      <c r="C4728" s="21">
        <v>30000</v>
      </c>
      <c r="D4728" s="57"/>
      <c r="E4728" s="57"/>
      <c r="F4728" s="106"/>
      <c r="G4728" s="850">
        <v>18750</v>
      </c>
      <c r="H4728" s="691">
        <v>11250</v>
      </c>
      <c r="I4728" s="851">
        <f>H4728+G4728</f>
        <v>30000</v>
      </c>
      <c r="J4728" s="561">
        <f>C4728-I4728</f>
        <v>0</v>
      </c>
      <c r="K4728" s="536">
        <f t="shared" si="2391"/>
        <v>100</v>
      </c>
    </row>
    <row r="4729" spans="1:13" ht="12.95" customHeight="1" x14ac:dyDescent="0.25">
      <c r="A4729" s="4" t="s">
        <v>203</v>
      </c>
      <c r="B4729" s="4" t="s">
        <v>158</v>
      </c>
      <c r="C4729" s="21">
        <f>C4730</f>
        <v>900000</v>
      </c>
      <c r="D4729" s="21">
        <f t="shared" ref="D4729:J4729" si="2396">D4730</f>
        <v>0</v>
      </c>
      <c r="E4729" s="21">
        <f t="shared" si="2396"/>
        <v>0</v>
      </c>
      <c r="F4729" s="103">
        <f t="shared" si="2396"/>
        <v>0</v>
      </c>
      <c r="G4729" s="862">
        <f t="shared" si="2396"/>
        <v>900000</v>
      </c>
      <c r="H4729" s="499">
        <f t="shared" si="2396"/>
        <v>0</v>
      </c>
      <c r="I4729" s="863">
        <f t="shared" si="2396"/>
        <v>900000</v>
      </c>
      <c r="J4729" s="514">
        <f t="shared" si="2396"/>
        <v>0</v>
      </c>
      <c r="K4729" s="536">
        <f t="shared" si="2391"/>
        <v>100</v>
      </c>
    </row>
    <row r="4730" spans="1:13" ht="12.95" customHeight="1" x14ac:dyDescent="0.25">
      <c r="A4730" s="4" t="s">
        <v>204</v>
      </c>
      <c r="B4730" s="4" t="s">
        <v>175</v>
      </c>
      <c r="C4730" s="21">
        <v>900000</v>
      </c>
      <c r="D4730" s="57"/>
      <c r="E4730" s="57"/>
      <c r="F4730" s="106"/>
      <c r="G4730" s="850">
        <v>900000</v>
      </c>
      <c r="H4730" s="691"/>
      <c r="I4730" s="851">
        <f>H4730+G4730</f>
        <v>900000</v>
      </c>
      <c r="J4730" s="561">
        <f>C4730-I4730</f>
        <v>0</v>
      </c>
      <c r="K4730" s="536">
        <f t="shared" si="2391"/>
        <v>100</v>
      </c>
    </row>
    <row r="4731" spans="1:13" ht="12.95" customHeight="1" thickBot="1" x14ac:dyDescent="0.3">
      <c r="A4731" s="70" t="s">
        <v>15</v>
      </c>
      <c r="B4731" s="70" t="s">
        <v>16</v>
      </c>
      <c r="C4731" s="71">
        <f>C4732</f>
        <v>4369000</v>
      </c>
      <c r="D4731" s="71">
        <f t="shared" ref="D4731:J4731" si="2397">D4732</f>
        <v>0</v>
      </c>
      <c r="E4731" s="71">
        <f t="shared" si="2397"/>
        <v>0</v>
      </c>
      <c r="F4731" s="111">
        <f t="shared" si="2397"/>
        <v>0</v>
      </c>
      <c r="G4731" s="902">
        <f t="shared" si="2397"/>
        <v>150250</v>
      </c>
      <c r="H4731" s="557">
        <f t="shared" si="2397"/>
        <v>1200000</v>
      </c>
      <c r="I4731" s="903">
        <f t="shared" si="2397"/>
        <v>1350250</v>
      </c>
      <c r="J4731" s="558">
        <f t="shared" si="2397"/>
        <v>3018750</v>
      </c>
      <c r="K4731" s="904">
        <f t="shared" si="2391"/>
        <v>30.905241474021516</v>
      </c>
      <c r="L4731" s="2"/>
      <c r="M4731" s="2"/>
    </row>
    <row r="4732" spans="1:13" ht="12.95" customHeight="1" thickBot="1" x14ac:dyDescent="0.3">
      <c r="A4732" s="3" t="s">
        <v>205</v>
      </c>
      <c r="B4732" s="3" t="s">
        <v>151</v>
      </c>
      <c r="C4732" s="65">
        <f>C4733+C4735+C4737</f>
        <v>4369000</v>
      </c>
      <c r="D4732" s="65">
        <f t="shared" ref="D4732:J4732" si="2398">D4733+D4735+D4737</f>
        <v>0</v>
      </c>
      <c r="E4732" s="65">
        <f t="shared" si="2398"/>
        <v>0</v>
      </c>
      <c r="F4732" s="100">
        <f t="shared" si="2398"/>
        <v>0</v>
      </c>
      <c r="G4732" s="858">
        <f t="shared" si="2398"/>
        <v>150250</v>
      </c>
      <c r="H4732" s="511">
        <f t="shared" si="2398"/>
        <v>1200000</v>
      </c>
      <c r="I4732" s="859">
        <f t="shared" si="2398"/>
        <v>1350250</v>
      </c>
      <c r="J4732" s="512">
        <f t="shared" si="2398"/>
        <v>3018750</v>
      </c>
      <c r="K4732" s="544">
        <f t="shared" si="2391"/>
        <v>30.905241474021516</v>
      </c>
    </row>
    <row r="4733" spans="1:13" ht="12.95" customHeight="1" x14ac:dyDescent="0.25">
      <c r="A4733" s="63" t="s">
        <v>206</v>
      </c>
      <c r="B4733" s="63" t="s">
        <v>154</v>
      </c>
      <c r="C4733" s="64">
        <f>C4734</f>
        <v>139000</v>
      </c>
      <c r="D4733" s="64">
        <f t="shared" ref="D4733:J4733" si="2399">D4734</f>
        <v>0</v>
      </c>
      <c r="E4733" s="64">
        <f t="shared" si="2399"/>
        <v>0</v>
      </c>
      <c r="F4733" s="101">
        <f t="shared" si="2399"/>
        <v>0</v>
      </c>
      <c r="G4733" s="860">
        <f t="shared" si="2399"/>
        <v>139000</v>
      </c>
      <c r="H4733" s="369">
        <f t="shared" si="2399"/>
        <v>0</v>
      </c>
      <c r="I4733" s="861">
        <f t="shared" si="2399"/>
        <v>139000</v>
      </c>
      <c r="J4733" s="513">
        <f t="shared" si="2399"/>
        <v>0</v>
      </c>
      <c r="K4733" s="535">
        <f t="shared" si="2391"/>
        <v>100</v>
      </c>
    </row>
    <row r="4734" spans="1:13" ht="12.95" customHeight="1" x14ac:dyDescent="0.25">
      <c r="A4734" s="4" t="s">
        <v>207</v>
      </c>
      <c r="B4734" s="4" t="s">
        <v>155</v>
      </c>
      <c r="C4734" s="21">
        <v>139000</v>
      </c>
      <c r="D4734" s="16"/>
      <c r="E4734" s="16"/>
      <c r="F4734" s="102"/>
      <c r="G4734" s="850">
        <v>139000</v>
      </c>
      <c r="H4734" s="691"/>
      <c r="I4734" s="851">
        <f>H4734+G4734</f>
        <v>139000</v>
      </c>
      <c r="J4734" s="561">
        <f>C4734-I4734</f>
        <v>0</v>
      </c>
      <c r="K4734" s="536">
        <f t="shared" si="2391"/>
        <v>100</v>
      </c>
    </row>
    <row r="4735" spans="1:13" ht="12.95" customHeight="1" x14ac:dyDescent="0.25">
      <c r="A4735" s="4" t="s">
        <v>208</v>
      </c>
      <c r="B4735" s="4" t="s">
        <v>156</v>
      </c>
      <c r="C4735" s="21">
        <f>C4736</f>
        <v>30000</v>
      </c>
      <c r="D4735" s="21">
        <f t="shared" ref="D4735:J4735" si="2400">D4736</f>
        <v>0</v>
      </c>
      <c r="E4735" s="21">
        <f t="shared" si="2400"/>
        <v>0</v>
      </c>
      <c r="F4735" s="103">
        <f t="shared" si="2400"/>
        <v>0</v>
      </c>
      <c r="G4735" s="862">
        <f t="shared" si="2400"/>
        <v>11250</v>
      </c>
      <c r="H4735" s="499">
        <f t="shared" si="2400"/>
        <v>0</v>
      </c>
      <c r="I4735" s="863">
        <f t="shared" si="2400"/>
        <v>11250</v>
      </c>
      <c r="J4735" s="514">
        <f t="shared" si="2400"/>
        <v>18750</v>
      </c>
      <c r="K4735" s="536">
        <f t="shared" si="2391"/>
        <v>37.5</v>
      </c>
    </row>
    <row r="4736" spans="1:13" ht="12.95" customHeight="1" x14ac:dyDescent="0.25">
      <c r="A4736" s="4" t="s">
        <v>209</v>
      </c>
      <c r="B4736" s="4" t="s">
        <v>157</v>
      </c>
      <c r="C4736" s="21">
        <v>30000</v>
      </c>
      <c r="D4736" s="16"/>
      <c r="E4736" s="57">
        <v>0</v>
      </c>
      <c r="F4736" s="106"/>
      <c r="G4736" s="850">
        <v>11250</v>
      </c>
      <c r="H4736" s="691">
        <v>0</v>
      </c>
      <c r="I4736" s="851">
        <f>H4736+G4736</f>
        <v>11250</v>
      </c>
      <c r="J4736" s="561">
        <f>C4736-I4736</f>
        <v>18750</v>
      </c>
      <c r="K4736" s="536">
        <f t="shared" si="2391"/>
        <v>37.5</v>
      </c>
    </row>
    <row r="4737" spans="1:13" ht="12.95" customHeight="1" x14ac:dyDescent="0.25">
      <c r="A4737" s="4" t="s">
        <v>210</v>
      </c>
      <c r="B4737" s="4" t="s">
        <v>158</v>
      </c>
      <c r="C4737" s="21">
        <f>C4738</f>
        <v>4200000</v>
      </c>
      <c r="D4737" s="21">
        <f t="shared" ref="D4737:J4737" si="2401">D4738</f>
        <v>0</v>
      </c>
      <c r="E4737" s="21">
        <f t="shared" si="2401"/>
        <v>0</v>
      </c>
      <c r="F4737" s="103">
        <f t="shared" si="2401"/>
        <v>0</v>
      </c>
      <c r="G4737" s="862">
        <f t="shared" si="2401"/>
        <v>0</v>
      </c>
      <c r="H4737" s="499">
        <f t="shared" si="2401"/>
        <v>1200000</v>
      </c>
      <c r="I4737" s="863">
        <f t="shared" si="2401"/>
        <v>1200000</v>
      </c>
      <c r="J4737" s="514">
        <f t="shared" si="2401"/>
        <v>3000000</v>
      </c>
      <c r="K4737" s="536">
        <f t="shared" si="2391"/>
        <v>28.571428571428569</v>
      </c>
    </row>
    <row r="4738" spans="1:13" ht="12.95" customHeight="1" x14ac:dyDescent="0.25">
      <c r="A4738" s="4" t="s">
        <v>211</v>
      </c>
      <c r="B4738" s="4" t="s">
        <v>159</v>
      </c>
      <c r="C4738" s="21">
        <v>4200000</v>
      </c>
      <c r="D4738" s="16"/>
      <c r="E4738" s="16"/>
      <c r="F4738" s="102"/>
      <c r="G4738" s="850"/>
      <c r="H4738" s="691">
        <v>1200000</v>
      </c>
      <c r="I4738" s="851">
        <f>H4738+G4738</f>
        <v>1200000</v>
      </c>
      <c r="J4738" s="561">
        <f>C4738-I4738</f>
        <v>3000000</v>
      </c>
      <c r="K4738" s="536">
        <f t="shared" si="2391"/>
        <v>28.571428571428569</v>
      </c>
    </row>
    <row r="4739" spans="1:13" ht="12.95" customHeight="1" x14ac:dyDescent="0.25">
      <c r="A4739" s="54" t="s">
        <v>121</v>
      </c>
      <c r="B4739" s="54" t="s">
        <v>550</v>
      </c>
      <c r="C4739" s="55">
        <f t="shared" ref="C4739:J4739" si="2402">C4740+C4749</f>
        <v>30498000</v>
      </c>
      <c r="D4739" s="55">
        <f t="shared" si="2402"/>
        <v>0</v>
      </c>
      <c r="E4739" s="55">
        <f t="shared" si="2402"/>
        <v>0</v>
      </c>
      <c r="F4739" s="104">
        <f t="shared" si="2402"/>
        <v>0</v>
      </c>
      <c r="G4739" s="547">
        <f t="shared" si="2402"/>
        <v>23030400</v>
      </c>
      <c r="H4739" s="499">
        <f t="shared" si="2402"/>
        <v>2372000</v>
      </c>
      <c r="I4739" s="581">
        <f t="shared" si="2402"/>
        <v>25402400</v>
      </c>
      <c r="J4739" s="549">
        <f t="shared" si="2402"/>
        <v>5095600</v>
      </c>
      <c r="K4739" s="916">
        <f t="shared" si="2391"/>
        <v>83.292019148796641</v>
      </c>
      <c r="L4739" s="1"/>
      <c r="M4739" s="1"/>
    </row>
    <row r="4740" spans="1:13" ht="12.95" customHeight="1" thickBot="1" x14ac:dyDescent="0.3">
      <c r="A4740" s="70" t="s">
        <v>17</v>
      </c>
      <c r="B4740" s="566" t="s">
        <v>18</v>
      </c>
      <c r="C4740" s="71">
        <f>C4741+C4746</f>
        <v>27408000</v>
      </c>
      <c r="D4740" s="71">
        <f t="shared" ref="D4740:J4740" si="2403">D4741+D4746</f>
        <v>0</v>
      </c>
      <c r="E4740" s="71">
        <f t="shared" si="2403"/>
        <v>0</v>
      </c>
      <c r="F4740" s="111">
        <f t="shared" si="2403"/>
        <v>0</v>
      </c>
      <c r="G4740" s="902">
        <f t="shared" si="2403"/>
        <v>19950400</v>
      </c>
      <c r="H4740" s="557">
        <f t="shared" si="2403"/>
        <v>2372000</v>
      </c>
      <c r="I4740" s="903">
        <f t="shared" si="2403"/>
        <v>22322400</v>
      </c>
      <c r="J4740" s="558">
        <f t="shared" si="2403"/>
        <v>5085600</v>
      </c>
      <c r="K4740" s="904">
        <f t="shared" si="2391"/>
        <v>81.444833625218919</v>
      </c>
      <c r="L4740" s="2"/>
      <c r="M4740" s="2"/>
    </row>
    <row r="4741" spans="1:13" ht="12.95" customHeight="1" thickBot="1" x14ac:dyDescent="0.3">
      <c r="A4741" s="3" t="s">
        <v>215</v>
      </c>
      <c r="B4741" s="68" t="s">
        <v>92</v>
      </c>
      <c r="C4741" s="65">
        <f>C4742+C4744</f>
        <v>25440000</v>
      </c>
      <c r="D4741" s="65">
        <f t="shared" ref="D4741:J4741" si="2404">D4742+D4744</f>
        <v>0</v>
      </c>
      <c r="E4741" s="65">
        <f t="shared" si="2404"/>
        <v>0</v>
      </c>
      <c r="F4741" s="100">
        <f t="shared" si="2404"/>
        <v>0</v>
      </c>
      <c r="G4741" s="858">
        <f t="shared" si="2404"/>
        <v>18640000</v>
      </c>
      <c r="H4741" s="511">
        <f t="shared" si="2404"/>
        <v>2120000</v>
      </c>
      <c r="I4741" s="859">
        <f t="shared" si="2404"/>
        <v>20760000</v>
      </c>
      <c r="J4741" s="512">
        <f t="shared" si="2404"/>
        <v>4680000</v>
      </c>
      <c r="K4741" s="544">
        <f t="shared" si="2391"/>
        <v>81.603773584905653</v>
      </c>
    </row>
    <row r="4742" spans="1:13" ht="12.95" customHeight="1" x14ac:dyDescent="0.25">
      <c r="A4742" s="63" t="s">
        <v>216</v>
      </c>
      <c r="B4742" s="67" t="s">
        <v>152</v>
      </c>
      <c r="C4742" s="64">
        <f>C4743</f>
        <v>18720000</v>
      </c>
      <c r="D4742" s="64">
        <f t="shared" ref="D4742:J4742" si="2405">D4743</f>
        <v>0</v>
      </c>
      <c r="E4742" s="64">
        <f t="shared" si="2405"/>
        <v>0</v>
      </c>
      <c r="F4742" s="101">
        <f t="shared" si="2405"/>
        <v>0</v>
      </c>
      <c r="G4742" s="860">
        <f t="shared" si="2405"/>
        <v>13740000</v>
      </c>
      <c r="H4742" s="369">
        <f t="shared" si="2405"/>
        <v>1560000</v>
      </c>
      <c r="I4742" s="861">
        <f t="shared" si="2405"/>
        <v>15300000</v>
      </c>
      <c r="J4742" s="513">
        <f t="shared" si="2405"/>
        <v>3420000</v>
      </c>
      <c r="K4742" s="535">
        <f t="shared" si="2391"/>
        <v>81.730769230769226</v>
      </c>
    </row>
    <row r="4743" spans="1:13" ht="12.95" customHeight="1" x14ac:dyDescent="0.25">
      <c r="A4743" s="4" t="s">
        <v>217</v>
      </c>
      <c r="B4743" s="26" t="s">
        <v>212</v>
      </c>
      <c r="C4743" s="21">
        <v>18720000</v>
      </c>
      <c r="D4743" s="57"/>
      <c r="E4743" s="57"/>
      <c r="F4743" s="106"/>
      <c r="G4743" s="850">
        <v>13740000</v>
      </c>
      <c r="H4743" s="691">
        <v>1560000</v>
      </c>
      <c r="I4743" s="851">
        <f>H4743+G4743</f>
        <v>15300000</v>
      </c>
      <c r="J4743" s="561">
        <f>C4743-I4743</f>
        <v>3420000</v>
      </c>
      <c r="K4743" s="536">
        <f t="shared" si="2391"/>
        <v>81.730769230769226</v>
      </c>
    </row>
    <row r="4744" spans="1:13" ht="12.95" customHeight="1" x14ac:dyDescent="0.25">
      <c r="A4744" s="4" t="s">
        <v>218</v>
      </c>
      <c r="B4744" s="26" t="s">
        <v>213</v>
      </c>
      <c r="C4744" s="21">
        <f>C4745</f>
        <v>6720000</v>
      </c>
      <c r="D4744" s="21">
        <f t="shared" ref="D4744:J4744" si="2406">D4745</f>
        <v>0</v>
      </c>
      <c r="E4744" s="21">
        <f t="shared" si="2406"/>
        <v>0</v>
      </c>
      <c r="F4744" s="103">
        <f t="shared" si="2406"/>
        <v>0</v>
      </c>
      <c r="G4744" s="862">
        <f t="shared" si="2406"/>
        <v>4900000</v>
      </c>
      <c r="H4744" s="499">
        <f t="shared" si="2406"/>
        <v>560000</v>
      </c>
      <c r="I4744" s="863">
        <f t="shared" si="2406"/>
        <v>5460000</v>
      </c>
      <c r="J4744" s="514">
        <f t="shared" si="2406"/>
        <v>1260000</v>
      </c>
      <c r="K4744" s="536">
        <f t="shared" si="2391"/>
        <v>81.25</v>
      </c>
    </row>
    <row r="4745" spans="1:13" ht="12.95" customHeight="1" thickBot="1" x14ac:dyDescent="0.3">
      <c r="A4745" s="48" t="s">
        <v>219</v>
      </c>
      <c r="B4745" s="69" t="s">
        <v>214</v>
      </c>
      <c r="C4745" s="49">
        <v>6720000</v>
      </c>
      <c r="D4745" s="147"/>
      <c r="E4745" s="147"/>
      <c r="F4745" s="148"/>
      <c r="G4745" s="865">
        <v>4900000</v>
      </c>
      <c r="H4745" s="1098">
        <v>560000</v>
      </c>
      <c r="I4745" s="866">
        <f>H4745+G4745</f>
        <v>5460000</v>
      </c>
      <c r="J4745" s="618">
        <f>C4745-I4745</f>
        <v>1260000</v>
      </c>
      <c r="K4745" s="538">
        <f t="shared" si="2391"/>
        <v>81.25</v>
      </c>
    </row>
    <row r="4746" spans="1:13" ht="12.95" customHeight="1" thickBot="1" x14ac:dyDescent="0.3">
      <c r="A4746" s="3" t="s">
        <v>220</v>
      </c>
      <c r="B4746" s="3" t="s">
        <v>151</v>
      </c>
      <c r="C4746" s="65">
        <f>C4747</f>
        <v>1968000</v>
      </c>
      <c r="D4746" s="65">
        <f t="shared" ref="D4746:J4747" si="2407">D4747</f>
        <v>0</v>
      </c>
      <c r="E4746" s="65">
        <f t="shared" si="2407"/>
        <v>0</v>
      </c>
      <c r="F4746" s="100">
        <f t="shared" si="2407"/>
        <v>0</v>
      </c>
      <c r="G4746" s="858">
        <f t="shared" si="2407"/>
        <v>1310400</v>
      </c>
      <c r="H4746" s="511">
        <f t="shared" si="2407"/>
        <v>252000</v>
      </c>
      <c r="I4746" s="859">
        <f t="shared" si="2407"/>
        <v>1562400</v>
      </c>
      <c r="J4746" s="512">
        <f t="shared" si="2407"/>
        <v>405600</v>
      </c>
      <c r="K4746" s="544">
        <f t="shared" si="2391"/>
        <v>79.390243902439025</v>
      </c>
    </row>
    <row r="4747" spans="1:13" ht="12.95" customHeight="1" x14ac:dyDescent="0.25">
      <c r="A4747" s="63" t="s">
        <v>221</v>
      </c>
      <c r="B4747" s="63" t="s">
        <v>158</v>
      </c>
      <c r="C4747" s="64">
        <f>C4748</f>
        <v>1968000</v>
      </c>
      <c r="D4747" s="64">
        <f t="shared" si="2407"/>
        <v>0</v>
      </c>
      <c r="E4747" s="64">
        <f t="shared" si="2407"/>
        <v>0</v>
      </c>
      <c r="F4747" s="64">
        <f t="shared" si="2407"/>
        <v>0</v>
      </c>
      <c r="G4747" s="867">
        <f t="shared" si="2407"/>
        <v>1310400</v>
      </c>
      <c r="H4747" s="64">
        <f t="shared" si="2407"/>
        <v>252000</v>
      </c>
      <c r="I4747" s="64">
        <f t="shared" si="2407"/>
        <v>1562400</v>
      </c>
      <c r="J4747" s="101">
        <f t="shared" si="2407"/>
        <v>405600</v>
      </c>
      <c r="K4747" s="931">
        <f t="shared" si="2391"/>
        <v>79.390243902439025</v>
      </c>
    </row>
    <row r="4748" spans="1:13" ht="12.95" customHeight="1" x14ac:dyDescent="0.25">
      <c r="A4748" s="4" t="s">
        <v>222</v>
      </c>
      <c r="B4748" s="4" t="s">
        <v>175</v>
      </c>
      <c r="C4748" s="21">
        <v>1968000</v>
      </c>
      <c r="D4748" s="57"/>
      <c r="E4748" s="57"/>
      <c r="F4748" s="106"/>
      <c r="G4748" s="850">
        <v>1310400</v>
      </c>
      <c r="H4748" s="691">
        <v>252000</v>
      </c>
      <c r="I4748" s="851">
        <f>H4748+G4748</f>
        <v>1562400</v>
      </c>
      <c r="J4748" s="561">
        <f>C4748-I4748</f>
        <v>405600</v>
      </c>
      <c r="K4748" s="536">
        <f t="shared" si="2391"/>
        <v>79.390243902439025</v>
      </c>
    </row>
    <row r="4749" spans="1:13" ht="12.95" customHeight="1" thickBot="1" x14ac:dyDescent="0.3">
      <c r="A4749" s="70" t="s">
        <v>19</v>
      </c>
      <c r="B4749" s="566" t="s">
        <v>20</v>
      </c>
      <c r="C4749" s="71">
        <f>C4750+C4753</f>
        <v>3090000</v>
      </c>
      <c r="D4749" s="71">
        <f t="shared" ref="D4749:J4749" si="2408">D4750+D4753</f>
        <v>0</v>
      </c>
      <c r="E4749" s="71">
        <f t="shared" si="2408"/>
        <v>0</v>
      </c>
      <c r="F4749" s="111">
        <f t="shared" si="2408"/>
        <v>0</v>
      </c>
      <c r="G4749" s="902">
        <f t="shared" si="2408"/>
        <v>3080000</v>
      </c>
      <c r="H4749" s="557">
        <f t="shared" si="2408"/>
        <v>0</v>
      </c>
      <c r="I4749" s="903">
        <f t="shared" si="2408"/>
        <v>3080000</v>
      </c>
      <c r="J4749" s="558">
        <f t="shared" si="2408"/>
        <v>10000</v>
      </c>
      <c r="K4749" s="904">
        <f t="shared" si="2391"/>
        <v>99.676375404530745</v>
      </c>
      <c r="L4749" s="2"/>
      <c r="M4749" s="2"/>
    </row>
    <row r="4750" spans="1:13" ht="12.95" customHeight="1" thickBot="1" x14ac:dyDescent="0.3">
      <c r="A4750" s="3" t="s">
        <v>226</v>
      </c>
      <c r="B4750" s="3" t="s">
        <v>92</v>
      </c>
      <c r="C4750" s="65">
        <f>C4751</f>
        <v>430000</v>
      </c>
      <c r="D4750" s="65">
        <f t="shared" ref="D4750:J4751" si="2409">D4751</f>
        <v>0</v>
      </c>
      <c r="E4750" s="65">
        <f t="shared" si="2409"/>
        <v>0</v>
      </c>
      <c r="F4750" s="100">
        <f t="shared" si="2409"/>
        <v>0</v>
      </c>
      <c r="G4750" s="858">
        <f t="shared" si="2409"/>
        <v>430000</v>
      </c>
      <c r="H4750" s="511">
        <f t="shared" si="2409"/>
        <v>0</v>
      </c>
      <c r="I4750" s="859">
        <f t="shared" si="2409"/>
        <v>430000</v>
      </c>
      <c r="J4750" s="512">
        <f t="shared" si="2409"/>
        <v>0</v>
      </c>
      <c r="K4750" s="544">
        <f t="shared" si="2391"/>
        <v>100</v>
      </c>
    </row>
    <row r="4751" spans="1:13" ht="12.95" customHeight="1" x14ac:dyDescent="0.25">
      <c r="A4751" s="63" t="s">
        <v>227</v>
      </c>
      <c r="B4751" s="63" t="s">
        <v>152</v>
      </c>
      <c r="C4751" s="64">
        <f>C4752</f>
        <v>430000</v>
      </c>
      <c r="D4751" s="64">
        <f t="shared" si="2409"/>
        <v>0</v>
      </c>
      <c r="E4751" s="64">
        <f t="shared" si="2409"/>
        <v>0</v>
      </c>
      <c r="F4751" s="101">
        <f t="shared" si="2409"/>
        <v>0</v>
      </c>
      <c r="G4751" s="860">
        <f t="shared" si="2409"/>
        <v>430000</v>
      </c>
      <c r="H4751" s="369">
        <f t="shared" si="2409"/>
        <v>0</v>
      </c>
      <c r="I4751" s="861">
        <f t="shared" si="2409"/>
        <v>430000</v>
      </c>
      <c r="J4751" s="513">
        <f t="shared" si="2409"/>
        <v>0</v>
      </c>
      <c r="K4751" s="535">
        <f t="shared" si="2391"/>
        <v>100</v>
      </c>
    </row>
    <row r="4752" spans="1:13" ht="12.95" customHeight="1" thickBot="1" x14ac:dyDescent="0.3">
      <c r="A4752" s="48" t="s">
        <v>228</v>
      </c>
      <c r="B4752" s="48" t="s">
        <v>153</v>
      </c>
      <c r="C4752" s="49">
        <v>430000</v>
      </c>
      <c r="D4752" s="147"/>
      <c r="E4752" s="147"/>
      <c r="F4752" s="148"/>
      <c r="G4752" s="865">
        <v>430000</v>
      </c>
      <c r="H4752" s="1098"/>
      <c r="I4752" s="866">
        <f>H4752+G4752</f>
        <v>430000</v>
      </c>
      <c r="J4752" s="618">
        <f>C4752-I4752</f>
        <v>0</v>
      </c>
      <c r="K4752" s="538">
        <f t="shared" si="2391"/>
        <v>100</v>
      </c>
    </row>
    <row r="4753" spans="1:13" ht="12.95" customHeight="1" thickBot="1" x14ac:dyDescent="0.3">
      <c r="A4753" s="3" t="s">
        <v>229</v>
      </c>
      <c r="B4753" s="3" t="s">
        <v>151</v>
      </c>
      <c r="C4753" s="65">
        <f>C4754+C4756+C4758+C4760</f>
        <v>2660000</v>
      </c>
      <c r="D4753" s="65">
        <f t="shared" ref="D4753:J4753" si="2410">D4754+D4756+D4758+D4760</f>
        <v>0</v>
      </c>
      <c r="E4753" s="65">
        <f t="shared" si="2410"/>
        <v>0</v>
      </c>
      <c r="F4753" s="100">
        <f t="shared" si="2410"/>
        <v>0</v>
      </c>
      <c r="G4753" s="858">
        <f t="shared" si="2410"/>
        <v>2650000</v>
      </c>
      <c r="H4753" s="511">
        <f t="shared" si="2410"/>
        <v>0</v>
      </c>
      <c r="I4753" s="859">
        <f t="shared" si="2410"/>
        <v>2650000</v>
      </c>
      <c r="J4753" s="512">
        <f t="shared" si="2410"/>
        <v>10000</v>
      </c>
      <c r="K4753" s="544">
        <f t="shared" si="2391"/>
        <v>99.624060150375939</v>
      </c>
    </row>
    <row r="4754" spans="1:13" ht="12.95" customHeight="1" x14ac:dyDescent="0.25">
      <c r="A4754" s="63" t="s">
        <v>230</v>
      </c>
      <c r="B4754" s="63" t="s">
        <v>154</v>
      </c>
      <c r="C4754" s="64">
        <f>C4755</f>
        <v>380000</v>
      </c>
      <c r="D4754" s="64">
        <f t="shared" ref="D4754:J4754" si="2411">D4755</f>
        <v>0</v>
      </c>
      <c r="E4754" s="64">
        <f t="shared" si="2411"/>
        <v>0</v>
      </c>
      <c r="F4754" s="101">
        <f t="shared" si="2411"/>
        <v>0</v>
      </c>
      <c r="G4754" s="860">
        <f t="shared" si="2411"/>
        <v>370000</v>
      </c>
      <c r="H4754" s="369">
        <f t="shared" si="2411"/>
        <v>0</v>
      </c>
      <c r="I4754" s="861">
        <f t="shared" si="2411"/>
        <v>370000</v>
      </c>
      <c r="J4754" s="513">
        <f t="shared" si="2411"/>
        <v>10000</v>
      </c>
      <c r="K4754" s="535">
        <f t="shared" si="2391"/>
        <v>97.368421052631575</v>
      </c>
    </row>
    <row r="4755" spans="1:13" ht="12.95" customHeight="1" x14ac:dyDescent="0.25">
      <c r="A4755" s="4" t="s">
        <v>231</v>
      </c>
      <c r="B4755" s="4" t="s">
        <v>155</v>
      </c>
      <c r="C4755" s="21">
        <v>380000</v>
      </c>
      <c r="D4755" s="16"/>
      <c r="E4755" s="16"/>
      <c r="F4755" s="102"/>
      <c r="G4755" s="835">
        <v>370000</v>
      </c>
      <c r="H4755" s="691"/>
      <c r="I4755" s="851">
        <f>H4755+G4755</f>
        <v>370000</v>
      </c>
      <c r="J4755" s="561">
        <f>C4755-I4755</f>
        <v>10000</v>
      </c>
      <c r="K4755" s="536">
        <f t="shared" si="2391"/>
        <v>97.368421052631575</v>
      </c>
    </row>
    <row r="4756" spans="1:13" ht="12.95" customHeight="1" x14ac:dyDescent="0.25">
      <c r="A4756" s="4" t="s">
        <v>232</v>
      </c>
      <c r="B4756" s="4" t="s">
        <v>156</v>
      </c>
      <c r="C4756" s="21">
        <f>C4757</f>
        <v>30000</v>
      </c>
      <c r="D4756" s="21">
        <f t="shared" ref="D4756:J4756" si="2412">D4757</f>
        <v>0</v>
      </c>
      <c r="E4756" s="21">
        <f t="shared" si="2412"/>
        <v>0</v>
      </c>
      <c r="F4756" s="103">
        <f t="shared" si="2412"/>
        <v>0</v>
      </c>
      <c r="G4756" s="862">
        <f t="shared" si="2412"/>
        <v>30000</v>
      </c>
      <c r="H4756" s="499">
        <f t="shared" si="2412"/>
        <v>0</v>
      </c>
      <c r="I4756" s="863">
        <f t="shared" si="2412"/>
        <v>30000</v>
      </c>
      <c r="J4756" s="514">
        <f t="shared" si="2412"/>
        <v>0</v>
      </c>
      <c r="K4756" s="536">
        <f t="shared" si="2391"/>
        <v>100</v>
      </c>
    </row>
    <row r="4757" spans="1:13" ht="12.95" customHeight="1" x14ac:dyDescent="0.25">
      <c r="A4757" s="4" t="s">
        <v>233</v>
      </c>
      <c r="B4757" s="4" t="s">
        <v>157</v>
      </c>
      <c r="C4757" s="21">
        <v>30000</v>
      </c>
      <c r="D4757" s="16"/>
      <c r="E4757" s="16"/>
      <c r="F4757" s="102"/>
      <c r="G4757" s="850">
        <v>30000</v>
      </c>
      <c r="H4757" s="691"/>
      <c r="I4757" s="851">
        <f>H4757+G4757</f>
        <v>30000</v>
      </c>
      <c r="J4757" s="561">
        <f>C4757-I4757</f>
        <v>0</v>
      </c>
      <c r="K4757" s="536">
        <f t="shared" si="2391"/>
        <v>100</v>
      </c>
    </row>
    <row r="4758" spans="1:13" ht="12.95" customHeight="1" x14ac:dyDescent="0.25">
      <c r="A4758" s="4" t="s">
        <v>234</v>
      </c>
      <c r="B4758" s="4" t="s">
        <v>158</v>
      </c>
      <c r="C4758" s="21">
        <f>C4759</f>
        <v>1200000</v>
      </c>
      <c r="D4758" s="21">
        <f t="shared" ref="D4758:J4758" si="2413">D4759</f>
        <v>0</v>
      </c>
      <c r="E4758" s="21">
        <f t="shared" si="2413"/>
        <v>0</v>
      </c>
      <c r="F4758" s="103">
        <f t="shared" si="2413"/>
        <v>0</v>
      </c>
      <c r="G4758" s="862">
        <f t="shared" si="2413"/>
        <v>1200000</v>
      </c>
      <c r="H4758" s="499">
        <f t="shared" si="2413"/>
        <v>0</v>
      </c>
      <c r="I4758" s="863">
        <f t="shared" si="2413"/>
        <v>1200000</v>
      </c>
      <c r="J4758" s="514">
        <f t="shared" si="2413"/>
        <v>0</v>
      </c>
      <c r="K4758" s="536">
        <f t="shared" si="2391"/>
        <v>100</v>
      </c>
    </row>
    <row r="4759" spans="1:13" ht="12.95" customHeight="1" x14ac:dyDescent="0.25">
      <c r="A4759" s="4" t="s">
        <v>235</v>
      </c>
      <c r="B4759" s="4" t="s">
        <v>175</v>
      </c>
      <c r="C4759" s="21">
        <v>1200000</v>
      </c>
      <c r="D4759" s="16"/>
      <c r="E4759" s="16"/>
      <c r="F4759" s="102"/>
      <c r="G4759" s="850">
        <v>1200000</v>
      </c>
      <c r="H4759" s="691"/>
      <c r="I4759" s="851">
        <f>H4759+G4759</f>
        <v>1200000</v>
      </c>
      <c r="J4759" s="561">
        <f>C4759-I4759</f>
        <v>0</v>
      </c>
      <c r="K4759" s="536">
        <f t="shared" si="2391"/>
        <v>100</v>
      </c>
    </row>
    <row r="4760" spans="1:13" ht="12.95" customHeight="1" x14ac:dyDescent="0.25">
      <c r="A4760" s="4" t="s">
        <v>236</v>
      </c>
      <c r="B4760" s="26" t="s">
        <v>223</v>
      </c>
      <c r="C4760" s="21">
        <f>C4761+C4762</f>
        <v>1050000</v>
      </c>
      <c r="D4760" s="21">
        <f t="shared" ref="D4760:J4760" si="2414">D4761+D4762</f>
        <v>0</v>
      </c>
      <c r="E4760" s="21">
        <f t="shared" si="2414"/>
        <v>0</v>
      </c>
      <c r="F4760" s="103">
        <f t="shared" si="2414"/>
        <v>0</v>
      </c>
      <c r="G4760" s="862">
        <f t="shared" si="2414"/>
        <v>1050000</v>
      </c>
      <c r="H4760" s="499">
        <f t="shared" si="2414"/>
        <v>0</v>
      </c>
      <c r="I4760" s="863">
        <f t="shared" si="2414"/>
        <v>1050000</v>
      </c>
      <c r="J4760" s="514">
        <f t="shared" si="2414"/>
        <v>0</v>
      </c>
      <c r="K4760" s="536">
        <f t="shared" si="2391"/>
        <v>100</v>
      </c>
    </row>
    <row r="4761" spans="1:13" ht="12.95" customHeight="1" x14ac:dyDescent="0.25">
      <c r="A4761" s="4" t="s">
        <v>237</v>
      </c>
      <c r="B4761" s="26" t="s">
        <v>224</v>
      </c>
      <c r="C4761" s="21">
        <v>750000</v>
      </c>
      <c r="D4761" s="16"/>
      <c r="E4761" s="16"/>
      <c r="F4761" s="102"/>
      <c r="G4761" s="850">
        <v>750000</v>
      </c>
      <c r="H4761" s="691"/>
      <c r="I4761" s="851">
        <f>H4761+G4761</f>
        <v>750000</v>
      </c>
      <c r="J4761" s="561">
        <f>C4761-I4761</f>
        <v>0</v>
      </c>
      <c r="K4761" s="536">
        <f t="shared" si="2391"/>
        <v>100</v>
      </c>
    </row>
    <row r="4762" spans="1:13" ht="12.95" customHeight="1" x14ac:dyDescent="0.25">
      <c r="A4762" s="4" t="s">
        <v>238</v>
      </c>
      <c r="B4762" s="26" t="s">
        <v>225</v>
      </c>
      <c r="C4762" s="21">
        <v>300000</v>
      </c>
      <c r="D4762" s="16"/>
      <c r="E4762" s="16"/>
      <c r="F4762" s="102"/>
      <c r="G4762" s="850">
        <v>300000</v>
      </c>
      <c r="H4762" s="691"/>
      <c r="I4762" s="851">
        <f>H4762+G4762</f>
        <v>300000</v>
      </c>
      <c r="J4762" s="561">
        <f>C4762-I4762</f>
        <v>0</v>
      </c>
      <c r="K4762" s="536">
        <f t="shared" si="2391"/>
        <v>100</v>
      </c>
    </row>
    <row r="4763" spans="1:13" x14ac:dyDescent="0.25">
      <c r="A4763" s="124"/>
      <c r="B4763" s="131"/>
      <c r="C4763" s="125"/>
      <c r="D4763" s="126"/>
      <c r="E4763" s="126"/>
      <c r="F4763" s="126"/>
      <c r="G4763" s="516"/>
      <c r="H4763" s="516"/>
      <c r="I4763" s="516"/>
      <c r="J4763" s="515"/>
      <c r="K4763" s="545"/>
    </row>
    <row r="4764" spans="1:13" x14ac:dyDescent="0.25">
      <c r="A4764" s="7"/>
      <c r="B4764" s="132"/>
      <c r="C4764" s="8"/>
      <c r="D4764" s="130"/>
      <c r="E4764" s="130"/>
      <c r="F4764" s="130"/>
      <c r="G4764" s="520"/>
      <c r="H4764" s="520"/>
      <c r="I4764" s="520"/>
      <c r="J4764" s="519"/>
      <c r="K4764" s="550"/>
    </row>
    <row r="4765" spans="1:13" x14ac:dyDescent="0.25">
      <c r="A4765" s="7"/>
      <c r="B4765" s="132"/>
      <c r="C4765" s="8"/>
      <c r="D4765" s="130"/>
      <c r="E4765" s="130"/>
      <c r="F4765" s="130"/>
      <c r="G4765" s="520"/>
      <c r="H4765" s="520"/>
      <c r="I4765" s="520"/>
      <c r="J4765" s="519"/>
      <c r="K4765" s="550"/>
    </row>
    <row r="4766" spans="1:13" ht="13.5" customHeight="1" x14ac:dyDescent="0.25">
      <c r="A4766" s="7"/>
      <c r="B4766" s="132"/>
      <c r="C4766" s="8"/>
      <c r="D4766" s="130"/>
      <c r="E4766" s="130"/>
      <c r="F4766" s="130"/>
      <c r="G4766" s="520"/>
      <c r="H4766" s="520"/>
      <c r="I4766" s="520"/>
      <c r="J4766" s="519"/>
      <c r="K4766" s="550">
        <v>4</v>
      </c>
    </row>
    <row r="4767" spans="1:13" ht="13.5" customHeight="1" x14ac:dyDescent="0.25">
      <c r="A4767" s="120" t="s">
        <v>533</v>
      </c>
      <c r="B4767" s="121">
        <v>2</v>
      </c>
      <c r="C4767" s="122" t="s">
        <v>534</v>
      </c>
      <c r="D4767" s="122" t="s">
        <v>535</v>
      </c>
      <c r="E4767" s="122" t="s">
        <v>536</v>
      </c>
      <c r="F4767" s="123" t="s">
        <v>537</v>
      </c>
      <c r="G4767" s="832">
        <v>7</v>
      </c>
      <c r="H4767" s="715">
        <v>8</v>
      </c>
      <c r="I4767" s="843">
        <v>9</v>
      </c>
      <c r="J4767" s="502">
        <v>10</v>
      </c>
      <c r="K4767" s="503">
        <v>11</v>
      </c>
    </row>
    <row r="4768" spans="1:13" ht="13.5" customHeight="1" x14ac:dyDescent="0.25">
      <c r="A4768" s="54" t="s">
        <v>120</v>
      </c>
      <c r="B4768" s="56" t="s">
        <v>104</v>
      </c>
      <c r="C4768" s="55">
        <f t="shared" ref="C4768:J4768" si="2415">C4769+C4774+C4781+C4788+C4793+C4797+C4801+C4812+C4816+C4820</f>
        <v>94950000</v>
      </c>
      <c r="D4768" s="55">
        <f t="shared" si="2415"/>
        <v>0</v>
      </c>
      <c r="E4768" s="55">
        <f t="shared" si="2415"/>
        <v>0</v>
      </c>
      <c r="F4768" s="104">
        <f t="shared" si="2415"/>
        <v>0</v>
      </c>
      <c r="G4768" s="547">
        <f t="shared" si="2415"/>
        <v>64321187</v>
      </c>
      <c r="H4768" s="499">
        <f t="shared" si="2415"/>
        <v>10036925</v>
      </c>
      <c r="I4768" s="581">
        <f t="shared" si="2415"/>
        <v>74358112</v>
      </c>
      <c r="J4768" s="549">
        <f t="shared" si="2415"/>
        <v>20591888</v>
      </c>
      <c r="K4768" s="916">
        <f t="shared" ref="K4768:K4805" si="2416">I4768/C4768*100</f>
        <v>78.312914165350193</v>
      </c>
      <c r="L4768" s="1"/>
      <c r="M4768" s="1"/>
    </row>
    <row r="4769" spans="1:13" ht="13.5" customHeight="1" thickBot="1" x14ac:dyDescent="0.3">
      <c r="A4769" s="72" t="s">
        <v>21</v>
      </c>
      <c r="B4769" s="72" t="s">
        <v>22</v>
      </c>
      <c r="C4769" s="73">
        <f>C4770</f>
        <v>12000000</v>
      </c>
      <c r="D4769" s="73">
        <f t="shared" ref="D4769:J4770" si="2417">D4770</f>
        <v>0</v>
      </c>
      <c r="E4769" s="73">
        <f t="shared" si="2417"/>
        <v>0</v>
      </c>
      <c r="F4769" s="112">
        <f t="shared" si="2417"/>
        <v>0</v>
      </c>
      <c r="G4769" s="910">
        <f t="shared" si="2417"/>
        <v>8138812</v>
      </c>
      <c r="H4769" s="727">
        <f t="shared" si="2417"/>
        <v>440475</v>
      </c>
      <c r="I4769" s="911">
        <f t="shared" si="2417"/>
        <v>8579287</v>
      </c>
      <c r="J4769" s="524">
        <f t="shared" si="2417"/>
        <v>3420713</v>
      </c>
      <c r="K4769" s="904">
        <f t="shared" si="2416"/>
        <v>71.494058333333328</v>
      </c>
    </row>
    <row r="4770" spans="1:13" ht="13.5" customHeight="1" thickBot="1" x14ac:dyDescent="0.3">
      <c r="A4770" s="3" t="s">
        <v>242</v>
      </c>
      <c r="B4770" s="3" t="s">
        <v>151</v>
      </c>
      <c r="C4770" s="65">
        <f>C4771</f>
        <v>12000000</v>
      </c>
      <c r="D4770" s="65">
        <f t="shared" si="2417"/>
        <v>0</v>
      </c>
      <c r="E4770" s="65">
        <f t="shared" si="2417"/>
        <v>0</v>
      </c>
      <c r="F4770" s="100">
        <f t="shared" si="2417"/>
        <v>0</v>
      </c>
      <c r="G4770" s="858">
        <f t="shared" si="2417"/>
        <v>8138812</v>
      </c>
      <c r="H4770" s="511">
        <f t="shared" si="2417"/>
        <v>440475</v>
      </c>
      <c r="I4770" s="859">
        <f t="shared" si="2417"/>
        <v>8579287</v>
      </c>
      <c r="J4770" s="512">
        <f t="shared" si="2417"/>
        <v>3420713</v>
      </c>
      <c r="K4770" s="544">
        <f t="shared" si="2416"/>
        <v>71.494058333333328</v>
      </c>
    </row>
    <row r="4771" spans="1:13" ht="13.5" customHeight="1" x14ac:dyDescent="0.25">
      <c r="A4771" s="63" t="s">
        <v>243</v>
      </c>
      <c r="B4771" s="63" t="s">
        <v>239</v>
      </c>
      <c r="C4771" s="64">
        <f>C4772+C4773</f>
        <v>12000000</v>
      </c>
      <c r="D4771" s="64">
        <f t="shared" ref="D4771:J4771" si="2418">D4772+D4773</f>
        <v>0</v>
      </c>
      <c r="E4771" s="64">
        <f t="shared" si="2418"/>
        <v>0</v>
      </c>
      <c r="F4771" s="101">
        <f t="shared" si="2418"/>
        <v>0</v>
      </c>
      <c r="G4771" s="860">
        <f t="shared" si="2418"/>
        <v>8138812</v>
      </c>
      <c r="H4771" s="369">
        <f t="shared" si="2418"/>
        <v>440475</v>
      </c>
      <c r="I4771" s="861">
        <f t="shared" si="2418"/>
        <v>8579287</v>
      </c>
      <c r="J4771" s="513">
        <f t="shared" si="2418"/>
        <v>3420713</v>
      </c>
      <c r="K4771" s="535">
        <f t="shared" si="2416"/>
        <v>71.494058333333328</v>
      </c>
    </row>
    <row r="4772" spans="1:13" ht="13.5" customHeight="1" x14ac:dyDescent="0.25">
      <c r="A4772" s="4" t="s">
        <v>259</v>
      </c>
      <c r="B4772" s="4" t="s">
        <v>240</v>
      </c>
      <c r="C4772" s="21">
        <v>4200000</v>
      </c>
      <c r="D4772" s="16"/>
      <c r="E4772" s="16"/>
      <c r="F4772" s="102"/>
      <c r="G4772" s="850">
        <v>779355</v>
      </c>
      <c r="H4772" s="691"/>
      <c r="I4772" s="864">
        <f>H4772+G4772</f>
        <v>779355</v>
      </c>
      <c r="J4772" s="561">
        <f>C4772-I4772</f>
        <v>3420645</v>
      </c>
      <c r="K4772" s="536">
        <f t="shared" si="2416"/>
        <v>18.556071428571428</v>
      </c>
    </row>
    <row r="4773" spans="1:13" ht="13.5" customHeight="1" x14ac:dyDescent="0.25">
      <c r="A4773" s="4" t="s">
        <v>244</v>
      </c>
      <c r="B4773" s="4" t="s">
        <v>241</v>
      </c>
      <c r="C4773" s="21">
        <v>7800000</v>
      </c>
      <c r="D4773" s="16"/>
      <c r="E4773" s="16"/>
      <c r="F4773" s="102"/>
      <c r="G4773" s="850">
        <v>7359457</v>
      </c>
      <c r="H4773" s="691">
        <v>440475</v>
      </c>
      <c r="I4773" s="864">
        <f>H4773+G4773</f>
        <v>7799932</v>
      </c>
      <c r="J4773" s="561">
        <f>C4773-I4773</f>
        <v>68</v>
      </c>
      <c r="K4773" s="536">
        <f t="shared" si="2416"/>
        <v>99.999128205128201</v>
      </c>
    </row>
    <row r="4774" spans="1:13" ht="13.5" customHeight="1" thickBot="1" x14ac:dyDescent="0.3">
      <c r="A4774" s="70" t="s">
        <v>23</v>
      </c>
      <c r="B4774" s="70" t="s">
        <v>24</v>
      </c>
      <c r="C4774" s="71">
        <f>C4775+C4778</f>
        <v>9500000</v>
      </c>
      <c r="D4774" s="71">
        <f t="shared" ref="D4774:J4774" si="2419">D4775+D4778</f>
        <v>0</v>
      </c>
      <c r="E4774" s="71">
        <f t="shared" si="2419"/>
        <v>0</v>
      </c>
      <c r="F4774" s="111">
        <f t="shared" si="2419"/>
        <v>0</v>
      </c>
      <c r="G4774" s="902">
        <f t="shared" si="2419"/>
        <v>6904750</v>
      </c>
      <c r="H4774" s="557">
        <f t="shared" si="2419"/>
        <v>1100000</v>
      </c>
      <c r="I4774" s="903">
        <f t="shared" si="2419"/>
        <v>8004750</v>
      </c>
      <c r="J4774" s="558">
        <f t="shared" si="2419"/>
        <v>1495250</v>
      </c>
      <c r="K4774" s="904">
        <f t="shared" si="2416"/>
        <v>84.260526315789477</v>
      </c>
      <c r="L4774" s="2"/>
      <c r="M4774" s="2"/>
    </row>
    <row r="4775" spans="1:13" ht="13.5" customHeight="1" thickBot="1" x14ac:dyDescent="0.3">
      <c r="A4775" s="3" t="s">
        <v>261</v>
      </c>
      <c r="B4775" s="3" t="s">
        <v>92</v>
      </c>
      <c r="C4775" s="65">
        <f>C4776</f>
        <v>7200000</v>
      </c>
      <c r="D4775" s="65">
        <f t="shared" ref="D4775:J4776" si="2420">D4776</f>
        <v>0</v>
      </c>
      <c r="E4775" s="65">
        <f t="shared" si="2420"/>
        <v>0</v>
      </c>
      <c r="F4775" s="100">
        <f t="shared" si="2420"/>
        <v>0</v>
      </c>
      <c r="G4775" s="858">
        <f t="shared" si="2420"/>
        <v>5850000</v>
      </c>
      <c r="H4775" s="511">
        <f t="shared" si="2420"/>
        <v>650000</v>
      </c>
      <c r="I4775" s="859">
        <f t="shared" si="2420"/>
        <v>6500000</v>
      </c>
      <c r="J4775" s="512">
        <f t="shared" si="2420"/>
        <v>700000</v>
      </c>
      <c r="K4775" s="544">
        <f t="shared" si="2416"/>
        <v>90.277777777777786</v>
      </c>
    </row>
    <row r="4776" spans="1:13" ht="13.5" customHeight="1" x14ac:dyDescent="0.25">
      <c r="A4776" s="63" t="s">
        <v>262</v>
      </c>
      <c r="B4776" s="63" t="s">
        <v>213</v>
      </c>
      <c r="C4776" s="64">
        <f>C4777</f>
        <v>7200000</v>
      </c>
      <c r="D4776" s="64">
        <f t="shared" si="2420"/>
        <v>0</v>
      </c>
      <c r="E4776" s="64">
        <f t="shared" si="2420"/>
        <v>0</v>
      </c>
      <c r="F4776" s="101">
        <f t="shared" si="2420"/>
        <v>0</v>
      </c>
      <c r="G4776" s="860">
        <f t="shared" si="2420"/>
        <v>5850000</v>
      </c>
      <c r="H4776" s="369">
        <f t="shared" si="2420"/>
        <v>650000</v>
      </c>
      <c r="I4776" s="861">
        <f t="shared" si="2420"/>
        <v>6500000</v>
      </c>
      <c r="J4776" s="513">
        <f t="shared" si="2420"/>
        <v>700000</v>
      </c>
      <c r="K4776" s="535">
        <f t="shared" si="2416"/>
        <v>90.277777777777786</v>
      </c>
    </row>
    <row r="4777" spans="1:13" ht="13.5" customHeight="1" x14ac:dyDescent="0.25">
      <c r="A4777" s="4" t="s">
        <v>263</v>
      </c>
      <c r="B4777" s="4" t="s">
        <v>290</v>
      </c>
      <c r="C4777" s="21">
        <v>7200000</v>
      </c>
      <c r="D4777" s="57"/>
      <c r="E4777" s="57"/>
      <c r="F4777" s="106"/>
      <c r="G4777" s="850">
        <v>5850000</v>
      </c>
      <c r="H4777" s="691">
        <v>650000</v>
      </c>
      <c r="I4777" s="864">
        <f>H4777+G4777</f>
        <v>6500000</v>
      </c>
      <c r="J4777" s="561">
        <f>C4777-I4777</f>
        <v>700000</v>
      </c>
      <c r="K4777" s="536">
        <f t="shared" si="2416"/>
        <v>90.277777777777786</v>
      </c>
    </row>
    <row r="4778" spans="1:13" ht="13.5" customHeight="1" x14ac:dyDescent="0.25">
      <c r="A4778" s="4" t="s">
        <v>260</v>
      </c>
      <c r="B4778" s="4" t="s">
        <v>151</v>
      </c>
      <c r="C4778" s="21">
        <f>C4779</f>
        <v>2300000</v>
      </c>
      <c r="D4778" s="21">
        <f t="shared" ref="D4778:J4779" si="2421">D4779</f>
        <v>0</v>
      </c>
      <c r="E4778" s="21">
        <f t="shared" si="2421"/>
        <v>0</v>
      </c>
      <c r="F4778" s="103">
        <f t="shared" si="2421"/>
        <v>0</v>
      </c>
      <c r="G4778" s="862">
        <f t="shared" si="2421"/>
        <v>1054750</v>
      </c>
      <c r="H4778" s="499">
        <f t="shared" si="2421"/>
        <v>450000</v>
      </c>
      <c r="I4778" s="863">
        <f t="shared" si="2421"/>
        <v>1504750</v>
      </c>
      <c r="J4778" s="514">
        <f t="shared" si="2421"/>
        <v>795250</v>
      </c>
      <c r="K4778" s="536">
        <f t="shared" si="2416"/>
        <v>65.423913043478265</v>
      </c>
    </row>
    <row r="4779" spans="1:13" ht="13.5" customHeight="1" x14ac:dyDescent="0.25">
      <c r="A4779" s="4" t="s">
        <v>264</v>
      </c>
      <c r="B4779" s="4" t="s">
        <v>154</v>
      </c>
      <c r="C4779" s="21">
        <f>C4780</f>
        <v>2300000</v>
      </c>
      <c r="D4779" s="21">
        <f t="shared" si="2421"/>
        <v>0</v>
      </c>
      <c r="E4779" s="21">
        <f t="shared" si="2421"/>
        <v>0</v>
      </c>
      <c r="F4779" s="103">
        <f t="shared" si="2421"/>
        <v>0</v>
      </c>
      <c r="G4779" s="862">
        <f t="shared" si="2421"/>
        <v>1054750</v>
      </c>
      <c r="H4779" s="499">
        <f t="shared" si="2421"/>
        <v>450000</v>
      </c>
      <c r="I4779" s="863">
        <f t="shared" si="2421"/>
        <v>1504750</v>
      </c>
      <c r="J4779" s="514">
        <f t="shared" si="2421"/>
        <v>795250</v>
      </c>
      <c r="K4779" s="536">
        <f t="shared" si="2416"/>
        <v>65.423913043478265</v>
      </c>
    </row>
    <row r="4780" spans="1:13" ht="13.5" customHeight="1" x14ac:dyDescent="0.25">
      <c r="A4780" s="4" t="s">
        <v>265</v>
      </c>
      <c r="B4780" s="4" t="s">
        <v>245</v>
      </c>
      <c r="C4780" s="21">
        <v>2300000</v>
      </c>
      <c r="D4780" s="57"/>
      <c r="E4780" s="57"/>
      <c r="F4780" s="106"/>
      <c r="G4780" s="850">
        <v>1054750</v>
      </c>
      <c r="H4780" s="691">
        <v>450000</v>
      </c>
      <c r="I4780" s="864">
        <f>H4780+G4780</f>
        <v>1504750</v>
      </c>
      <c r="J4780" s="561">
        <f>C4780-I4780</f>
        <v>795250</v>
      </c>
      <c r="K4780" s="536">
        <f t="shared" si="2416"/>
        <v>65.423913043478265</v>
      </c>
    </row>
    <row r="4781" spans="1:13" ht="13.5" customHeight="1" thickBot="1" x14ac:dyDescent="0.3">
      <c r="A4781" s="70" t="s">
        <v>25</v>
      </c>
      <c r="B4781" s="70" t="s">
        <v>26</v>
      </c>
      <c r="C4781" s="71">
        <f>C4782</f>
        <v>8400000</v>
      </c>
      <c r="D4781" s="71">
        <f t="shared" ref="D4781:J4781" si="2422">D4782</f>
        <v>0</v>
      </c>
      <c r="E4781" s="71">
        <f t="shared" si="2422"/>
        <v>0</v>
      </c>
      <c r="F4781" s="111">
        <f t="shared" si="2422"/>
        <v>0</v>
      </c>
      <c r="G4781" s="902">
        <f t="shared" si="2422"/>
        <v>5683500</v>
      </c>
      <c r="H4781" s="557">
        <f t="shared" si="2422"/>
        <v>848250</v>
      </c>
      <c r="I4781" s="903">
        <f t="shared" si="2422"/>
        <v>6531750</v>
      </c>
      <c r="J4781" s="558">
        <f t="shared" si="2422"/>
        <v>1868250</v>
      </c>
      <c r="K4781" s="904">
        <f t="shared" si="2416"/>
        <v>77.758928571428569</v>
      </c>
      <c r="L4781" s="2"/>
      <c r="M4781" s="2"/>
    </row>
    <row r="4782" spans="1:13" ht="13.5" customHeight="1" thickBot="1" x14ac:dyDescent="0.3">
      <c r="A4782" s="3" t="s">
        <v>253</v>
      </c>
      <c r="B4782" s="3" t="s">
        <v>151</v>
      </c>
      <c r="C4782" s="65">
        <f>C4783+C4786</f>
        <v>8400000</v>
      </c>
      <c r="D4782" s="65">
        <f t="shared" ref="D4782:J4782" si="2423">D4783+D4786</f>
        <v>0</v>
      </c>
      <c r="E4782" s="65">
        <f t="shared" si="2423"/>
        <v>0</v>
      </c>
      <c r="F4782" s="100">
        <f t="shared" si="2423"/>
        <v>0</v>
      </c>
      <c r="G4782" s="858">
        <f t="shared" si="2423"/>
        <v>5683500</v>
      </c>
      <c r="H4782" s="511">
        <f t="shared" si="2423"/>
        <v>848250</v>
      </c>
      <c r="I4782" s="859">
        <f t="shared" si="2423"/>
        <v>6531750</v>
      </c>
      <c r="J4782" s="512">
        <f t="shared" si="2423"/>
        <v>1868250</v>
      </c>
      <c r="K4782" s="544">
        <f t="shared" si="2416"/>
        <v>77.758928571428569</v>
      </c>
    </row>
    <row r="4783" spans="1:13" ht="13.5" customHeight="1" x14ac:dyDescent="0.25">
      <c r="A4783" s="63" t="s">
        <v>254</v>
      </c>
      <c r="B4783" s="63" t="s">
        <v>154</v>
      </c>
      <c r="C4783" s="64">
        <f>C4784+C4785</f>
        <v>8350000</v>
      </c>
      <c r="D4783" s="64">
        <f t="shared" ref="D4783:J4783" si="2424">D4784+D4785</f>
        <v>0</v>
      </c>
      <c r="E4783" s="64">
        <f t="shared" si="2424"/>
        <v>0</v>
      </c>
      <c r="F4783" s="101">
        <f t="shared" si="2424"/>
        <v>0</v>
      </c>
      <c r="G4783" s="860">
        <f t="shared" si="2424"/>
        <v>5683500</v>
      </c>
      <c r="H4783" s="369">
        <f t="shared" si="2424"/>
        <v>848250</v>
      </c>
      <c r="I4783" s="861">
        <f t="shared" si="2424"/>
        <v>6531750</v>
      </c>
      <c r="J4783" s="513">
        <f t="shared" si="2424"/>
        <v>1818250</v>
      </c>
      <c r="K4783" s="535">
        <f t="shared" si="2416"/>
        <v>78.224550898203589</v>
      </c>
    </row>
    <row r="4784" spans="1:13" ht="13.5" customHeight="1" x14ac:dyDescent="0.25">
      <c r="A4784" s="4" t="s">
        <v>255</v>
      </c>
      <c r="B4784" s="4" t="s">
        <v>246</v>
      </c>
      <c r="C4784" s="21">
        <v>7000000</v>
      </c>
      <c r="D4784" s="57"/>
      <c r="E4784" s="57"/>
      <c r="F4784" s="106"/>
      <c r="G4784" s="850">
        <v>5104000</v>
      </c>
      <c r="H4784" s="691">
        <v>750000</v>
      </c>
      <c r="I4784" s="864">
        <f>H4784+G4784</f>
        <v>5854000</v>
      </c>
      <c r="J4784" s="561">
        <f>C4784-I4784</f>
        <v>1146000</v>
      </c>
      <c r="K4784" s="536">
        <f t="shared" si="2416"/>
        <v>83.628571428571433</v>
      </c>
    </row>
    <row r="4785" spans="1:13" ht="13.5" customHeight="1" x14ac:dyDescent="0.25">
      <c r="A4785" s="4" t="s">
        <v>256</v>
      </c>
      <c r="B4785" s="4" t="s">
        <v>247</v>
      </c>
      <c r="C4785" s="21">
        <v>1350000</v>
      </c>
      <c r="D4785" s="57"/>
      <c r="E4785" s="57"/>
      <c r="F4785" s="106"/>
      <c r="G4785" s="850">
        <v>579500</v>
      </c>
      <c r="H4785" s="691">
        <v>98250</v>
      </c>
      <c r="I4785" s="864">
        <f>H4785+G4785</f>
        <v>677750</v>
      </c>
      <c r="J4785" s="561">
        <f>C4785-I4785</f>
        <v>672250</v>
      </c>
      <c r="K4785" s="536">
        <f t="shared" si="2416"/>
        <v>50.203703703703709</v>
      </c>
    </row>
    <row r="4786" spans="1:13" ht="13.5" customHeight="1" x14ac:dyDescent="0.25">
      <c r="A4786" s="4" t="s">
        <v>257</v>
      </c>
      <c r="B4786" s="4" t="s">
        <v>239</v>
      </c>
      <c r="C4786" s="21">
        <f>C4787</f>
        <v>50000</v>
      </c>
      <c r="D4786" s="21">
        <f t="shared" ref="D4786:J4786" si="2425">D4787</f>
        <v>0</v>
      </c>
      <c r="E4786" s="21">
        <f t="shared" si="2425"/>
        <v>0</v>
      </c>
      <c r="F4786" s="103">
        <f t="shared" si="2425"/>
        <v>0</v>
      </c>
      <c r="G4786" s="862">
        <f t="shared" si="2425"/>
        <v>0</v>
      </c>
      <c r="H4786" s="499">
        <f t="shared" si="2425"/>
        <v>0</v>
      </c>
      <c r="I4786" s="863">
        <f t="shared" si="2425"/>
        <v>0</v>
      </c>
      <c r="J4786" s="514">
        <f t="shared" si="2425"/>
        <v>50000</v>
      </c>
      <c r="K4786" s="536">
        <f t="shared" si="2416"/>
        <v>0</v>
      </c>
    </row>
    <row r="4787" spans="1:13" ht="13.5" customHeight="1" x14ac:dyDescent="0.25">
      <c r="A4787" s="4" t="s">
        <v>258</v>
      </c>
      <c r="B4787" s="4" t="s">
        <v>248</v>
      </c>
      <c r="C4787" s="21">
        <v>50000</v>
      </c>
      <c r="D4787" s="57"/>
      <c r="E4787" s="57"/>
      <c r="F4787" s="106"/>
      <c r="G4787" s="835"/>
      <c r="H4787" s="716"/>
      <c r="I4787" s="846">
        <f>H4787+G4787</f>
        <v>0</v>
      </c>
      <c r="J4787" s="561">
        <f>C4787-I4787</f>
        <v>50000</v>
      </c>
      <c r="K4787" s="536">
        <f t="shared" si="2416"/>
        <v>0</v>
      </c>
    </row>
    <row r="4788" spans="1:13" ht="13.5" customHeight="1" thickBot="1" x14ac:dyDescent="0.3">
      <c r="A4788" s="70" t="s">
        <v>27</v>
      </c>
      <c r="B4788" s="70" t="s">
        <v>28</v>
      </c>
      <c r="C4788" s="71">
        <f>C4789</f>
        <v>4310000</v>
      </c>
      <c r="D4788" s="71">
        <f t="shared" ref="D4788:J4789" si="2426">D4789</f>
        <v>0</v>
      </c>
      <c r="E4788" s="71">
        <f t="shared" si="2426"/>
        <v>0</v>
      </c>
      <c r="F4788" s="111">
        <f t="shared" si="2426"/>
        <v>0</v>
      </c>
      <c r="G4788" s="902">
        <f t="shared" si="2426"/>
        <v>1596800</v>
      </c>
      <c r="H4788" s="557">
        <f t="shared" si="2426"/>
        <v>573200</v>
      </c>
      <c r="I4788" s="903">
        <f t="shared" si="2426"/>
        <v>2170000</v>
      </c>
      <c r="J4788" s="558">
        <f t="shared" si="2426"/>
        <v>2140000</v>
      </c>
      <c r="K4788" s="904">
        <f t="shared" si="2416"/>
        <v>50.348027842227381</v>
      </c>
      <c r="L4788" s="2"/>
      <c r="M4788" s="2"/>
    </row>
    <row r="4789" spans="1:13" ht="13.5" customHeight="1" thickBot="1" x14ac:dyDescent="0.3">
      <c r="A4789" s="3" t="s">
        <v>249</v>
      </c>
      <c r="B4789" s="3" t="s">
        <v>151</v>
      </c>
      <c r="C4789" s="65">
        <f>C4790</f>
        <v>4310000</v>
      </c>
      <c r="D4789" s="65">
        <f t="shared" si="2426"/>
        <v>0</v>
      </c>
      <c r="E4789" s="65">
        <f t="shared" si="2426"/>
        <v>0</v>
      </c>
      <c r="F4789" s="100">
        <f t="shared" si="2426"/>
        <v>0</v>
      </c>
      <c r="G4789" s="858">
        <f t="shared" si="2426"/>
        <v>1596800</v>
      </c>
      <c r="H4789" s="511">
        <f t="shared" si="2426"/>
        <v>573200</v>
      </c>
      <c r="I4789" s="859">
        <f t="shared" si="2426"/>
        <v>2170000</v>
      </c>
      <c r="J4789" s="512">
        <f t="shared" si="2426"/>
        <v>2140000</v>
      </c>
      <c r="K4789" s="544">
        <f t="shared" si="2416"/>
        <v>50.348027842227381</v>
      </c>
    </row>
    <row r="4790" spans="1:13" ht="13.5" customHeight="1" x14ac:dyDescent="0.25">
      <c r="A4790" s="63" t="s">
        <v>250</v>
      </c>
      <c r="B4790" s="63" t="s">
        <v>156</v>
      </c>
      <c r="C4790" s="64">
        <f>C4791+C4792</f>
        <v>4310000</v>
      </c>
      <c r="D4790" s="64">
        <f t="shared" ref="D4790:J4790" si="2427">D4791+D4792</f>
        <v>0</v>
      </c>
      <c r="E4790" s="64">
        <f t="shared" si="2427"/>
        <v>0</v>
      </c>
      <c r="F4790" s="101">
        <f t="shared" si="2427"/>
        <v>0</v>
      </c>
      <c r="G4790" s="860">
        <f t="shared" si="2427"/>
        <v>1596800</v>
      </c>
      <c r="H4790" s="369">
        <f t="shared" si="2427"/>
        <v>573200</v>
      </c>
      <c r="I4790" s="861">
        <f t="shared" si="2427"/>
        <v>2170000</v>
      </c>
      <c r="J4790" s="513">
        <f t="shared" si="2427"/>
        <v>2140000</v>
      </c>
      <c r="K4790" s="535">
        <f t="shared" si="2416"/>
        <v>50.348027842227381</v>
      </c>
    </row>
    <row r="4791" spans="1:13" ht="13.5" customHeight="1" x14ac:dyDescent="0.25">
      <c r="A4791" s="4" t="s">
        <v>252</v>
      </c>
      <c r="B4791" s="4" t="s">
        <v>881</v>
      </c>
      <c r="C4791" s="21">
        <v>3500000</v>
      </c>
      <c r="D4791" s="57"/>
      <c r="E4791" s="57"/>
      <c r="F4791" s="106"/>
      <c r="G4791" s="850">
        <v>811250</v>
      </c>
      <c r="H4791" s="691">
        <v>548750</v>
      </c>
      <c r="I4791" s="864">
        <f>H4791+G4791</f>
        <v>1360000</v>
      </c>
      <c r="J4791" s="561">
        <f>C4791-I4791</f>
        <v>2140000</v>
      </c>
      <c r="K4791" s="536">
        <f t="shared" si="2416"/>
        <v>38.857142857142854</v>
      </c>
    </row>
    <row r="4792" spans="1:13" ht="13.5" customHeight="1" x14ac:dyDescent="0.25">
      <c r="A4792" s="4" t="s">
        <v>251</v>
      </c>
      <c r="B4792" s="4" t="s">
        <v>157</v>
      </c>
      <c r="C4792" s="21">
        <v>810000</v>
      </c>
      <c r="D4792" s="57"/>
      <c r="E4792" s="57"/>
      <c r="F4792" s="106"/>
      <c r="G4792" s="850">
        <v>785550</v>
      </c>
      <c r="H4792" s="691">
        <v>24450</v>
      </c>
      <c r="I4792" s="864">
        <f>H4792+G4792</f>
        <v>810000</v>
      </c>
      <c r="J4792" s="561">
        <f>C4792-I4792</f>
        <v>0</v>
      </c>
      <c r="K4792" s="536">
        <f t="shared" si="2416"/>
        <v>100</v>
      </c>
    </row>
    <row r="4793" spans="1:13" ht="13.5" customHeight="1" thickBot="1" x14ac:dyDescent="0.3">
      <c r="A4793" s="70" t="s">
        <v>29</v>
      </c>
      <c r="B4793" s="566" t="s">
        <v>30</v>
      </c>
      <c r="C4793" s="71">
        <f>C4794</f>
        <v>2500000</v>
      </c>
      <c r="D4793" s="71">
        <f t="shared" ref="D4793:J4795" si="2428">D4794</f>
        <v>0</v>
      </c>
      <c r="E4793" s="71">
        <f t="shared" si="2428"/>
        <v>0</v>
      </c>
      <c r="F4793" s="111">
        <f t="shared" si="2428"/>
        <v>0</v>
      </c>
      <c r="G4793" s="902">
        <f t="shared" si="2428"/>
        <v>1185500</v>
      </c>
      <c r="H4793" s="557">
        <f t="shared" si="2428"/>
        <v>450000</v>
      </c>
      <c r="I4793" s="903">
        <f t="shared" si="2428"/>
        <v>1635500</v>
      </c>
      <c r="J4793" s="558">
        <f t="shared" si="2428"/>
        <v>864500</v>
      </c>
      <c r="K4793" s="904">
        <f t="shared" si="2416"/>
        <v>65.42</v>
      </c>
      <c r="L4793" s="2"/>
      <c r="M4793" s="2"/>
    </row>
    <row r="4794" spans="1:13" ht="13.5" customHeight="1" thickBot="1" x14ac:dyDescent="0.3">
      <c r="A4794" s="3" t="s">
        <v>267</v>
      </c>
      <c r="B4794" s="3" t="s">
        <v>151</v>
      </c>
      <c r="C4794" s="65">
        <f>C4795</f>
        <v>2500000</v>
      </c>
      <c r="D4794" s="65">
        <f t="shared" si="2428"/>
        <v>0</v>
      </c>
      <c r="E4794" s="65">
        <f t="shared" si="2428"/>
        <v>0</v>
      </c>
      <c r="F4794" s="100">
        <f t="shared" si="2428"/>
        <v>0</v>
      </c>
      <c r="G4794" s="858">
        <f t="shared" si="2428"/>
        <v>1185500</v>
      </c>
      <c r="H4794" s="511">
        <f t="shared" si="2428"/>
        <v>450000</v>
      </c>
      <c r="I4794" s="859">
        <f t="shared" si="2428"/>
        <v>1635500</v>
      </c>
      <c r="J4794" s="512">
        <f t="shared" si="2428"/>
        <v>864500</v>
      </c>
      <c r="K4794" s="544">
        <f t="shared" si="2416"/>
        <v>65.42</v>
      </c>
    </row>
    <row r="4795" spans="1:13" ht="13.5" customHeight="1" x14ac:dyDescent="0.25">
      <c r="A4795" s="63" t="s">
        <v>268</v>
      </c>
      <c r="B4795" s="63" t="s">
        <v>154</v>
      </c>
      <c r="C4795" s="64">
        <f>C4796</f>
        <v>2500000</v>
      </c>
      <c r="D4795" s="64">
        <f t="shared" si="2428"/>
        <v>0</v>
      </c>
      <c r="E4795" s="64">
        <f t="shared" si="2428"/>
        <v>0</v>
      </c>
      <c r="F4795" s="101">
        <f t="shared" si="2428"/>
        <v>0</v>
      </c>
      <c r="G4795" s="860">
        <f t="shared" si="2428"/>
        <v>1185500</v>
      </c>
      <c r="H4795" s="369">
        <f t="shared" si="2428"/>
        <v>450000</v>
      </c>
      <c r="I4795" s="861">
        <f t="shared" si="2428"/>
        <v>1635500</v>
      </c>
      <c r="J4795" s="513">
        <f t="shared" si="2428"/>
        <v>864500</v>
      </c>
      <c r="K4795" s="535">
        <f t="shared" si="2416"/>
        <v>65.42</v>
      </c>
    </row>
    <row r="4796" spans="1:13" ht="13.5" customHeight="1" x14ac:dyDescent="0.25">
      <c r="A4796" s="4" t="s">
        <v>269</v>
      </c>
      <c r="B4796" s="4" t="s">
        <v>266</v>
      </c>
      <c r="C4796" s="21">
        <v>2500000</v>
      </c>
      <c r="D4796" s="57"/>
      <c r="E4796" s="57"/>
      <c r="F4796" s="106"/>
      <c r="G4796" s="850">
        <v>1185500</v>
      </c>
      <c r="H4796" s="691">
        <v>450000</v>
      </c>
      <c r="I4796" s="851">
        <f>H4796+G4796</f>
        <v>1635500</v>
      </c>
      <c r="J4796" s="561">
        <f>C4796-I4796</f>
        <v>864500</v>
      </c>
      <c r="K4796" s="536">
        <f t="shared" si="2416"/>
        <v>65.42</v>
      </c>
    </row>
    <row r="4797" spans="1:13" ht="13.5" customHeight="1" thickBot="1" x14ac:dyDescent="0.3">
      <c r="A4797" s="70" t="s">
        <v>31</v>
      </c>
      <c r="B4797" s="70" t="s">
        <v>32</v>
      </c>
      <c r="C4797" s="71">
        <f>C4798</f>
        <v>1200000</v>
      </c>
      <c r="D4797" s="71">
        <f t="shared" ref="D4797:J4799" si="2429">D4798</f>
        <v>0</v>
      </c>
      <c r="E4797" s="71">
        <f t="shared" si="2429"/>
        <v>0</v>
      </c>
      <c r="F4797" s="111">
        <f t="shared" si="2429"/>
        <v>0</v>
      </c>
      <c r="G4797" s="902">
        <f t="shared" si="2429"/>
        <v>900000</v>
      </c>
      <c r="H4797" s="557">
        <f t="shared" si="2429"/>
        <v>100000</v>
      </c>
      <c r="I4797" s="903">
        <f t="shared" si="2429"/>
        <v>1000000</v>
      </c>
      <c r="J4797" s="558">
        <f t="shared" si="2429"/>
        <v>200000</v>
      </c>
      <c r="K4797" s="904">
        <f t="shared" si="2416"/>
        <v>83.333333333333343</v>
      </c>
      <c r="L4797" s="2"/>
      <c r="M4797" s="2"/>
    </row>
    <row r="4798" spans="1:13" ht="13.5" customHeight="1" thickBot="1" x14ac:dyDescent="0.3">
      <c r="A4798" s="3" t="s">
        <v>271</v>
      </c>
      <c r="B4798" s="3" t="s">
        <v>151</v>
      </c>
      <c r="C4798" s="65">
        <f>C4799</f>
        <v>1200000</v>
      </c>
      <c r="D4798" s="65">
        <f t="shared" si="2429"/>
        <v>0</v>
      </c>
      <c r="E4798" s="65">
        <f t="shared" si="2429"/>
        <v>0</v>
      </c>
      <c r="F4798" s="100">
        <f t="shared" si="2429"/>
        <v>0</v>
      </c>
      <c r="G4798" s="858">
        <f t="shared" si="2429"/>
        <v>900000</v>
      </c>
      <c r="H4798" s="511">
        <f t="shared" si="2429"/>
        <v>100000</v>
      </c>
      <c r="I4798" s="859">
        <f t="shared" si="2429"/>
        <v>1000000</v>
      </c>
      <c r="J4798" s="512">
        <f t="shared" si="2429"/>
        <v>200000</v>
      </c>
      <c r="K4798" s="544">
        <f t="shared" si="2416"/>
        <v>83.333333333333343</v>
      </c>
    </row>
    <row r="4799" spans="1:13" ht="13.5" customHeight="1" x14ac:dyDescent="0.25">
      <c r="A4799" s="63" t="s">
        <v>272</v>
      </c>
      <c r="B4799" s="63" t="s">
        <v>239</v>
      </c>
      <c r="C4799" s="64">
        <f>C4800</f>
        <v>1200000</v>
      </c>
      <c r="D4799" s="64">
        <f t="shared" si="2429"/>
        <v>0</v>
      </c>
      <c r="E4799" s="64">
        <f t="shared" si="2429"/>
        <v>0</v>
      </c>
      <c r="F4799" s="101">
        <f t="shared" si="2429"/>
        <v>0</v>
      </c>
      <c r="G4799" s="860">
        <f t="shared" si="2429"/>
        <v>900000</v>
      </c>
      <c r="H4799" s="369">
        <f t="shared" si="2429"/>
        <v>100000</v>
      </c>
      <c r="I4799" s="861">
        <f t="shared" si="2429"/>
        <v>1000000</v>
      </c>
      <c r="J4799" s="513">
        <f t="shared" si="2429"/>
        <v>200000</v>
      </c>
      <c r="K4799" s="535">
        <f t="shared" si="2416"/>
        <v>83.333333333333343</v>
      </c>
    </row>
    <row r="4800" spans="1:13" ht="13.5" customHeight="1" x14ac:dyDescent="0.25">
      <c r="A4800" s="4" t="s">
        <v>273</v>
      </c>
      <c r="B4800" s="4" t="s">
        <v>270</v>
      </c>
      <c r="C4800" s="21">
        <v>1200000</v>
      </c>
      <c r="D4800" s="57"/>
      <c r="E4800" s="57"/>
      <c r="F4800" s="106"/>
      <c r="G4800" s="850">
        <v>900000</v>
      </c>
      <c r="H4800" s="691">
        <v>100000</v>
      </c>
      <c r="I4800" s="864">
        <f>H4800+G4800</f>
        <v>1000000</v>
      </c>
      <c r="J4800" s="561">
        <f>C4800-I4800</f>
        <v>200000</v>
      </c>
      <c r="K4800" s="536">
        <f t="shared" si="2416"/>
        <v>83.333333333333343</v>
      </c>
    </row>
    <row r="4801" spans="1:13" ht="13.5" customHeight="1" thickBot="1" x14ac:dyDescent="0.3">
      <c r="A4801" s="70" t="s">
        <v>33</v>
      </c>
      <c r="B4801" s="70" t="s">
        <v>34</v>
      </c>
      <c r="C4801" s="71">
        <f>C4802</f>
        <v>15240000</v>
      </c>
      <c r="D4801" s="71">
        <f t="shared" ref="D4801:J4802" si="2430">D4802</f>
        <v>0</v>
      </c>
      <c r="E4801" s="71">
        <f t="shared" si="2430"/>
        <v>0</v>
      </c>
      <c r="F4801" s="111">
        <f t="shared" si="2430"/>
        <v>0</v>
      </c>
      <c r="G4801" s="902">
        <f t="shared" si="2430"/>
        <v>9345000</v>
      </c>
      <c r="H4801" s="902">
        <f t="shared" si="2430"/>
        <v>2460000</v>
      </c>
      <c r="I4801" s="903">
        <f t="shared" si="2430"/>
        <v>11805000</v>
      </c>
      <c r="J4801" s="558">
        <f t="shared" si="2430"/>
        <v>3435000</v>
      </c>
      <c r="K4801" s="904">
        <f t="shared" si="2416"/>
        <v>77.460629921259837</v>
      </c>
      <c r="L4801" s="2"/>
      <c r="M4801" s="2"/>
    </row>
    <row r="4802" spans="1:13" ht="13.5" customHeight="1" thickBot="1" x14ac:dyDescent="0.3">
      <c r="A4802" s="3" t="s">
        <v>277</v>
      </c>
      <c r="B4802" s="3" t="s">
        <v>151</v>
      </c>
      <c r="C4802" s="65">
        <f>C4803</f>
        <v>15240000</v>
      </c>
      <c r="D4802" s="65">
        <f t="shared" si="2430"/>
        <v>0</v>
      </c>
      <c r="E4802" s="65">
        <f t="shared" si="2430"/>
        <v>0</v>
      </c>
      <c r="F4802" s="100">
        <f t="shared" si="2430"/>
        <v>0</v>
      </c>
      <c r="G4802" s="858">
        <f t="shared" si="2430"/>
        <v>9345000</v>
      </c>
      <c r="H4802" s="511">
        <f t="shared" si="2430"/>
        <v>2460000</v>
      </c>
      <c r="I4802" s="859">
        <f t="shared" si="2430"/>
        <v>11805000</v>
      </c>
      <c r="J4802" s="512">
        <f t="shared" si="2430"/>
        <v>3435000</v>
      </c>
      <c r="K4802" s="544">
        <f t="shared" si="2416"/>
        <v>77.460629921259837</v>
      </c>
    </row>
    <row r="4803" spans="1:13" ht="13.5" customHeight="1" x14ac:dyDescent="0.25">
      <c r="A4803" s="63" t="s">
        <v>278</v>
      </c>
      <c r="B4803" s="63" t="s">
        <v>274</v>
      </c>
      <c r="C4803" s="64">
        <f>C4804+C4805</f>
        <v>15240000</v>
      </c>
      <c r="D4803" s="64">
        <f t="shared" ref="D4803:J4803" si="2431">D4804+D4805</f>
        <v>0</v>
      </c>
      <c r="E4803" s="64">
        <f t="shared" si="2431"/>
        <v>0</v>
      </c>
      <c r="F4803" s="101">
        <f t="shared" si="2431"/>
        <v>0</v>
      </c>
      <c r="G4803" s="860">
        <f t="shared" si="2431"/>
        <v>9345000</v>
      </c>
      <c r="H4803" s="369">
        <f t="shared" si="2431"/>
        <v>2460000</v>
      </c>
      <c r="I4803" s="861">
        <f t="shared" si="2431"/>
        <v>11805000</v>
      </c>
      <c r="J4803" s="513">
        <f t="shared" si="2431"/>
        <v>3435000</v>
      </c>
      <c r="K4803" s="535">
        <f t="shared" si="2416"/>
        <v>77.460629921259837</v>
      </c>
    </row>
    <row r="4804" spans="1:13" ht="13.5" customHeight="1" x14ac:dyDescent="0.25">
      <c r="A4804" s="4" t="s">
        <v>280</v>
      </c>
      <c r="B4804" s="4" t="s">
        <v>275</v>
      </c>
      <c r="C4804" s="21">
        <v>4290000</v>
      </c>
      <c r="D4804" s="16"/>
      <c r="E4804" s="16"/>
      <c r="F4804" s="102"/>
      <c r="G4804" s="850">
        <v>2055000</v>
      </c>
      <c r="H4804" s="691">
        <v>630000</v>
      </c>
      <c r="I4804" s="864">
        <f>H4804+G4804</f>
        <v>2685000</v>
      </c>
      <c r="J4804" s="561">
        <f>C4804-I4804</f>
        <v>1605000</v>
      </c>
      <c r="K4804" s="536">
        <f t="shared" si="2416"/>
        <v>62.587412587412587</v>
      </c>
    </row>
    <row r="4805" spans="1:13" ht="13.5" customHeight="1" x14ac:dyDescent="0.25">
      <c r="A4805" s="4" t="s">
        <v>279</v>
      </c>
      <c r="B4805" s="4" t="s">
        <v>276</v>
      </c>
      <c r="C4805" s="21">
        <v>10950000</v>
      </c>
      <c r="D4805" s="16"/>
      <c r="E4805" s="16"/>
      <c r="F4805" s="102"/>
      <c r="G4805" s="850">
        <v>7290000</v>
      </c>
      <c r="H4805" s="691">
        <v>1830000</v>
      </c>
      <c r="I4805" s="864">
        <f>H4805+G4805</f>
        <v>9120000</v>
      </c>
      <c r="J4805" s="561">
        <f>C4805-I4805</f>
        <v>1830000</v>
      </c>
      <c r="K4805" s="536">
        <f t="shared" si="2416"/>
        <v>83.287671232876718</v>
      </c>
    </row>
    <row r="4806" spans="1:13" ht="13.5" customHeight="1" x14ac:dyDescent="0.25">
      <c r="A4806" s="48"/>
      <c r="B4806" s="48"/>
      <c r="C4806" s="49"/>
      <c r="D4806" s="29"/>
      <c r="E4806" s="29"/>
      <c r="F4806" s="89"/>
      <c r="G4806" s="836"/>
      <c r="H4806" s="1088"/>
      <c r="I4806" s="847"/>
      <c r="J4806" s="508"/>
      <c r="K4806" s="538"/>
    </row>
    <row r="4807" spans="1:13" x14ac:dyDescent="0.25">
      <c r="A4807" s="124"/>
      <c r="B4807" s="124"/>
      <c r="C4807" s="125"/>
      <c r="D4807" s="126"/>
      <c r="E4807" s="126"/>
      <c r="F4807" s="126"/>
      <c r="G4807" s="516"/>
      <c r="H4807" s="516"/>
      <c r="I4807" s="516"/>
      <c r="J4807" s="515"/>
      <c r="K4807" s="545"/>
    </row>
    <row r="4808" spans="1:13" x14ac:dyDescent="0.25">
      <c r="A4808" s="7"/>
      <c r="B4808" s="7"/>
      <c r="C4808" s="8"/>
      <c r="D4808" s="130"/>
      <c r="E4808" s="130"/>
      <c r="F4808" s="130"/>
      <c r="G4808" s="520"/>
      <c r="H4808" s="520"/>
      <c r="I4808" s="520"/>
      <c r="J4808" s="519"/>
      <c r="K4808" s="550"/>
    </row>
    <row r="4809" spans="1:13" x14ac:dyDescent="0.25">
      <c r="A4809" s="7"/>
      <c r="B4809" s="7"/>
      <c r="C4809" s="8"/>
      <c r="D4809" s="130"/>
      <c r="E4809" s="130"/>
      <c r="F4809" s="130"/>
      <c r="G4809" s="520"/>
      <c r="H4809" s="520"/>
      <c r="I4809" s="520"/>
      <c r="J4809" s="519"/>
      <c r="K4809" s="550"/>
    </row>
    <row r="4810" spans="1:13" ht="13.5" customHeight="1" x14ac:dyDescent="0.25">
      <c r="A4810" s="7"/>
      <c r="B4810" s="7"/>
      <c r="C4810" s="8"/>
      <c r="D4810" s="130"/>
      <c r="E4810" s="130"/>
      <c r="F4810" s="130"/>
      <c r="G4810" s="520"/>
      <c r="H4810" s="520"/>
      <c r="I4810" s="520"/>
      <c r="J4810" s="519"/>
      <c r="K4810" s="550">
        <v>5</v>
      </c>
    </row>
    <row r="4811" spans="1:13" ht="13.5" customHeight="1" x14ac:dyDescent="0.25">
      <c r="A4811" s="120" t="s">
        <v>533</v>
      </c>
      <c r="B4811" s="121">
        <v>2</v>
      </c>
      <c r="C4811" s="122" t="s">
        <v>534</v>
      </c>
      <c r="D4811" s="122" t="s">
        <v>535</v>
      </c>
      <c r="E4811" s="122" t="s">
        <v>536</v>
      </c>
      <c r="F4811" s="123" t="s">
        <v>537</v>
      </c>
      <c r="G4811" s="832">
        <v>7</v>
      </c>
      <c r="H4811" s="715">
        <v>8</v>
      </c>
      <c r="I4811" s="843">
        <v>9</v>
      </c>
      <c r="J4811" s="502">
        <v>10</v>
      </c>
      <c r="K4811" s="503">
        <v>11</v>
      </c>
    </row>
    <row r="4812" spans="1:13" ht="13.5" customHeight="1" thickBot="1" x14ac:dyDescent="0.3">
      <c r="A4812" s="70" t="s">
        <v>35</v>
      </c>
      <c r="B4812" s="70" t="s">
        <v>36</v>
      </c>
      <c r="C4812" s="71">
        <f>C4813</f>
        <v>10000000</v>
      </c>
      <c r="D4812" s="71">
        <f t="shared" ref="D4812:J4814" si="2432">D4813</f>
        <v>0</v>
      </c>
      <c r="E4812" s="71">
        <f t="shared" si="2432"/>
        <v>0</v>
      </c>
      <c r="F4812" s="111">
        <f t="shared" si="2432"/>
        <v>0</v>
      </c>
      <c r="G4812" s="902">
        <f t="shared" si="2432"/>
        <v>8016825</v>
      </c>
      <c r="H4812" s="557">
        <f t="shared" si="2432"/>
        <v>1790000</v>
      </c>
      <c r="I4812" s="903">
        <f t="shared" si="2432"/>
        <v>9806825</v>
      </c>
      <c r="J4812" s="558">
        <f t="shared" si="2432"/>
        <v>193175</v>
      </c>
      <c r="K4812" s="904">
        <f t="shared" ref="K4812:K4852" si="2433">I4812/C4812*100</f>
        <v>98.068250000000006</v>
      </c>
      <c r="L4812" s="2"/>
      <c r="M4812" s="2"/>
    </row>
    <row r="4813" spans="1:13" ht="13.5" customHeight="1" thickBot="1" x14ac:dyDescent="0.3">
      <c r="A4813" s="3" t="s">
        <v>284</v>
      </c>
      <c r="B4813" s="3" t="s">
        <v>151</v>
      </c>
      <c r="C4813" s="65">
        <f>C4814</f>
        <v>10000000</v>
      </c>
      <c r="D4813" s="65">
        <f t="shared" si="2432"/>
        <v>0</v>
      </c>
      <c r="E4813" s="65">
        <f t="shared" si="2432"/>
        <v>0</v>
      </c>
      <c r="F4813" s="100">
        <f t="shared" si="2432"/>
        <v>0</v>
      </c>
      <c r="G4813" s="858">
        <f t="shared" si="2432"/>
        <v>8016825</v>
      </c>
      <c r="H4813" s="511">
        <f t="shared" si="2432"/>
        <v>1790000</v>
      </c>
      <c r="I4813" s="859">
        <f t="shared" si="2432"/>
        <v>9806825</v>
      </c>
      <c r="J4813" s="512">
        <f t="shared" si="2432"/>
        <v>193175</v>
      </c>
      <c r="K4813" s="544">
        <f t="shared" si="2433"/>
        <v>98.068250000000006</v>
      </c>
    </row>
    <row r="4814" spans="1:13" ht="13.5" customHeight="1" x14ac:dyDescent="0.25">
      <c r="A4814" s="63" t="s">
        <v>285</v>
      </c>
      <c r="B4814" s="63" t="s">
        <v>281</v>
      </c>
      <c r="C4814" s="64">
        <f>C4815</f>
        <v>10000000</v>
      </c>
      <c r="D4814" s="64">
        <f t="shared" si="2432"/>
        <v>0</v>
      </c>
      <c r="E4814" s="64">
        <f t="shared" si="2432"/>
        <v>0</v>
      </c>
      <c r="F4814" s="101">
        <f t="shared" si="2432"/>
        <v>0</v>
      </c>
      <c r="G4814" s="860">
        <f t="shared" si="2432"/>
        <v>8016825</v>
      </c>
      <c r="H4814" s="369">
        <f t="shared" si="2432"/>
        <v>1790000</v>
      </c>
      <c r="I4814" s="861">
        <f t="shared" si="2432"/>
        <v>9806825</v>
      </c>
      <c r="J4814" s="513">
        <f t="shared" si="2432"/>
        <v>193175</v>
      </c>
      <c r="K4814" s="535">
        <f t="shared" si="2433"/>
        <v>98.068250000000006</v>
      </c>
    </row>
    <row r="4815" spans="1:13" ht="13.5" customHeight="1" x14ac:dyDescent="0.25">
      <c r="A4815" s="4" t="s">
        <v>286</v>
      </c>
      <c r="B4815" s="4" t="s">
        <v>282</v>
      </c>
      <c r="C4815" s="21">
        <v>10000000</v>
      </c>
      <c r="D4815" s="57"/>
      <c r="E4815" s="57"/>
      <c r="F4815" s="106"/>
      <c r="G4815" s="850">
        <v>8016825</v>
      </c>
      <c r="H4815" s="691">
        <v>1790000</v>
      </c>
      <c r="I4815" s="851">
        <f>H4815+G4815</f>
        <v>9806825</v>
      </c>
      <c r="J4815" s="561">
        <f>C4815-I4815</f>
        <v>193175</v>
      </c>
      <c r="K4815" s="536">
        <f t="shared" si="2433"/>
        <v>98.068250000000006</v>
      </c>
    </row>
    <row r="4816" spans="1:13" ht="13.5" customHeight="1" thickBot="1" x14ac:dyDescent="0.3">
      <c r="A4816" s="70" t="s">
        <v>37</v>
      </c>
      <c r="B4816" s="70" t="s">
        <v>38</v>
      </c>
      <c r="C4816" s="71">
        <f>C4817</f>
        <v>28800000</v>
      </c>
      <c r="D4816" s="71">
        <f t="shared" ref="D4816:J4818" si="2434">D4817</f>
        <v>0</v>
      </c>
      <c r="E4816" s="71">
        <f t="shared" si="2434"/>
        <v>0</v>
      </c>
      <c r="F4816" s="111">
        <f t="shared" si="2434"/>
        <v>0</v>
      </c>
      <c r="G4816" s="902">
        <f t="shared" si="2434"/>
        <v>22550000</v>
      </c>
      <c r="H4816" s="557">
        <f t="shared" si="2434"/>
        <v>2275000</v>
      </c>
      <c r="I4816" s="903">
        <f t="shared" si="2434"/>
        <v>24825000</v>
      </c>
      <c r="J4816" s="558">
        <f t="shared" si="2434"/>
        <v>3975000</v>
      </c>
      <c r="K4816" s="904">
        <f t="shared" si="2433"/>
        <v>86.197916666666657</v>
      </c>
      <c r="L4816" s="2"/>
      <c r="M4816" s="2"/>
    </row>
    <row r="4817" spans="1:14" ht="13.5" customHeight="1" thickBot="1" x14ac:dyDescent="0.3">
      <c r="A4817" s="3" t="s">
        <v>287</v>
      </c>
      <c r="B4817" s="3" t="s">
        <v>151</v>
      </c>
      <c r="C4817" s="65">
        <f>C4818</f>
        <v>28800000</v>
      </c>
      <c r="D4817" s="65">
        <f t="shared" si="2434"/>
        <v>0</v>
      </c>
      <c r="E4817" s="65">
        <f t="shared" si="2434"/>
        <v>0</v>
      </c>
      <c r="F4817" s="100">
        <f t="shared" si="2434"/>
        <v>0</v>
      </c>
      <c r="G4817" s="858">
        <f t="shared" si="2434"/>
        <v>22550000</v>
      </c>
      <c r="H4817" s="511">
        <f t="shared" si="2434"/>
        <v>2275000</v>
      </c>
      <c r="I4817" s="859">
        <f t="shared" si="2434"/>
        <v>24825000</v>
      </c>
      <c r="J4817" s="512">
        <f t="shared" si="2434"/>
        <v>3975000</v>
      </c>
      <c r="K4817" s="544">
        <f t="shared" si="2433"/>
        <v>86.197916666666657</v>
      </c>
    </row>
    <row r="4818" spans="1:14" ht="13.5" customHeight="1" x14ac:dyDescent="0.25">
      <c r="A4818" s="63" t="s">
        <v>288</v>
      </c>
      <c r="B4818" s="63" t="s">
        <v>281</v>
      </c>
      <c r="C4818" s="64">
        <f>C4819</f>
        <v>28800000</v>
      </c>
      <c r="D4818" s="64">
        <f t="shared" si="2434"/>
        <v>0</v>
      </c>
      <c r="E4818" s="64">
        <f t="shared" si="2434"/>
        <v>0</v>
      </c>
      <c r="F4818" s="101">
        <f t="shared" si="2434"/>
        <v>0</v>
      </c>
      <c r="G4818" s="860">
        <f t="shared" si="2434"/>
        <v>22550000</v>
      </c>
      <c r="H4818" s="369">
        <f t="shared" si="2434"/>
        <v>2275000</v>
      </c>
      <c r="I4818" s="861">
        <f t="shared" si="2434"/>
        <v>24825000</v>
      </c>
      <c r="J4818" s="513">
        <f t="shared" si="2434"/>
        <v>3975000</v>
      </c>
      <c r="K4818" s="535">
        <f t="shared" si="2433"/>
        <v>86.197916666666657</v>
      </c>
    </row>
    <row r="4819" spans="1:14" ht="13.5" customHeight="1" x14ac:dyDescent="0.25">
      <c r="A4819" s="4" t="s">
        <v>289</v>
      </c>
      <c r="B4819" s="4" t="s">
        <v>283</v>
      </c>
      <c r="C4819" s="21">
        <v>28800000</v>
      </c>
      <c r="D4819" s="57"/>
      <c r="E4819" s="57"/>
      <c r="F4819" s="106"/>
      <c r="G4819" s="850">
        <v>22550000</v>
      </c>
      <c r="H4819" s="691">
        <v>2275000</v>
      </c>
      <c r="I4819" s="864">
        <f>H4819+G4819</f>
        <v>24825000</v>
      </c>
      <c r="J4819" s="561">
        <f>C4819-I4819</f>
        <v>3975000</v>
      </c>
      <c r="K4819" s="536">
        <f t="shared" si="2433"/>
        <v>86.197916666666657</v>
      </c>
    </row>
    <row r="4820" spans="1:14" ht="13.5" customHeight="1" thickBot="1" x14ac:dyDescent="0.3">
      <c r="A4820" s="70" t="s">
        <v>39</v>
      </c>
      <c r="B4820" s="70" t="s">
        <v>40</v>
      </c>
      <c r="C4820" s="71">
        <f>C4821</f>
        <v>3000000</v>
      </c>
      <c r="D4820" s="71">
        <f t="shared" ref="D4820:J4822" si="2435">D4821</f>
        <v>0</v>
      </c>
      <c r="E4820" s="71">
        <f t="shared" si="2435"/>
        <v>0</v>
      </c>
      <c r="F4820" s="111">
        <f t="shared" si="2435"/>
        <v>0</v>
      </c>
      <c r="G4820" s="902">
        <f t="shared" si="2435"/>
        <v>0</v>
      </c>
      <c r="H4820" s="557">
        <f t="shared" si="2435"/>
        <v>0</v>
      </c>
      <c r="I4820" s="903">
        <f t="shared" si="2435"/>
        <v>0</v>
      </c>
      <c r="J4820" s="558">
        <f t="shared" si="2435"/>
        <v>3000000</v>
      </c>
      <c r="K4820" s="904">
        <f t="shared" si="2433"/>
        <v>0</v>
      </c>
      <c r="L4820" s="2"/>
      <c r="M4820" s="2"/>
      <c r="N4820" s="1170"/>
    </row>
    <row r="4821" spans="1:14" ht="13.5" customHeight="1" thickBot="1" x14ac:dyDescent="0.3">
      <c r="A4821" s="3" t="s">
        <v>291</v>
      </c>
      <c r="B4821" s="3" t="s">
        <v>92</v>
      </c>
      <c r="C4821" s="65">
        <f>C4822</f>
        <v>3000000</v>
      </c>
      <c r="D4821" s="65">
        <f t="shared" si="2435"/>
        <v>0</v>
      </c>
      <c r="E4821" s="65">
        <f t="shared" si="2435"/>
        <v>0</v>
      </c>
      <c r="F4821" s="100">
        <f t="shared" si="2435"/>
        <v>0</v>
      </c>
      <c r="G4821" s="858">
        <f t="shared" si="2435"/>
        <v>0</v>
      </c>
      <c r="H4821" s="511">
        <f t="shared" si="2435"/>
        <v>0</v>
      </c>
      <c r="I4821" s="859">
        <f t="shared" si="2435"/>
        <v>0</v>
      </c>
      <c r="J4821" s="512">
        <f t="shared" si="2435"/>
        <v>3000000</v>
      </c>
      <c r="K4821" s="544">
        <f t="shared" si="2433"/>
        <v>0</v>
      </c>
      <c r="N4821" s="1170"/>
    </row>
    <row r="4822" spans="1:14" ht="13.5" customHeight="1" x14ac:dyDescent="0.25">
      <c r="A4822" s="63" t="s">
        <v>292</v>
      </c>
      <c r="B4822" s="63" t="s">
        <v>213</v>
      </c>
      <c r="C4822" s="64">
        <f>C4823</f>
        <v>3000000</v>
      </c>
      <c r="D4822" s="64">
        <f t="shared" si="2435"/>
        <v>0</v>
      </c>
      <c r="E4822" s="64">
        <f t="shared" si="2435"/>
        <v>0</v>
      </c>
      <c r="F4822" s="101">
        <f t="shared" si="2435"/>
        <v>0</v>
      </c>
      <c r="G4822" s="860">
        <f t="shared" si="2435"/>
        <v>0</v>
      </c>
      <c r="H4822" s="369">
        <f t="shared" si="2435"/>
        <v>0</v>
      </c>
      <c r="I4822" s="861">
        <f t="shared" si="2435"/>
        <v>0</v>
      </c>
      <c r="J4822" s="513">
        <f t="shared" si="2435"/>
        <v>3000000</v>
      </c>
      <c r="K4822" s="535">
        <f t="shared" si="2433"/>
        <v>0</v>
      </c>
    </row>
    <row r="4823" spans="1:14" ht="13.5" customHeight="1" x14ac:dyDescent="0.25">
      <c r="A4823" s="4" t="s">
        <v>293</v>
      </c>
      <c r="B4823" s="4" t="s">
        <v>290</v>
      </c>
      <c r="C4823" s="21">
        <v>3000000</v>
      </c>
      <c r="D4823" s="16"/>
      <c r="E4823" s="16"/>
      <c r="F4823" s="102"/>
      <c r="G4823" s="835"/>
      <c r="H4823" s="716"/>
      <c r="I4823" s="846">
        <f>H4823+G4823</f>
        <v>0</v>
      </c>
      <c r="J4823" s="561">
        <f>C4823-I4823</f>
        <v>3000000</v>
      </c>
      <c r="K4823" s="536">
        <f t="shared" si="2433"/>
        <v>0</v>
      </c>
    </row>
    <row r="4824" spans="1:14" ht="13.5" customHeight="1" x14ac:dyDescent="0.25">
      <c r="A4824" s="54" t="s">
        <v>119</v>
      </c>
      <c r="B4824" s="54" t="s">
        <v>105</v>
      </c>
      <c r="C4824" s="55">
        <f t="shared" ref="C4824:J4824" si="2436">C4825+C4841+C4847+C4856+C4863+C4870+C4877+C4881</f>
        <v>177145000</v>
      </c>
      <c r="D4824" s="55">
        <f t="shared" si="2436"/>
        <v>0</v>
      </c>
      <c r="E4824" s="55">
        <f t="shared" si="2436"/>
        <v>0</v>
      </c>
      <c r="F4824" s="104">
        <f t="shared" si="2436"/>
        <v>0</v>
      </c>
      <c r="G4824" s="547">
        <f t="shared" si="2436"/>
        <v>74471516</v>
      </c>
      <c r="H4824" s="499">
        <f t="shared" si="2436"/>
        <v>12114288</v>
      </c>
      <c r="I4824" s="581">
        <f t="shared" si="2436"/>
        <v>86585804</v>
      </c>
      <c r="J4824" s="549">
        <f t="shared" si="2436"/>
        <v>90559196</v>
      </c>
      <c r="K4824" s="916">
        <f t="shared" si="2433"/>
        <v>48.878491631149622</v>
      </c>
      <c r="L4824" s="1"/>
      <c r="M4824" s="1"/>
    </row>
    <row r="4825" spans="1:14" ht="13.5" customHeight="1" thickBot="1" x14ac:dyDescent="0.3">
      <c r="A4825" s="70" t="s">
        <v>41</v>
      </c>
      <c r="B4825" s="70" t="s">
        <v>106</v>
      </c>
      <c r="C4825" s="71">
        <f>C4826</f>
        <v>25000000</v>
      </c>
      <c r="D4825" s="71">
        <f t="shared" ref="D4825:J4825" si="2437">D4826</f>
        <v>0</v>
      </c>
      <c r="E4825" s="71">
        <f t="shared" si="2437"/>
        <v>0</v>
      </c>
      <c r="F4825" s="111">
        <f t="shared" si="2437"/>
        <v>0</v>
      </c>
      <c r="G4825" s="902">
        <f t="shared" si="2437"/>
        <v>24938000</v>
      </c>
      <c r="H4825" s="557">
        <f t="shared" si="2437"/>
        <v>0</v>
      </c>
      <c r="I4825" s="903">
        <f t="shared" si="2437"/>
        <v>24938000</v>
      </c>
      <c r="J4825" s="558">
        <f t="shared" si="2437"/>
        <v>62000</v>
      </c>
      <c r="K4825" s="904">
        <f t="shared" si="2433"/>
        <v>99.751999999999995</v>
      </c>
      <c r="L4825" s="2"/>
      <c r="M4825" s="2"/>
    </row>
    <row r="4826" spans="1:14" ht="13.5" customHeight="1" thickBot="1" x14ac:dyDescent="0.3">
      <c r="A4826" s="3" t="s">
        <v>325</v>
      </c>
      <c r="B4826" s="3" t="s">
        <v>294</v>
      </c>
      <c r="C4826" s="65">
        <f>C4827+C4829+C4832+C4835+C4839</f>
        <v>25000000</v>
      </c>
      <c r="D4826" s="65">
        <f t="shared" ref="D4826:J4826" si="2438">D4827+D4829+D4832+D4835+D4839</f>
        <v>0</v>
      </c>
      <c r="E4826" s="65">
        <f t="shared" si="2438"/>
        <v>0</v>
      </c>
      <c r="F4826" s="100">
        <f t="shared" si="2438"/>
        <v>0</v>
      </c>
      <c r="G4826" s="858">
        <f t="shared" si="2438"/>
        <v>24938000</v>
      </c>
      <c r="H4826" s="511">
        <f t="shared" si="2438"/>
        <v>0</v>
      </c>
      <c r="I4826" s="859">
        <f t="shared" si="2438"/>
        <v>24938000</v>
      </c>
      <c r="J4826" s="512">
        <f t="shared" si="2438"/>
        <v>62000</v>
      </c>
      <c r="K4826" s="544">
        <f t="shared" si="2433"/>
        <v>99.751999999999995</v>
      </c>
    </row>
    <row r="4827" spans="1:14" ht="13.5" customHeight="1" x14ac:dyDescent="0.25">
      <c r="A4827" s="63" t="s">
        <v>326</v>
      </c>
      <c r="B4827" s="63" t="s">
        <v>295</v>
      </c>
      <c r="C4827" s="64">
        <f>C4828</f>
        <v>4500000</v>
      </c>
      <c r="D4827" s="64">
        <f t="shared" ref="D4827:J4827" si="2439">D4828</f>
        <v>0</v>
      </c>
      <c r="E4827" s="64">
        <f t="shared" si="2439"/>
        <v>0</v>
      </c>
      <c r="F4827" s="101">
        <f t="shared" si="2439"/>
        <v>0</v>
      </c>
      <c r="G4827" s="860">
        <f t="shared" si="2439"/>
        <v>4500000</v>
      </c>
      <c r="H4827" s="369">
        <f t="shared" si="2439"/>
        <v>0</v>
      </c>
      <c r="I4827" s="861">
        <f t="shared" si="2439"/>
        <v>4500000</v>
      </c>
      <c r="J4827" s="513">
        <f t="shared" si="2439"/>
        <v>0</v>
      </c>
      <c r="K4827" s="535">
        <f t="shared" si="2433"/>
        <v>100</v>
      </c>
    </row>
    <row r="4828" spans="1:14" ht="13.5" customHeight="1" x14ac:dyDescent="0.25">
      <c r="A4828" s="4" t="s">
        <v>331</v>
      </c>
      <c r="B4828" s="4" t="s">
        <v>296</v>
      </c>
      <c r="C4828" s="21">
        <v>4500000</v>
      </c>
      <c r="D4828" s="57"/>
      <c r="E4828" s="57"/>
      <c r="F4828" s="106"/>
      <c r="G4828" s="835">
        <v>4500000</v>
      </c>
      <c r="H4828" s="691"/>
      <c r="I4828" s="851">
        <f>H4828+G4828</f>
        <v>4500000</v>
      </c>
      <c r="J4828" s="619">
        <f>C4828-I4828</f>
        <v>0</v>
      </c>
      <c r="K4828" s="536">
        <f t="shared" si="2433"/>
        <v>100</v>
      </c>
    </row>
    <row r="4829" spans="1:14" ht="13.5" customHeight="1" x14ac:dyDescent="0.25">
      <c r="A4829" s="4" t="s">
        <v>327</v>
      </c>
      <c r="B4829" s="4" t="s">
        <v>297</v>
      </c>
      <c r="C4829" s="21">
        <f>C4830+C4831</f>
        <v>6500000</v>
      </c>
      <c r="D4829" s="21">
        <f t="shared" ref="D4829:J4829" si="2440">D4830+D4831</f>
        <v>0</v>
      </c>
      <c r="E4829" s="21">
        <f t="shared" si="2440"/>
        <v>0</v>
      </c>
      <c r="F4829" s="103">
        <f t="shared" si="2440"/>
        <v>0</v>
      </c>
      <c r="G4829" s="862">
        <f t="shared" si="2440"/>
        <v>6500000</v>
      </c>
      <c r="H4829" s="499">
        <f t="shared" si="2440"/>
        <v>0</v>
      </c>
      <c r="I4829" s="863">
        <f t="shared" si="2440"/>
        <v>6500000</v>
      </c>
      <c r="J4829" s="514">
        <f t="shared" si="2440"/>
        <v>0</v>
      </c>
      <c r="K4829" s="536">
        <f t="shared" si="2433"/>
        <v>100</v>
      </c>
    </row>
    <row r="4830" spans="1:14" ht="13.5" customHeight="1" x14ac:dyDescent="0.25">
      <c r="A4830" s="4" t="s">
        <v>333</v>
      </c>
      <c r="B4830" s="4" t="s">
        <v>298</v>
      </c>
      <c r="C4830" s="21">
        <v>3500000</v>
      </c>
      <c r="D4830" s="57"/>
      <c r="E4830" s="57"/>
      <c r="F4830" s="106"/>
      <c r="G4830" s="850">
        <v>3500000</v>
      </c>
      <c r="H4830" s="691"/>
      <c r="I4830" s="851">
        <f>H4830+G4830</f>
        <v>3500000</v>
      </c>
      <c r="J4830" s="619">
        <f>C4830-I4830</f>
        <v>0</v>
      </c>
      <c r="K4830" s="536">
        <f t="shared" si="2433"/>
        <v>100</v>
      </c>
    </row>
    <row r="4831" spans="1:14" ht="13.5" customHeight="1" x14ac:dyDescent="0.25">
      <c r="A4831" s="4" t="s">
        <v>332</v>
      </c>
      <c r="B4831" s="4" t="s">
        <v>299</v>
      </c>
      <c r="C4831" s="21">
        <v>3000000</v>
      </c>
      <c r="D4831" s="57"/>
      <c r="E4831" s="57"/>
      <c r="F4831" s="106"/>
      <c r="G4831" s="850">
        <v>3000000</v>
      </c>
      <c r="H4831" s="691"/>
      <c r="I4831" s="851">
        <f>H4831+G4831</f>
        <v>3000000</v>
      </c>
      <c r="J4831" s="619">
        <f>C4831-I4831</f>
        <v>0</v>
      </c>
      <c r="K4831" s="536">
        <f t="shared" si="2433"/>
        <v>100</v>
      </c>
    </row>
    <row r="4832" spans="1:14" ht="13.5" customHeight="1" x14ac:dyDescent="0.25">
      <c r="A4832" s="4" t="s">
        <v>328</v>
      </c>
      <c r="B4832" s="4" t="s">
        <v>300</v>
      </c>
      <c r="C4832" s="21">
        <f>C4833+C4834</f>
        <v>7950000</v>
      </c>
      <c r="D4832" s="21">
        <f t="shared" ref="D4832:J4832" si="2441">D4833+D4834</f>
        <v>0</v>
      </c>
      <c r="E4832" s="21">
        <f t="shared" si="2441"/>
        <v>0</v>
      </c>
      <c r="F4832" s="103">
        <f t="shared" si="2441"/>
        <v>0</v>
      </c>
      <c r="G4832" s="862">
        <f t="shared" si="2441"/>
        <v>7950000</v>
      </c>
      <c r="H4832" s="499">
        <f t="shared" si="2441"/>
        <v>0</v>
      </c>
      <c r="I4832" s="863">
        <f t="shared" si="2441"/>
        <v>7950000</v>
      </c>
      <c r="J4832" s="514">
        <f t="shared" si="2441"/>
        <v>0</v>
      </c>
      <c r="K4832" s="536">
        <f t="shared" si="2433"/>
        <v>100</v>
      </c>
    </row>
    <row r="4833" spans="1:13" ht="13.5" customHeight="1" x14ac:dyDescent="0.25">
      <c r="A4833" s="4" t="s">
        <v>334</v>
      </c>
      <c r="B4833" s="4" t="s">
        <v>301</v>
      </c>
      <c r="C4833" s="21">
        <v>3950000</v>
      </c>
      <c r="D4833" s="57"/>
      <c r="E4833" s="57"/>
      <c r="F4833" s="106"/>
      <c r="G4833" s="850">
        <v>3950000</v>
      </c>
      <c r="H4833" s="691"/>
      <c r="I4833" s="851">
        <f>H4833+G4833</f>
        <v>3950000</v>
      </c>
      <c r="J4833" s="619">
        <f>C4833-I4833</f>
        <v>0</v>
      </c>
      <c r="K4833" s="536">
        <f t="shared" si="2433"/>
        <v>100</v>
      </c>
    </row>
    <row r="4834" spans="1:13" ht="13.5" customHeight="1" x14ac:dyDescent="0.25">
      <c r="A4834" s="4" t="s">
        <v>335</v>
      </c>
      <c r="B4834" s="4" t="s">
        <v>302</v>
      </c>
      <c r="C4834" s="21">
        <v>4000000</v>
      </c>
      <c r="D4834" s="57"/>
      <c r="E4834" s="57"/>
      <c r="F4834" s="106"/>
      <c r="G4834" s="850">
        <v>4000000</v>
      </c>
      <c r="H4834" s="691"/>
      <c r="I4834" s="851">
        <f>H4834+G4834</f>
        <v>4000000</v>
      </c>
      <c r="J4834" s="619">
        <f>C4834-I4834</f>
        <v>0</v>
      </c>
      <c r="K4834" s="536">
        <f t="shared" si="2433"/>
        <v>100</v>
      </c>
    </row>
    <row r="4835" spans="1:13" ht="13.5" customHeight="1" x14ac:dyDescent="0.25">
      <c r="A4835" s="4" t="s">
        <v>329</v>
      </c>
      <c r="B4835" s="4" t="s">
        <v>303</v>
      </c>
      <c r="C4835" s="21">
        <f>C4836+C4837+C4838</f>
        <v>4550000</v>
      </c>
      <c r="D4835" s="21">
        <f t="shared" ref="D4835:J4835" si="2442">D4836+D4837+D4838</f>
        <v>0</v>
      </c>
      <c r="E4835" s="21">
        <f t="shared" si="2442"/>
        <v>0</v>
      </c>
      <c r="F4835" s="103">
        <f t="shared" si="2442"/>
        <v>0</v>
      </c>
      <c r="G4835" s="862">
        <f t="shared" si="2442"/>
        <v>4488000</v>
      </c>
      <c r="H4835" s="499">
        <f t="shared" si="2442"/>
        <v>0</v>
      </c>
      <c r="I4835" s="863">
        <f t="shared" si="2442"/>
        <v>4488000</v>
      </c>
      <c r="J4835" s="514">
        <f t="shared" si="2442"/>
        <v>62000</v>
      </c>
      <c r="K4835" s="536">
        <f t="shared" si="2433"/>
        <v>98.637362637362642</v>
      </c>
    </row>
    <row r="4836" spans="1:13" ht="13.5" customHeight="1" x14ac:dyDescent="0.25">
      <c r="A4836" s="4" t="s">
        <v>336</v>
      </c>
      <c r="B4836" s="4" t="s">
        <v>304</v>
      </c>
      <c r="C4836" s="21">
        <v>600000</v>
      </c>
      <c r="D4836" s="57"/>
      <c r="E4836" s="57"/>
      <c r="F4836" s="106"/>
      <c r="G4836" s="850">
        <v>538000</v>
      </c>
      <c r="H4836" s="691"/>
      <c r="I4836" s="864">
        <f>H4836+G4836</f>
        <v>538000</v>
      </c>
      <c r="J4836" s="619">
        <f>C4836-I4836</f>
        <v>62000</v>
      </c>
      <c r="K4836" s="536">
        <f t="shared" si="2433"/>
        <v>89.666666666666657</v>
      </c>
    </row>
    <row r="4837" spans="1:13" ht="13.5" customHeight="1" x14ac:dyDescent="0.25">
      <c r="A4837" s="4" t="s">
        <v>337</v>
      </c>
      <c r="B4837" s="4" t="s">
        <v>833</v>
      </c>
      <c r="C4837" s="21">
        <v>450000</v>
      </c>
      <c r="D4837" s="57"/>
      <c r="E4837" s="57"/>
      <c r="F4837" s="106"/>
      <c r="G4837" s="850">
        <v>450000</v>
      </c>
      <c r="H4837" s="691"/>
      <c r="I4837" s="864">
        <f t="shared" ref="I4837:I4838" si="2443">H4837+G4837</f>
        <v>450000</v>
      </c>
      <c r="J4837" s="619">
        <f>C4837-I4837</f>
        <v>0</v>
      </c>
      <c r="K4837" s="536">
        <f t="shared" si="2433"/>
        <v>100</v>
      </c>
    </row>
    <row r="4838" spans="1:13" ht="13.5" customHeight="1" x14ac:dyDescent="0.25">
      <c r="A4838" s="4" t="s">
        <v>338</v>
      </c>
      <c r="B4838" s="4" t="s">
        <v>306</v>
      </c>
      <c r="C4838" s="21">
        <v>3500000</v>
      </c>
      <c r="D4838" s="57"/>
      <c r="E4838" s="57"/>
      <c r="F4838" s="106"/>
      <c r="G4838" s="850">
        <v>3500000</v>
      </c>
      <c r="H4838" s="691"/>
      <c r="I4838" s="864">
        <f t="shared" si="2443"/>
        <v>3500000</v>
      </c>
      <c r="J4838" s="619">
        <f>C4838-I4838</f>
        <v>0</v>
      </c>
      <c r="K4838" s="536">
        <f t="shared" si="2433"/>
        <v>100</v>
      </c>
    </row>
    <row r="4839" spans="1:13" ht="13.5" customHeight="1" x14ac:dyDescent="0.25">
      <c r="A4839" s="4" t="s">
        <v>330</v>
      </c>
      <c r="B4839" s="4" t="s">
        <v>307</v>
      </c>
      <c r="C4839" s="21">
        <f>C4840</f>
        <v>1500000</v>
      </c>
      <c r="D4839" s="21">
        <f t="shared" ref="D4839:J4839" si="2444">D4840</f>
        <v>0</v>
      </c>
      <c r="E4839" s="21">
        <f t="shared" si="2444"/>
        <v>0</v>
      </c>
      <c r="F4839" s="103">
        <f t="shared" si="2444"/>
        <v>0</v>
      </c>
      <c r="G4839" s="862">
        <f t="shared" si="2444"/>
        <v>1500000</v>
      </c>
      <c r="H4839" s="499">
        <f t="shared" si="2444"/>
        <v>0</v>
      </c>
      <c r="I4839" s="863">
        <f t="shared" si="2444"/>
        <v>1500000</v>
      </c>
      <c r="J4839" s="514">
        <f t="shared" si="2444"/>
        <v>0</v>
      </c>
      <c r="K4839" s="536">
        <f t="shared" si="2433"/>
        <v>100</v>
      </c>
    </row>
    <row r="4840" spans="1:13" ht="13.5" customHeight="1" x14ac:dyDescent="0.25">
      <c r="A4840" s="4" t="s">
        <v>339</v>
      </c>
      <c r="B4840" s="4" t="s">
        <v>308</v>
      </c>
      <c r="C4840" s="21">
        <v>1500000</v>
      </c>
      <c r="D4840" s="57"/>
      <c r="E4840" s="57"/>
      <c r="F4840" s="106"/>
      <c r="G4840" s="850">
        <v>1500000</v>
      </c>
      <c r="H4840" s="691"/>
      <c r="I4840" s="864">
        <f>H4840+G4840</f>
        <v>1500000</v>
      </c>
      <c r="J4840" s="521"/>
      <c r="K4840" s="536">
        <f t="shared" si="2433"/>
        <v>100</v>
      </c>
    </row>
    <row r="4841" spans="1:13" ht="13.5" customHeight="1" thickBot="1" x14ac:dyDescent="0.3">
      <c r="A4841" s="70" t="s">
        <v>42</v>
      </c>
      <c r="B4841" s="70" t="s">
        <v>43</v>
      </c>
      <c r="C4841" s="71">
        <f>C4842</f>
        <v>20000000</v>
      </c>
      <c r="D4841" s="71">
        <f t="shared" ref="D4841:J4841" si="2445">D4842</f>
        <v>0</v>
      </c>
      <c r="E4841" s="71">
        <f t="shared" si="2445"/>
        <v>0</v>
      </c>
      <c r="F4841" s="111">
        <f t="shared" si="2445"/>
        <v>0</v>
      </c>
      <c r="G4841" s="902">
        <f t="shared" si="2445"/>
        <v>20000000</v>
      </c>
      <c r="H4841" s="557">
        <f t="shared" si="2445"/>
        <v>0</v>
      </c>
      <c r="I4841" s="903">
        <f t="shared" si="2445"/>
        <v>20000000</v>
      </c>
      <c r="J4841" s="558">
        <f t="shared" si="2445"/>
        <v>0</v>
      </c>
      <c r="K4841" s="904">
        <f t="shared" si="2433"/>
        <v>100</v>
      </c>
      <c r="L4841" s="2"/>
      <c r="M4841" s="2"/>
    </row>
    <row r="4842" spans="1:13" ht="13.5" customHeight="1" thickBot="1" x14ac:dyDescent="0.3">
      <c r="A4842" s="3" t="s">
        <v>315</v>
      </c>
      <c r="B4842" s="3" t="s">
        <v>294</v>
      </c>
      <c r="C4842" s="65">
        <f>C4843+C4845</f>
        <v>20000000</v>
      </c>
      <c r="D4842" s="65">
        <f t="shared" ref="D4842:J4842" si="2446">D4843+D4845</f>
        <v>0</v>
      </c>
      <c r="E4842" s="65">
        <f t="shared" si="2446"/>
        <v>0</v>
      </c>
      <c r="F4842" s="100">
        <f t="shared" si="2446"/>
        <v>0</v>
      </c>
      <c r="G4842" s="858">
        <f t="shared" si="2446"/>
        <v>20000000</v>
      </c>
      <c r="H4842" s="511">
        <f t="shared" si="2446"/>
        <v>0</v>
      </c>
      <c r="I4842" s="859">
        <f t="shared" si="2446"/>
        <v>20000000</v>
      </c>
      <c r="J4842" s="512">
        <f t="shared" si="2446"/>
        <v>0</v>
      </c>
      <c r="K4842" s="544">
        <f t="shared" si="2433"/>
        <v>100</v>
      </c>
      <c r="L4842" s="2"/>
      <c r="M4842" s="2"/>
    </row>
    <row r="4843" spans="1:13" ht="13.5" customHeight="1" x14ac:dyDescent="0.25">
      <c r="A4843" s="63" t="s">
        <v>321</v>
      </c>
      <c r="B4843" s="63" t="s">
        <v>297</v>
      </c>
      <c r="C4843" s="64">
        <f>C4844</f>
        <v>5000000</v>
      </c>
      <c r="D4843" s="64">
        <f t="shared" ref="D4843:J4843" si="2447">D4844</f>
        <v>0</v>
      </c>
      <c r="E4843" s="64">
        <f t="shared" si="2447"/>
        <v>0</v>
      </c>
      <c r="F4843" s="101">
        <f t="shared" si="2447"/>
        <v>0</v>
      </c>
      <c r="G4843" s="860">
        <f t="shared" si="2447"/>
        <v>5000000</v>
      </c>
      <c r="H4843" s="369">
        <f t="shared" si="2447"/>
        <v>0</v>
      </c>
      <c r="I4843" s="861">
        <f t="shared" si="2447"/>
        <v>5000000</v>
      </c>
      <c r="J4843" s="513">
        <f t="shared" si="2447"/>
        <v>0</v>
      </c>
      <c r="K4843" s="535">
        <f t="shared" si="2433"/>
        <v>100</v>
      </c>
      <c r="L4843" s="2"/>
      <c r="M4843" s="2"/>
    </row>
    <row r="4844" spans="1:13" ht="13.5" customHeight="1" x14ac:dyDescent="0.25">
      <c r="A4844" s="4" t="s">
        <v>322</v>
      </c>
      <c r="B4844" s="5" t="s">
        <v>313</v>
      </c>
      <c r="C4844" s="21">
        <v>5000000</v>
      </c>
      <c r="D4844" s="58"/>
      <c r="E4844" s="58"/>
      <c r="F4844" s="107"/>
      <c r="G4844" s="868">
        <v>5000000</v>
      </c>
      <c r="H4844" s="695"/>
      <c r="I4844" s="869">
        <f>H4844+G4844</f>
        <v>5000000</v>
      </c>
      <c r="J4844" s="620">
        <f>C4844-I4844</f>
        <v>0</v>
      </c>
      <c r="K4844" s="536">
        <f t="shared" si="2433"/>
        <v>100</v>
      </c>
      <c r="L4844" s="2"/>
      <c r="M4844" s="2"/>
    </row>
    <row r="4845" spans="1:13" ht="13.5" customHeight="1" x14ac:dyDescent="0.25">
      <c r="A4845" s="4" t="s">
        <v>323</v>
      </c>
      <c r="B4845" s="4" t="s">
        <v>300</v>
      </c>
      <c r="C4845" s="21">
        <f>C4846</f>
        <v>15000000</v>
      </c>
      <c r="D4845" s="21">
        <f t="shared" ref="D4845:J4845" si="2448">D4846</f>
        <v>0</v>
      </c>
      <c r="E4845" s="21">
        <f t="shared" si="2448"/>
        <v>0</v>
      </c>
      <c r="F4845" s="103">
        <f t="shared" si="2448"/>
        <v>0</v>
      </c>
      <c r="G4845" s="870">
        <f t="shared" si="2448"/>
        <v>15000000</v>
      </c>
      <c r="H4845" s="21">
        <f t="shared" si="2448"/>
        <v>0</v>
      </c>
      <c r="I4845" s="871">
        <f t="shared" si="2448"/>
        <v>15000000</v>
      </c>
      <c r="J4845" s="919">
        <f t="shared" si="2448"/>
        <v>0</v>
      </c>
      <c r="K4845" s="930">
        <f t="shared" si="2433"/>
        <v>100</v>
      </c>
      <c r="L4845" s="2"/>
      <c r="M4845" s="2"/>
    </row>
    <row r="4846" spans="1:13" ht="13.5" customHeight="1" x14ac:dyDescent="0.25">
      <c r="A4846" s="4" t="s">
        <v>324</v>
      </c>
      <c r="B4846" s="4" t="s">
        <v>314</v>
      </c>
      <c r="C4846" s="21">
        <v>15000000</v>
      </c>
      <c r="D4846" s="58"/>
      <c r="E4846" s="58"/>
      <c r="F4846" s="107"/>
      <c r="G4846" s="868">
        <v>15000000</v>
      </c>
      <c r="H4846" s="695"/>
      <c r="I4846" s="869">
        <f>H4846+G4846</f>
        <v>15000000</v>
      </c>
      <c r="J4846" s="620">
        <f>C4846-I4846</f>
        <v>0</v>
      </c>
      <c r="K4846" s="536">
        <f t="shared" si="2433"/>
        <v>100</v>
      </c>
      <c r="L4846" s="2"/>
      <c r="M4846" s="2"/>
    </row>
    <row r="4847" spans="1:13" ht="13.5" customHeight="1" thickBot="1" x14ac:dyDescent="0.3">
      <c r="A4847" s="70" t="s">
        <v>44</v>
      </c>
      <c r="B4847" s="70" t="s">
        <v>45</v>
      </c>
      <c r="C4847" s="71">
        <f>C4848</f>
        <v>20500000</v>
      </c>
      <c r="D4847" s="71">
        <f t="shared" ref="D4847:J4848" si="2449">D4848</f>
        <v>0</v>
      </c>
      <c r="E4847" s="71">
        <f t="shared" si="2449"/>
        <v>0</v>
      </c>
      <c r="F4847" s="111">
        <f t="shared" si="2449"/>
        <v>0</v>
      </c>
      <c r="G4847" s="902">
        <f t="shared" si="2449"/>
        <v>11735000</v>
      </c>
      <c r="H4847" s="557">
        <f t="shared" si="2449"/>
        <v>8000000</v>
      </c>
      <c r="I4847" s="903">
        <f t="shared" si="2449"/>
        <v>19735000</v>
      </c>
      <c r="J4847" s="558">
        <f t="shared" si="2449"/>
        <v>765000</v>
      </c>
      <c r="K4847" s="904">
        <f t="shared" si="2433"/>
        <v>96.268292682926827</v>
      </c>
      <c r="L4847" s="2"/>
      <c r="M4847" s="2"/>
    </row>
    <row r="4848" spans="1:13" ht="13.5" customHeight="1" thickBot="1" x14ac:dyDescent="0.3">
      <c r="A4848" s="3" t="s">
        <v>316</v>
      </c>
      <c r="B4848" s="3" t="s">
        <v>294</v>
      </c>
      <c r="C4848" s="65">
        <f>C4849</f>
        <v>20500000</v>
      </c>
      <c r="D4848" s="65">
        <f t="shared" si="2449"/>
        <v>0</v>
      </c>
      <c r="E4848" s="65">
        <f t="shared" si="2449"/>
        <v>0</v>
      </c>
      <c r="F4848" s="100">
        <f t="shared" si="2449"/>
        <v>0</v>
      </c>
      <c r="G4848" s="858">
        <f t="shared" si="2449"/>
        <v>11735000</v>
      </c>
      <c r="H4848" s="511">
        <f t="shared" si="2449"/>
        <v>8000000</v>
      </c>
      <c r="I4848" s="859">
        <f t="shared" si="2449"/>
        <v>19735000</v>
      </c>
      <c r="J4848" s="512">
        <f t="shared" si="2449"/>
        <v>765000</v>
      </c>
      <c r="K4848" s="544">
        <f t="shared" si="2433"/>
        <v>96.268292682926827</v>
      </c>
      <c r="L4848" s="2"/>
      <c r="M4848" s="2"/>
    </row>
    <row r="4849" spans="1:13" ht="13.5" customHeight="1" x14ac:dyDescent="0.25">
      <c r="A4849" s="63" t="s">
        <v>317</v>
      </c>
      <c r="B4849" s="63" t="s">
        <v>309</v>
      </c>
      <c r="C4849" s="64">
        <f>C4850+C4851+C4852</f>
        <v>20500000</v>
      </c>
      <c r="D4849" s="64">
        <f t="shared" ref="D4849:J4849" si="2450">D4850+D4851+D4852</f>
        <v>0</v>
      </c>
      <c r="E4849" s="64">
        <f t="shared" si="2450"/>
        <v>0</v>
      </c>
      <c r="F4849" s="101">
        <f t="shared" si="2450"/>
        <v>0</v>
      </c>
      <c r="G4849" s="860">
        <f t="shared" si="2450"/>
        <v>11735000</v>
      </c>
      <c r="H4849" s="369">
        <f t="shared" si="2450"/>
        <v>8000000</v>
      </c>
      <c r="I4849" s="861">
        <f t="shared" si="2450"/>
        <v>19735000</v>
      </c>
      <c r="J4849" s="513">
        <f t="shared" si="2450"/>
        <v>765000</v>
      </c>
      <c r="K4849" s="535">
        <f t="shared" si="2433"/>
        <v>96.268292682926827</v>
      </c>
      <c r="L4849" s="2"/>
      <c r="M4849" s="2"/>
    </row>
    <row r="4850" spans="1:13" ht="13.5" customHeight="1" x14ac:dyDescent="0.25">
      <c r="A4850" s="4" t="s">
        <v>318</v>
      </c>
      <c r="B4850" s="4" t="s">
        <v>310</v>
      </c>
      <c r="C4850" s="21">
        <v>8000000</v>
      </c>
      <c r="D4850" s="58"/>
      <c r="E4850" s="58"/>
      <c r="F4850" s="107"/>
      <c r="G4850" s="868">
        <v>0</v>
      </c>
      <c r="H4850" s="695">
        <v>8000000</v>
      </c>
      <c r="I4850" s="869">
        <f>H4850+G4850</f>
        <v>8000000</v>
      </c>
      <c r="J4850" s="1083">
        <f>C4850-I4850</f>
        <v>0</v>
      </c>
      <c r="K4850" s="536">
        <f t="shared" si="2433"/>
        <v>100</v>
      </c>
      <c r="L4850" s="2"/>
      <c r="M4850" s="2"/>
    </row>
    <row r="4851" spans="1:13" ht="13.5" customHeight="1" x14ac:dyDescent="0.25">
      <c r="A4851" s="4" t="s">
        <v>319</v>
      </c>
      <c r="B4851" s="4" t="s">
        <v>311</v>
      </c>
      <c r="C4851" s="21">
        <v>7500000</v>
      </c>
      <c r="D4851" s="58"/>
      <c r="E4851" s="58"/>
      <c r="F4851" s="107"/>
      <c r="G4851" s="868">
        <v>7500000</v>
      </c>
      <c r="H4851" s="695"/>
      <c r="I4851" s="869">
        <f t="shared" ref="I4851:I4852" si="2451">H4851+G4851</f>
        <v>7500000</v>
      </c>
      <c r="J4851" s="620">
        <f t="shared" ref="J4851:J4852" si="2452">C4851-I4851</f>
        <v>0</v>
      </c>
      <c r="K4851" s="536">
        <f t="shared" si="2433"/>
        <v>100</v>
      </c>
      <c r="L4851" s="2"/>
      <c r="M4851" s="2"/>
    </row>
    <row r="4852" spans="1:13" ht="13.5" customHeight="1" x14ac:dyDescent="0.25">
      <c r="A4852" s="4" t="s">
        <v>320</v>
      </c>
      <c r="B4852" s="4" t="s">
        <v>312</v>
      </c>
      <c r="C4852" s="21">
        <v>5000000</v>
      </c>
      <c r="D4852" s="25"/>
      <c r="E4852" s="25"/>
      <c r="F4852" s="108"/>
      <c r="G4852" s="868">
        <v>4235000</v>
      </c>
      <c r="H4852" s="695"/>
      <c r="I4852" s="869">
        <f t="shared" si="2451"/>
        <v>4235000</v>
      </c>
      <c r="J4852" s="620">
        <f t="shared" si="2452"/>
        <v>765000</v>
      </c>
      <c r="K4852" s="536">
        <f t="shared" si="2433"/>
        <v>84.7</v>
      </c>
      <c r="L4852" s="2"/>
      <c r="M4852" s="2"/>
    </row>
    <row r="4853" spans="1:13" x14ac:dyDescent="0.25">
      <c r="A4853" s="124"/>
      <c r="B4853" s="124"/>
      <c r="C4853" s="125"/>
      <c r="D4853" s="133"/>
      <c r="E4853" s="133"/>
      <c r="F4853" s="133"/>
      <c r="G4853" s="554"/>
      <c r="H4853" s="554"/>
      <c r="I4853" s="554"/>
      <c r="J4853" s="553"/>
      <c r="K4853" s="545"/>
      <c r="L4853" s="2"/>
      <c r="M4853" s="2"/>
    </row>
    <row r="4854" spans="1:13" ht="12.95" customHeight="1" x14ac:dyDescent="0.25">
      <c r="A4854" s="7"/>
      <c r="B4854" s="7"/>
      <c r="C4854" s="8"/>
      <c r="D4854" s="134"/>
      <c r="E4854" s="134"/>
      <c r="F4854" s="134"/>
      <c r="G4854" s="556"/>
      <c r="H4854" s="556"/>
      <c r="I4854" s="556"/>
      <c r="J4854" s="555"/>
      <c r="K4854" s="550">
        <v>6</v>
      </c>
      <c r="L4854" s="2"/>
      <c r="M4854" s="2"/>
    </row>
    <row r="4855" spans="1:13" ht="12.95" customHeight="1" x14ac:dyDescent="0.25">
      <c r="A4855" s="120" t="s">
        <v>533</v>
      </c>
      <c r="B4855" s="121">
        <v>2</v>
      </c>
      <c r="C4855" s="122" t="s">
        <v>534</v>
      </c>
      <c r="D4855" s="122" t="s">
        <v>535</v>
      </c>
      <c r="E4855" s="122" t="s">
        <v>536</v>
      </c>
      <c r="F4855" s="123" t="s">
        <v>537</v>
      </c>
      <c r="G4855" s="832">
        <v>7</v>
      </c>
      <c r="H4855" s="715">
        <v>8</v>
      </c>
      <c r="I4855" s="843">
        <v>9</v>
      </c>
      <c r="J4855" s="502">
        <v>10</v>
      </c>
      <c r="K4855" s="503">
        <v>11</v>
      </c>
      <c r="L4855" s="2"/>
      <c r="M4855" s="2"/>
    </row>
    <row r="4856" spans="1:13" ht="12.95" customHeight="1" thickBot="1" x14ac:dyDescent="0.3">
      <c r="A4856" s="70" t="s">
        <v>46</v>
      </c>
      <c r="B4856" s="70" t="s">
        <v>47</v>
      </c>
      <c r="C4856" s="71">
        <f>C4857+C4860</f>
        <v>23195000</v>
      </c>
      <c r="D4856" s="71">
        <f t="shared" ref="D4856:J4856" si="2453">D4857+D4860</f>
        <v>0</v>
      </c>
      <c r="E4856" s="71">
        <f t="shared" si="2453"/>
        <v>0</v>
      </c>
      <c r="F4856" s="111">
        <f t="shared" si="2453"/>
        <v>0</v>
      </c>
      <c r="G4856" s="902">
        <f t="shared" si="2453"/>
        <v>1024500</v>
      </c>
      <c r="H4856" s="557">
        <f t="shared" si="2453"/>
        <v>0</v>
      </c>
      <c r="I4856" s="903">
        <f t="shared" si="2453"/>
        <v>1024500</v>
      </c>
      <c r="J4856" s="558">
        <f t="shared" si="2453"/>
        <v>22170500</v>
      </c>
      <c r="K4856" s="904">
        <f t="shared" ref="K4856:K4896" si="2454">I4856/C4856*100</f>
        <v>4.4169001940073294</v>
      </c>
      <c r="L4856" s="2"/>
      <c r="M4856" s="2"/>
    </row>
    <row r="4857" spans="1:13" ht="12.95" customHeight="1" thickBot="1" x14ac:dyDescent="0.3">
      <c r="A4857" s="3" t="s">
        <v>342</v>
      </c>
      <c r="B4857" s="3" t="s">
        <v>92</v>
      </c>
      <c r="C4857" s="65">
        <f>C4858</f>
        <v>6000000</v>
      </c>
      <c r="D4857" s="65">
        <f t="shared" ref="D4857:J4858" si="2455">D4858</f>
        <v>0</v>
      </c>
      <c r="E4857" s="65">
        <f t="shared" si="2455"/>
        <v>0</v>
      </c>
      <c r="F4857" s="100">
        <f t="shared" si="2455"/>
        <v>0</v>
      </c>
      <c r="G4857" s="858">
        <f t="shared" si="2455"/>
        <v>180000</v>
      </c>
      <c r="H4857" s="511">
        <f t="shared" si="2455"/>
        <v>0</v>
      </c>
      <c r="I4857" s="859">
        <f t="shared" si="2455"/>
        <v>180000</v>
      </c>
      <c r="J4857" s="512">
        <f t="shared" si="2455"/>
        <v>5820000</v>
      </c>
      <c r="K4857" s="544">
        <f t="shared" si="2454"/>
        <v>3</v>
      </c>
      <c r="L4857" s="2"/>
      <c r="M4857" s="2"/>
    </row>
    <row r="4858" spans="1:13" ht="12.95" customHeight="1" x14ac:dyDescent="0.25">
      <c r="A4858" s="63" t="s">
        <v>343</v>
      </c>
      <c r="B4858" s="63" t="s">
        <v>213</v>
      </c>
      <c r="C4858" s="64">
        <f>C4859</f>
        <v>6000000</v>
      </c>
      <c r="D4858" s="64">
        <f t="shared" si="2455"/>
        <v>0</v>
      </c>
      <c r="E4858" s="64">
        <f t="shared" si="2455"/>
        <v>0</v>
      </c>
      <c r="F4858" s="101">
        <f t="shared" si="2455"/>
        <v>0</v>
      </c>
      <c r="G4858" s="860">
        <f t="shared" si="2455"/>
        <v>180000</v>
      </c>
      <c r="H4858" s="369">
        <f t="shared" si="2455"/>
        <v>0</v>
      </c>
      <c r="I4858" s="861">
        <f t="shared" si="2455"/>
        <v>180000</v>
      </c>
      <c r="J4858" s="513">
        <f t="shared" si="2455"/>
        <v>5820000</v>
      </c>
      <c r="K4858" s="535">
        <f t="shared" si="2454"/>
        <v>3</v>
      </c>
      <c r="L4858" s="2"/>
      <c r="M4858" s="2"/>
    </row>
    <row r="4859" spans="1:13" ht="12.95" customHeight="1" thickBot="1" x14ac:dyDescent="0.3">
      <c r="A4859" s="48" t="s">
        <v>344</v>
      </c>
      <c r="B4859" s="48" t="s">
        <v>290</v>
      </c>
      <c r="C4859" s="49">
        <v>6000000</v>
      </c>
      <c r="D4859" s="149"/>
      <c r="E4859" s="149"/>
      <c r="F4859" s="150"/>
      <c r="G4859" s="874">
        <v>180000</v>
      </c>
      <c r="H4859" s="1102"/>
      <c r="I4859" s="875">
        <f>H4859+G4859</f>
        <v>180000</v>
      </c>
      <c r="J4859" s="621">
        <f>C4859-I4859</f>
        <v>5820000</v>
      </c>
      <c r="K4859" s="538">
        <f t="shared" si="2454"/>
        <v>3</v>
      </c>
      <c r="L4859" s="2"/>
      <c r="M4859" s="2"/>
    </row>
    <row r="4860" spans="1:13" ht="12.95" customHeight="1" thickBot="1" x14ac:dyDescent="0.3">
      <c r="A4860" s="3" t="s">
        <v>345</v>
      </c>
      <c r="B4860" s="3" t="s">
        <v>151</v>
      </c>
      <c r="C4860" s="65">
        <f>C4861</f>
        <v>17195000</v>
      </c>
      <c r="D4860" s="65">
        <f t="shared" ref="D4860:J4861" si="2456">D4861</f>
        <v>0</v>
      </c>
      <c r="E4860" s="65">
        <f t="shared" si="2456"/>
        <v>0</v>
      </c>
      <c r="F4860" s="100">
        <f t="shared" si="2456"/>
        <v>0</v>
      </c>
      <c r="G4860" s="858">
        <f t="shared" si="2456"/>
        <v>844500</v>
      </c>
      <c r="H4860" s="511">
        <f t="shared" si="2456"/>
        <v>0</v>
      </c>
      <c r="I4860" s="859">
        <f t="shared" si="2456"/>
        <v>844500</v>
      </c>
      <c r="J4860" s="512">
        <f t="shared" si="2456"/>
        <v>16350500</v>
      </c>
      <c r="K4860" s="544">
        <f t="shared" si="2454"/>
        <v>4.911311427740622</v>
      </c>
      <c r="L4860" s="2"/>
      <c r="M4860" s="2"/>
    </row>
    <row r="4861" spans="1:13" ht="12.95" customHeight="1" x14ac:dyDescent="0.25">
      <c r="A4861" s="63" t="s">
        <v>346</v>
      </c>
      <c r="B4861" s="63" t="s">
        <v>340</v>
      </c>
      <c r="C4861" s="64">
        <f>C4862</f>
        <v>17195000</v>
      </c>
      <c r="D4861" s="64">
        <f t="shared" si="2456"/>
        <v>0</v>
      </c>
      <c r="E4861" s="64">
        <f t="shared" si="2456"/>
        <v>0</v>
      </c>
      <c r="F4861" s="101">
        <f t="shared" si="2456"/>
        <v>0</v>
      </c>
      <c r="G4861" s="860">
        <f t="shared" si="2456"/>
        <v>844500</v>
      </c>
      <c r="H4861" s="369">
        <f t="shared" si="2456"/>
        <v>0</v>
      </c>
      <c r="I4861" s="861">
        <f t="shared" si="2456"/>
        <v>844500</v>
      </c>
      <c r="J4861" s="513">
        <f t="shared" si="2456"/>
        <v>16350500</v>
      </c>
      <c r="K4861" s="535">
        <f t="shared" si="2454"/>
        <v>4.911311427740622</v>
      </c>
      <c r="L4861" s="2"/>
      <c r="M4861" s="2"/>
    </row>
    <row r="4862" spans="1:13" ht="12.95" customHeight="1" x14ac:dyDescent="0.25">
      <c r="A4862" s="4" t="s">
        <v>347</v>
      </c>
      <c r="B4862" s="4" t="s">
        <v>341</v>
      </c>
      <c r="C4862" s="21">
        <v>17195000</v>
      </c>
      <c r="D4862" s="58"/>
      <c r="E4862" s="58"/>
      <c r="F4862" s="107"/>
      <c r="G4862" s="868">
        <v>844500</v>
      </c>
      <c r="H4862" s="695"/>
      <c r="I4862" s="869">
        <f>H4862+G4862</f>
        <v>844500</v>
      </c>
      <c r="J4862" s="622">
        <f>C4862-I4862</f>
        <v>16350500</v>
      </c>
      <c r="K4862" s="536">
        <f t="shared" si="2454"/>
        <v>4.911311427740622</v>
      </c>
      <c r="L4862" s="2"/>
      <c r="M4862" s="2"/>
    </row>
    <row r="4863" spans="1:13" ht="12.95" customHeight="1" thickBot="1" x14ac:dyDescent="0.3">
      <c r="A4863" s="70" t="s">
        <v>48</v>
      </c>
      <c r="B4863" s="70" t="s">
        <v>49</v>
      </c>
      <c r="C4863" s="71">
        <f>C4864+C4867</f>
        <v>61450000</v>
      </c>
      <c r="D4863" s="71">
        <f t="shared" ref="D4863:J4863" si="2457">D4864+D4867</f>
        <v>0</v>
      </c>
      <c r="E4863" s="71">
        <f t="shared" si="2457"/>
        <v>0</v>
      </c>
      <c r="F4863" s="111">
        <f t="shared" si="2457"/>
        <v>0</v>
      </c>
      <c r="G4863" s="902">
        <f t="shared" si="2457"/>
        <v>0</v>
      </c>
      <c r="H4863" s="557">
        <f t="shared" si="2457"/>
        <v>0</v>
      </c>
      <c r="I4863" s="903">
        <f t="shared" si="2457"/>
        <v>0</v>
      </c>
      <c r="J4863" s="558">
        <f t="shared" si="2457"/>
        <v>61450000</v>
      </c>
      <c r="K4863" s="904">
        <f t="shared" si="2454"/>
        <v>0</v>
      </c>
      <c r="L4863" s="2"/>
      <c r="M4863" s="2"/>
    </row>
    <row r="4864" spans="1:13" ht="12.95" customHeight="1" thickBot="1" x14ac:dyDescent="0.3">
      <c r="A4864" s="3" t="s">
        <v>359</v>
      </c>
      <c r="B4864" s="3" t="s">
        <v>92</v>
      </c>
      <c r="C4864" s="65">
        <f>C4865</f>
        <v>26100000</v>
      </c>
      <c r="D4864" s="65">
        <f t="shared" ref="D4864:J4865" si="2458">D4865</f>
        <v>0</v>
      </c>
      <c r="E4864" s="65">
        <f t="shared" si="2458"/>
        <v>0</v>
      </c>
      <c r="F4864" s="100">
        <f t="shared" si="2458"/>
        <v>0</v>
      </c>
      <c r="G4864" s="858">
        <f t="shared" si="2458"/>
        <v>0</v>
      </c>
      <c r="H4864" s="511">
        <f t="shared" si="2458"/>
        <v>0</v>
      </c>
      <c r="I4864" s="859">
        <f t="shared" si="2458"/>
        <v>0</v>
      </c>
      <c r="J4864" s="512">
        <f t="shared" si="2458"/>
        <v>26100000</v>
      </c>
      <c r="K4864" s="544">
        <f t="shared" si="2454"/>
        <v>0</v>
      </c>
      <c r="L4864" s="2"/>
      <c r="M4864" s="2"/>
    </row>
    <row r="4865" spans="1:13" ht="12.95" customHeight="1" x14ac:dyDescent="0.25">
      <c r="A4865" s="63" t="s">
        <v>360</v>
      </c>
      <c r="B4865" s="63" t="s">
        <v>213</v>
      </c>
      <c r="C4865" s="64">
        <f>C4866</f>
        <v>26100000</v>
      </c>
      <c r="D4865" s="64">
        <f t="shared" si="2458"/>
        <v>0</v>
      </c>
      <c r="E4865" s="64">
        <f t="shared" si="2458"/>
        <v>0</v>
      </c>
      <c r="F4865" s="101">
        <f t="shared" si="2458"/>
        <v>0</v>
      </c>
      <c r="G4865" s="860">
        <f t="shared" si="2458"/>
        <v>0</v>
      </c>
      <c r="H4865" s="369">
        <f t="shared" si="2458"/>
        <v>0</v>
      </c>
      <c r="I4865" s="861">
        <f t="shared" si="2458"/>
        <v>0</v>
      </c>
      <c r="J4865" s="513">
        <f t="shared" si="2458"/>
        <v>26100000</v>
      </c>
      <c r="K4865" s="535">
        <f t="shared" si="2454"/>
        <v>0</v>
      </c>
      <c r="L4865" s="2"/>
      <c r="M4865" s="2"/>
    </row>
    <row r="4866" spans="1:13" ht="12.95" customHeight="1" thickBot="1" x14ac:dyDescent="0.3">
      <c r="A4866" s="48" t="s">
        <v>361</v>
      </c>
      <c r="B4866" s="48" t="s">
        <v>290</v>
      </c>
      <c r="C4866" s="49">
        <v>26100000</v>
      </c>
      <c r="D4866" s="62"/>
      <c r="E4866" s="62"/>
      <c r="F4866" s="99"/>
      <c r="G4866" s="876"/>
      <c r="H4866" s="1103"/>
      <c r="I4866" s="875">
        <f>H4866+G4866</f>
        <v>0</v>
      </c>
      <c r="J4866" s="621">
        <f>C4866-I4866</f>
        <v>26100000</v>
      </c>
      <c r="K4866" s="538">
        <f t="shared" si="2454"/>
        <v>0</v>
      </c>
      <c r="L4866" s="2"/>
      <c r="M4866" s="2"/>
    </row>
    <row r="4867" spans="1:13" ht="12.95" customHeight="1" thickBot="1" x14ac:dyDescent="0.3">
      <c r="A4867" s="3" t="s">
        <v>362</v>
      </c>
      <c r="B4867" s="3" t="s">
        <v>151</v>
      </c>
      <c r="C4867" s="65">
        <f>C4868</f>
        <v>35350000</v>
      </c>
      <c r="D4867" s="65">
        <f t="shared" ref="D4867:J4868" si="2459">D4868</f>
        <v>0</v>
      </c>
      <c r="E4867" s="65">
        <f t="shared" si="2459"/>
        <v>0</v>
      </c>
      <c r="F4867" s="100">
        <f t="shared" si="2459"/>
        <v>0</v>
      </c>
      <c r="G4867" s="858">
        <f t="shared" si="2459"/>
        <v>0</v>
      </c>
      <c r="H4867" s="511">
        <f t="shared" si="2459"/>
        <v>0</v>
      </c>
      <c r="I4867" s="859">
        <f t="shared" si="2459"/>
        <v>0</v>
      </c>
      <c r="J4867" s="512">
        <f t="shared" si="2459"/>
        <v>35350000</v>
      </c>
      <c r="K4867" s="544">
        <f t="shared" si="2454"/>
        <v>0</v>
      </c>
      <c r="L4867" s="2"/>
      <c r="M4867" s="2"/>
    </row>
    <row r="4868" spans="1:13" ht="12.95" customHeight="1" x14ac:dyDescent="0.25">
      <c r="A4868" s="63" t="s">
        <v>363</v>
      </c>
      <c r="B4868" s="63" t="s">
        <v>340</v>
      </c>
      <c r="C4868" s="64">
        <f>C4869</f>
        <v>35350000</v>
      </c>
      <c r="D4868" s="64">
        <f t="shared" si="2459"/>
        <v>0</v>
      </c>
      <c r="E4868" s="64">
        <f t="shared" si="2459"/>
        <v>0</v>
      </c>
      <c r="F4868" s="101">
        <f t="shared" si="2459"/>
        <v>0</v>
      </c>
      <c r="G4868" s="860">
        <f t="shared" si="2459"/>
        <v>0</v>
      </c>
      <c r="H4868" s="369">
        <f t="shared" si="2459"/>
        <v>0</v>
      </c>
      <c r="I4868" s="861">
        <f t="shared" si="2459"/>
        <v>0</v>
      </c>
      <c r="J4868" s="513">
        <f t="shared" si="2459"/>
        <v>35350000</v>
      </c>
      <c r="K4868" s="535">
        <f t="shared" si="2454"/>
        <v>0</v>
      </c>
      <c r="L4868" s="2"/>
      <c r="M4868" s="2"/>
    </row>
    <row r="4869" spans="1:13" ht="12.95" customHeight="1" x14ac:dyDescent="0.25">
      <c r="A4869" s="4" t="s">
        <v>364</v>
      </c>
      <c r="B4869" s="4" t="s">
        <v>341</v>
      </c>
      <c r="C4869" s="21">
        <v>35350000</v>
      </c>
      <c r="D4869" s="25"/>
      <c r="E4869" s="25"/>
      <c r="F4869" s="108"/>
      <c r="G4869" s="872"/>
      <c r="H4869" s="701"/>
      <c r="I4869" s="873">
        <f>H4869+G4869</f>
        <v>0</v>
      </c>
      <c r="J4869" s="622">
        <f>C4869-I4869</f>
        <v>35350000</v>
      </c>
      <c r="K4869" s="536">
        <f t="shared" si="2454"/>
        <v>0</v>
      </c>
      <c r="L4869" s="2"/>
      <c r="M4869" s="2"/>
    </row>
    <row r="4870" spans="1:13" ht="12.95" customHeight="1" thickBot="1" x14ac:dyDescent="0.3">
      <c r="A4870" s="70" t="s">
        <v>50</v>
      </c>
      <c r="B4870" s="70" t="s">
        <v>51</v>
      </c>
      <c r="C4870" s="71">
        <f>C4871</f>
        <v>22000000</v>
      </c>
      <c r="D4870" s="71">
        <f t="shared" ref="D4870:J4871" si="2460">D4871</f>
        <v>0</v>
      </c>
      <c r="E4870" s="71">
        <f t="shared" si="2460"/>
        <v>0</v>
      </c>
      <c r="F4870" s="111">
        <f t="shared" si="2460"/>
        <v>0</v>
      </c>
      <c r="G4870" s="902">
        <f t="shared" si="2460"/>
        <v>14721016</v>
      </c>
      <c r="H4870" s="557">
        <f t="shared" si="2460"/>
        <v>1644288</v>
      </c>
      <c r="I4870" s="903">
        <f t="shared" si="2460"/>
        <v>16365304</v>
      </c>
      <c r="J4870" s="558">
        <f t="shared" si="2460"/>
        <v>5634696</v>
      </c>
      <c r="K4870" s="904">
        <f t="shared" si="2454"/>
        <v>74.387745454545453</v>
      </c>
      <c r="L4870" s="2"/>
      <c r="M4870" s="2"/>
    </row>
    <row r="4871" spans="1:13" ht="12.95" customHeight="1" thickBot="1" x14ac:dyDescent="0.3">
      <c r="A4871" s="692" t="s">
        <v>353</v>
      </c>
      <c r="B4871" s="692" t="s">
        <v>151</v>
      </c>
      <c r="C4871" s="76">
        <f>C4872</f>
        <v>22000000</v>
      </c>
      <c r="D4871" s="76">
        <f t="shared" si="2460"/>
        <v>0</v>
      </c>
      <c r="E4871" s="76">
        <f t="shared" si="2460"/>
        <v>0</v>
      </c>
      <c r="F4871" s="109">
        <f t="shared" si="2460"/>
        <v>0</v>
      </c>
      <c r="G4871" s="877">
        <f t="shared" si="2460"/>
        <v>14721016</v>
      </c>
      <c r="H4871" s="1104">
        <f t="shared" si="2460"/>
        <v>1644288</v>
      </c>
      <c r="I4871" s="878">
        <f t="shared" si="2460"/>
        <v>16365304</v>
      </c>
      <c r="J4871" s="522">
        <f t="shared" si="2460"/>
        <v>5634696</v>
      </c>
      <c r="K4871" s="693">
        <f t="shared" si="2454"/>
        <v>74.387745454545453</v>
      </c>
      <c r="L4871" s="2"/>
      <c r="M4871" s="2"/>
    </row>
    <row r="4872" spans="1:13" ht="12.95" customHeight="1" x14ac:dyDescent="0.25">
      <c r="A4872" s="698" t="s">
        <v>354</v>
      </c>
      <c r="B4872" s="699" t="s">
        <v>348</v>
      </c>
      <c r="C4872" s="75">
        <f>C4873+C4874+C4875+C4876</f>
        <v>22000000</v>
      </c>
      <c r="D4872" s="75">
        <f t="shared" ref="D4872:J4872" si="2461">D4873+D4874+D4875+D4876</f>
        <v>0</v>
      </c>
      <c r="E4872" s="75">
        <f t="shared" si="2461"/>
        <v>0</v>
      </c>
      <c r="F4872" s="110">
        <f t="shared" si="2461"/>
        <v>0</v>
      </c>
      <c r="G4872" s="879">
        <f t="shared" si="2461"/>
        <v>14721016</v>
      </c>
      <c r="H4872" s="1105">
        <f t="shared" si="2461"/>
        <v>1644288</v>
      </c>
      <c r="I4872" s="880">
        <f t="shared" si="2461"/>
        <v>16365304</v>
      </c>
      <c r="J4872" s="523">
        <f t="shared" si="2461"/>
        <v>5634696</v>
      </c>
      <c r="K4872" s="700">
        <f t="shared" si="2454"/>
        <v>74.387745454545453</v>
      </c>
      <c r="L4872" s="2"/>
      <c r="M4872" s="2"/>
    </row>
    <row r="4873" spans="1:13" ht="12.95" customHeight="1" x14ac:dyDescent="0.25">
      <c r="A4873" s="5" t="s">
        <v>355</v>
      </c>
      <c r="B4873" s="5" t="s">
        <v>349</v>
      </c>
      <c r="C4873" s="6">
        <v>1420000</v>
      </c>
      <c r="D4873" s="58"/>
      <c r="E4873" s="58"/>
      <c r="F4873" s="107"/>
      <c r="G4873" s="868">
        <v>1348999</v>
      </c>
      <c r="H4873" s="695"/>
      <c r="I4873" s="869">
        <f>H4873+G4873</f>
        <v>1348999</v>
      </c>
      <c r="J4873" s="620">
        <f>C4873-I4873</f>
        <v>71001</v>
      </c>
      <c r="K4873" s="702">
        <f t="shared" si="2454"/>
        <v>94.999929577464798</v>
      </c>
      <c r="L4873" s="2"/>
      <c r="M4873" s="2"/>
    </row>
    <row r="4874" spans="1:13" ht="12.95" customHeight="1" x14ac:dyDescent="0.25">
      <c r="A4874" s="5" t="s">
        <v>356</v>
      </c>
      <c r="B4874" s="5" t="s">
        <v>350</v>
      </c>
      <c r="C4874" s="6">
        <v>2798000</v>
      </c>
      <c r="D4874" s="58"/>
      <c r="E4874" s="58"/>
      <c r="F4874" s="107"/>
      <c r="G4874" s="868">
        <v>2515000</v>
      </c>
      <c r="H4874" s="695">
        <v>160000</v>
      </c>
      <c r="I4874" s="869">
        <f t="shared" ref="I4874:I4876" si="2462">H4874+G4874</f>
        <v>2675000</v>
      </c>
      <c r="J4874" s="620">
        <f t="shared" ref="J4874:J4876" si="2463">C4874-I4874</f>
        <v>123000</v>
      </c>
      <c r="K4874" s="702">
        <f t="shared" si="2454"/>
        <v>95.60400285918513</v>
      </c>
      <c r="L4874" s="2"/>
      <c r="M4874" s="2"/>
    </row>
    <row r="4875" spans="1:13" ht="12.95" customHeight="1" x14ac:dyDescent="0.25">
      <c r="A4875" s="5" t="s">
        <v>357</v>
      </c>
      <c r="B4875" s="5" t="s">
        <v>351</v>
      </c>
      <c r="C4875" s="6">
        <v>16182000</v>
      </c>
      <c r="D4875" s="58"/>
      <c r="E4875" s="58"/>
      <c r="F4875" s="107"/>
      <c r="G4875" s="868">
        <v>9791517</v>
      </c>
      <c r="H4875" s="695">
        <v>1484288</v>
      </c>
      <c r="I4875" s="869">
        <f t="shared" si="2462"/>
        <v>11275805</v>
      </c>
      <c r="J4875" s="620">
        <f t="shared" si="2463"/>
        <v>4906195</v>
      </c>
      <c r="K4875" s="702">
        <f t="shared" si="2454"/>
        <v>69.681158076875533</v>
      </c>
      <c r="L4875" s="2"/>
      <c r="M4875" s="2"/>
    </row>
    <row r="4876" spans="1:13" ht="12.95" customHeight="1" x14ac:dyDescent="0.25">
      <c r="A4876" s="5" t="s">
        <v>358</v>
      </c>
      <c r="B4876" s="5" t="s">
        <v>352</v>
      </c>
      <c r="C4876" s="6">
        <v>1600000</v>
      </c>
      <c r="D4876" s="58"/>
      <c r="E4876" s="58"/>
      <c r="F4876" s="107"/>
      <c r="G4876" s="868">
        <v>1065500</v>
      </c>
      <c r="H4876" s="695"/>
      <c r="I4876" s="869">
        <f t="shared" si="2462"/>
        <v>1065500</v>
      </c>
      <c r="J4876" s="620">
        <f t="shared" si="2463"/>
        <v>534500</v>
      </c>
      <c r="K4876" s="702">
        <f t="shared" si="2454"/>
        <v>66.59375</v>
      </c>
      <c r="L4876" s="2"/>
      <c r="M4876" s="2"/>
    </row>
    <row r="4877" spans="1:13" ht="12.95" customHeight="1" thickBot="1" x14ac:dyDescent="0.3">
      <c r="A4877" s="70" t="s">
        <v>52</v>
      </c>
      <c r="B4877" s="70" t="s">
        <v>53</v>
      </c>
      <c r="C4877" s="71">
        <f>C4878</f>
        <v>2500000</v>
      </c>
      <c r="D4877" s="71">
        <f t="shared" ref="D4877:J4879" si="2464">D4878</f>
        <v>0</v>
      </c>
      <c r="E4877" s="71">
        <f t="shared" si="2464"/>
        <v>0</v>
      </c>
      <c r="F4877" s="111">
        <f t="shared" si="2464"/>
        <v>0</v>
      </c>
      <c r="G4877" s="902">
        <f t="shared" si="2464"/>
        <v>778000</v>
      </c>
      <c r="H4877" s="557">
        <f t="shared" si="2464"/>
        <v>1720000</v>
      </c>
      <c r="I4877" s="903">
        <f t="shared" si="2464"/>
        <v>2498000</v>
      </c>
      <c r="J4877" s="558">
        <f t="shared" si="2464"/>
        <v>2000</v>
      </c>
      <c r="K4877" s="904">
        <f t="shared" si="2454"/>
        <v>99.92</v>
      </c>
      <c r="L4877" s="2"/>
      <c r="M4877" s="2"/>
    </row>
    <row r="4878" spans="1:13" ht="12.95" customHeight="1" thickBot="1" x14ac:dyDescent="0.3">
      <c r="A4878" s="3" t="s">
        <v>366</v>
      </c>
      <c r="B4878" s="3" t="s">
        <v>151</v>
      </c>
      <c r="C4878" s="76">
        <f>C4879</f>
        <v>2500000</v>
      </c>
      <c r="D4878" s="76">
        <f t="shared" si="2464"/>
        <v>0</v>
      </c>
      <c r="E4878" s="76">
        <f t="shared" si="2464"/>
        <v>0</v>
      </c>
      <c r="F4878" s="109">
        <f t="shared" si="2464"/>
        <v>0</v>
      </c>
      <c r="G4878" s="877">
        <f t="shared" si="2464"/>
        <v>778000</v>
      </c>
      <c r="H4878" s="1104">
        <f t="shared" si="2464"/>
        <v>1720000</v>
      </c>
      <c r="I4878" s="878">
        <f t="shared" si="2464"/>
        <v>2498000</v>
      </c>
      <c r="J4878" s="522">
        <f t="shared" si="2464"/>
        <v>2000</v>
      </c>
      <c r="K4878" s="544">
        <f t="shared" si="2454"/>
        <v>99.92</v>
      </c>
      <c r="L4878" s="2"/>
      <c r="M4878" s="2"/>
    </row>
    <row r="4879" spans="1:13" ht="12.95" customHeight="1" x14ac:dyDescent="0.25">
      <c r="A4879" s="63" t="s">
        <v>367</v>
      </c>
      <c r="B4879" s="74" t="s">
        <v>239</v>
      </c>
      <c r="C4879" s="75">
        <f>C4880</f>
        <v>2500000</v>
      </c>
      <c r="D4879" s="75">
        <f t="shared" si="2464"/>
        <v>0</v>
      </c>
      <c r="E4879" s="75">
        <f t="shared" si="2464"/>
        <v>0</v>
      </c>
      <c r="F4879" s="110">
        <f t="shared" si="2464"/>
        <v>0</v>
      </c>
      <c r="G4879" s="879">
        <f t="shared" si="2464"/>
        <v>778000</v>
      </c>
      <c r="H4879" s="1105">
        <f t="shared" si="2464"/>
        <v>1720000</v>
      </c>
      <c r="I4879" s="880">
        <f t="shared" si="2464"/>
        <v>2498000</v>
      </c>
      <c r="J4879" s="523">
        <f t="shared" si="2464"/>
        <v>2000</v>
      </c>
      <c r="K4879" s="535">
        <f t="shared" si="2454"/>
        <v>99.92</v>
      </c>
      <c r="L4879" s="2"/>
      <c r="M4879" s="2"/>
    </row>
    <row r="4880" spans="1:13" ht="12.95" customHeight="1" x14ac:dyDescent="0.25">
      <c r="A4880" s="4" t="s">
        <v>368</v>
      </c>
      <c r="B4880" s="4" t="s">
        <v>883</v>
      </c>
      <c r="C4880" s="6">
        <v>2500000</v>
      </c>
      <c r="D4880" s="58"/>
      <c r="E4880" s="58"/>
      <c r="F4880" s="107"/>
      <c r="G4880" s="868">
        <v>778000</v>
      </c>
      <c r="H4880" s="695">
        <v>1720000</v>
      </c>
      <c r="I4880" s="881">
        <f>H4880+G4880</f>
        <v>2498000</v>
      </c>
      <c r="J4880" s="622">
        <f>C4880-I4880</f>
        <v>2000</v>
      </c>
      <c r="K4880" s="536">
        <f t="shared" si="2454"/>
        <v>99.92</v>
      </c>
      <c r="L4880" s="2"/>
      <c r="M4880" s="2"/>
    </row>
    <row r="4881" spans="1:13" ht="12.95" customHeight="1" thickBot="1" x14ac:dyDescent="0.3">
      <c r="A4881" s="70" t="s">
        <v>54</v>
      </c>
      <c r="B4881" s="70" t="s">
        <v>55</v>
      </c>
      <c r="C4881" s="71">
        <f>C4882</f>
        <v>2500000</v>
      </c>
      <c r="D4881" s="71">
        <f t="shared" ref="D4881:J4883" si="2465">D4882</f>
        <v>0</v>
      </c>
      <c r="E4881" s="71">
        <f t="shared" si="2465"/>
        <v>0</v>
      </c>
      <c r="F4881" s="111">
        <f t="shared" si="2465"/>
        <v>0</v>
      </c>
      <c r="G4881" s="902">
        <f t="shared" si="2465"/>
        <v>1275000</v>
      </c>
      <c r="H4881" s="557">
        <f t="shared" si="2465"/>
        <v>750000</v>
      </c>
      <c r="I4881" s="903">
        <f t="shared" si="2465"/>
        <v>2025000</v>
      </c>
      <c r="J4881" s="558">
        <f t="shared" si="2465"/>
        <v>475000</v>
      </c>
      <c r="K4881" s="904">
        <f t="shared" si="2454"/>
        <v>81</v>
      </c>
      <c r="L4881" s="2"/>
      <c r="M4881" s="2"/>
    </row>
    <row r="4882" spans="1:13" ht="12.95" customHeight="1" thickBot="1" x14ac:dyDescent="0.3">
      <c r="A4882" s="3" t="s">
        <v>369</v>
      </c>
      <c r="B4882" s="3" t="s">
        <v>151</v>
      </c>
      <c r="C4882" s="76">
        <f>C4883</f>
        <v>2500000</v>
      </c>
      <c r="D4882" s="76">
        <f t="shared" si="2465"/>
        <v>0</v>
      </c>
      <c r="E4882" s="76">
        <f t="shared" si="2465"/>
        <v>0</v>
      </c>
      <c r="F4882" s="109">
        <f t="shared" si="2465"/>
        <v>0</v>
      </c>
      <c r="G4882" s="877">
        <f t="shared" si="2465"/>
        <v>1275000</v>
      </c>
      <c r="H4882" s="1104">
        <f t="shared" si="2465"/>
        <v>750000</v>
      </c>
      <c r="I4882" s="878">
        <f t="shared" si="2465"/>
        <v>2025000</v>
      </c>
      <c r="J4882" s="522">
        <f t="shared" si="2465"/>
        <v>475000</v>
      </c>
      <c r="K4882" s="544">
        <f t="shared" si="2454"/>
        <v>81</v>
      </c>
      <c r="L4882" s="2"/>
      <c r="M4882" s="2"/>
    </row>
    <row r="4883" spans="1:13" ht="12.95" customHeight="1" x14ac:dyDescent="0.25">
      <c r="A4883" s="63" t="s">
        <v>370</v>
      </c>
      <c r="B4883" s="74" t="s">
        <v>239</v>
      </c>
      <c r="C4883" s="75">
        <f>C4884</f>
        <v>2500000</v>
      </c>
      <c r="D4883" s="75">
        <f t="shared" si="2465"/>
        <v>0</v>
      </c>
      <c r="E4883" s="75">
        <f t="shared" si="2465"/>
        <v>0</v>
      </c>
      <c r="F4883" s="110">
        <f t="shared" si="2465"/>
        <v>0</v>
      </c>
      <c r="G4883" s="879">
        <f t="shared" si="2465"/>
        <v>1275000</v>
      </c>
      <c r="H4883" s="1105">
        <f t="shared" si="2465"/>
        <v>750000</v>
      </c>
      <c r="I4883" s="880">
        <f t="shared" si="2465"/>
        <v>2025000</v>
      </c>
      <c r="J4883" s="523">
        <f t="shared" si="2465"/>
        <v>475000</v>
      </c>
      <c r="K4883" s="535">
        <f t="shared" si="2454"/>
        <v>81</v>
      </c>
      <c r="L4883" s="2"/>
      <c r="M4883" s="2"/>
    </row>
    <row r="4884" spans="1:13" ht="12.95" customHeight="1" x14ac:dyDescent="0.25">
      <c r="A4884" s="4" t="s">
        <v>371</v>
      </c>
      <c r="B4884" s="4" t="s">
        <v>882</v>
      </c>
      <c r="C4884" s="6">
        <v>2500000</v>
      </c>
      <c r="D4884" s="25"/>
      <c r="E4884" s="25"/>
      <c r="F4884" s="108"/>
      <c r="G4884" s="868">
        <v>1275000</v>
      </c>
      <c r="H4884" s="695">
        <v>750000</v>
      </c>
      <c r="I4884" s="881">
        <f>H4884+G4884</f>
        <v>2025000</v>
      </c>
      <c r="J4884" s="622">
        <f>C4884-I4884</f>
        <v>475000</v>
      </c>
      <c r="K4884" s="536">
        <f t="shared" si="2454"/>
        <v>81</v>
      </c>
      <c r="L4884" s="2"/>
      <c r="M4884" s="2"/>
    </row>
    <row r="4885" spans="1:13" ht="12.95" customHeight="1" x14ac:dyDescent="0.25">
      <c r="A4885" s="54" t="s">
        <v>958</v>
      </c>
      <c r="B4885" s="950" t="s">
        <v>966</v>
      </c>
      <c r="C4885" s="1133">
        <f>C4886</f>
        <v>6000000</v>
      </c>
      <c r="D4885" s="1133">
        <f t="shared" ref="D4885:J4888" si="2466">D4886</f>
        <v>0</v>
      </c>
      <c r="E4885" s="1133">
        <f t="shared" si="2466"/>
        <v>0</v>
      </c>
      <c r="F4885" s="1134">
        <f t="shared" si="2466"/>
        <v>0</v>
      </c>
      <c r="G4885" s="1135">
        <f t="shared" si="2466"/>
        <v>0</v>
      </c>
      <c r="H4885" s="1133">
        <f t="shared" si="2466"/>
        <v>0</v>
      </c>
      <c r="I4885" s="1134">
        <f t="shared" si="2466"/>
        <v>0</v>
      </c>
      <c r="J4885" s="1143">
        <f t="shared" si="2466"/>
        <v>0</v>
      </c>
      <c r="K4885" s="916">
        <f t="shared" si="2454"/>
        <v>0</v>
      </c>
      <c r="L4885" s="2"/>
      <c r="M4885" s="2"/>
    </row>
    <row r="4886" spans="1:13" ht="12.95" customHeight="1" thickBot="1" x14ac:dyDescent="0.3">
      <c r="A4886" s="1147" t="s">
        <v>959</v>
      </c>
      <c r="B4886" s="48" t="s">
        <v>963</v>
      </c>
      <c r="C4886" s="1136">
        <f>C4887</f>
        <v>6000000</v>
      </c>
      <c r="D4886" s="1136">
        <f t="shared" si="2466"/>
        <v>0</v>
      </c>
      <c r="E4886" s="1136">
        <f t="shared" si="2466"/>
        <v>0</v>
      </c>
      <c r="F4886" s="1137">
        <f t="shared" si="2466"/>
        <v>0</v>
      </c>
      <c r="G4886" s="1138">
        <f t="shared" si="2466"/>
        <v>0</v>
      </c>
      <c r="H4886" s="1136">
        <f t="shared" si="2466"/>
        <v>0</v>
      </c>
      <c r="I4886" s="1137">
        <f t="shared" si="2466"/>
        <v>0</v>
      </c>
      <c r="J4886" s="1144">
        <f t="shared" si="2466"/>
        <v>0</v>
      </c>
      <c r="K4886" s="538">
        <f t="shared" si="2454"/>
        <v>0</v>
      </c>
      <c r="L4886" s="2"/>
      <c r="M4886" s="2"/>
    </row>
    <row r="4887" spans="1:13" ht="12.95" customHeight="1" thickBot="1" x14ac:dyDescent="0.3">
      <c r="A4887" s="1148" t="s">
        <v>960</v>
      </c>
      <c r="B4887" s="3" t="s">
        <v>151</v>
      </c>
      <c r="C4887" s="76">
        <f>C4888</f>
        <v>6000000</v>
      </c>
      <c r="D4887" s="76">
        <f t="shared" si="2466"/>
        <v>0</v>
      </c>
      <c r="E4887" s="76">
        <f t="shared" si="2466"/>
        <v>0</v>
      </c>
      <c r="F4887" s="109">
        <f t="shared" si="2466"/>
        <v>0</v>
      </c>
      <c r="G4887" s="1142">
        <f t="shared" si="2466"/>
        <v>0</v>
      </c>
      <c r="H4887" s="76">
        <f t="shared" si="2466"/>
        <v>0</v>
      </c>
      <c r="I4887" s="109">
        <f t="shared" si="2466"/>
        <v>0</v>
      </c>
      <c r="J4887" s="1145">
        <f t="shared" si="2466"/>
        <v>0</v>
      </c>
      <c r="K4887" s="544">
        <f t="shared" si="2454"/>
        <v>0</v>
      </c>
      <c r="L4887" s="2"/>
      <c r="M4887" s="2"/>
    </row>
    <row r="4888" spans="1:13" ht="12.95" customHeight="1" x14ac:dyDescent="0.25">
      <c r="A4888" s="1149" t="s">
        <v>961</v>
      </c>
      <c r="B4888" s="63" t="s">
        <v>964</v>
      </c>
      <c r="C4888" s="1139">
        <f>C4889</f>
        <v>6000000</v>
      </c>
      <c r="D4888" s="1139">
        <f t="shared" si="2466"/>
        <v>0</v>
      </c>
      <c r="E4888" s="1139">
        <f t="shared" si="2466"/>
        <v>0</v>
      </c>
      <c r="F4888" s="1140">
        <f t="shared" si="2466"/>
        <v>0</v>
      </c>
      <c r="G4888" s="1141">
        <f t="shared" si="2466"/>
        <v>0</v>
      </c>
      <c r="H4888" s="1139">
        <f t="shared" si="2466"/>
        <v>0</v>
      </c>
      <c r="I4888" s="1140">
        <f t="shared" si="2466"/>
        <v>0</v>
      </c>
      <c r="J4888" s="1146">
        <f t="shared" si="2466"/>
        <v>0</v>
      </c>
      <c r="K4888" s="535">
        <f t="shared" si="2454"/>
        <v>0</v>
      </c>
      <c r="L4888" s="2"/>
      <c r="M4888" s="2"/>
    </row>
    <row r="4889" spans="1:13" ht="12.95" customHeight="1" x14ac:dyDescent="0.25">
      <c r="A4889" s="1150" t="s">
        <v>962</v>
      </c>
      <c r="B4889" s="4" t="s">
        <v>965</v>
      </c>
      <c r="C4889" s="6">
        <v>6000000</v>
      </c>
      <c r="D4889" s="25"/>
      <c r="E4889" s="25"/>
      <c r="F4889" s="108"/>
      <c r="G4889" s="868"/>
      <c r="H4889" s="695"/>
      <c r="I4889" s="881"/>
      <c r="J4889" s="622"/>
      <c r="K4889" s="536">
        <f t="shared" si="2454"/>
        <v>0</v>
      </c>
      <c r="L4889" s="2"/>
      <c r="M4889" s="2"/>
    </row>
    <row r="4890" spans="1:13" ht="12.95" customHeight="1" x14ac:dyDescent="0.25">
      <c r="A4890" s="54" t="s">
        <v>118</v>
      </c>
      <c r="B4890" s="54" t="s">
        <v>549</v>
      </c>
      <c r="C4890" s="55">
        <f>C4891</f>
        <v>49231000</v>
      </c>
      <c r="D4890" s="55">
        <f t="shared" ref="D4890:J4891" si="2467">D4891</f>
        <v>0</v>
      </c>
      <c r="E4890" s="55">
        <f t="shared" si="2467"/>
        <v>0</v>
      </c>
      <c r="F4890" s="104">
        <f t="shared" si="2467"/>
        <v>0</v>
      </c>
      <c r="G4890" s="547">
        <f t="shared" si="2467"/>
        <v>0</v>
      </c>
      <c r="H4890" s="548">
        <f t="shared" si="2467"/>
        <v>30271000</v>
      </c>
      <c r="I4890" s="581">
        <f t="shared" si="2467"/>
        <v>30271000</v>
      </c>
      <c r="J4890" s="549">
        <f t="shared" si="2467"/>
        <v>18960000</v>
      </c>
      <c r="K4890" s="916">
        <f t="shared" si="2454"/>
        <v>61.487680526497535</v>
      </c>
      <c r="L4890" s="1"/>
      <c r="M4890" s="1"/>
    </row>
    <row r="4891" spans="1:13" ht="12.95" customHeight="1" thickBot="1" x14ac:dyDescent="0.3">
      <c r="A4891" s="72" t="s">
        <v>56</v>
      </c>
      <c r="B4891" s="72" t="s">
        <v>57</v>
      </c>
      <c r="C4891" s="73">
        <f>C4892</f>
        <v>49231000</v>
      </c>
      <c r="D4891" s="73">
        <f t="shared" si="2467"/>
        <v>0</v>
      </c>
      <c r="E4891" s="73">
        <f t="shared" si="2467"/>
        <v>0</v>
      </c>
      <c r="F4891" s="112">
        <f t="shared" si="2467"/>
        <v>0</v>
      </c>
      <c r="G4891" s="910">
        <f t="shared" si="2467"/>
        <v>0</v>
      </c>
      <c r="H4891" s="727">
        <f t="shared" si="2467"/>
        <v>30271000</v>
      </c>
      <c r="I4891" s="911">
        <f t="shared" si="2467"/>
        <v>30271000</v>
      </c>
      <c r="J4891" s="524">
        <f t="shared" si="2467"/>
        <v>18960000</v>
      </c>
      <c r="K4891" s="904">
        <f t="shared" si="2454"/>
        <v>61.487680526497535</v>
      </c>
    </row>
    <row r="4892" spans="1:13" ht="12.95" customHeight="1" thickBot="1" x14ac:dyDescent="0.3">
      <c r="A4892" s="3" t="s">
        <v>374</v>
      </c>
      <c r="B4892" s="3" t="s">
        <v>92</v>
      </c>
      <c r="C4892" s="65">
        <f>C4893+C4895</f>
        <v>49231000</v>
      </c>
      <c r="D4892" s="65">
        <f t="shared" ref="D4892:J4892" si="2468">D4893+D4895</f>
        <v>0</v>
      </c>
      <c r="E4892" s="65">
        <f t="shared" si="2468"/>
        <v>0</v>
      </c>
      <c r="F4892" s="100">
        <f t="shared" si="2468"/>
        <v>0</v>
      </c>
      <c r="G4892" s="858">
        <f t="shared" si="2468"/>
        <v>0</v>
      </c>
      <c r="H4892" s="511">
        <f t="shared" si="2468"/>
        <v>30271000</v>
      </c>
      <c r="I4892" s="859">
        <f t="shared" si="2468"/>
        <v>30271000</v>
      </c>
      <c r="J4892" s="512">
        <f t="shared" si="2468"/>
        <v>18960000</v>
      </c>
      <c r="K4892" s="544">
        <f t="shared" si="2454"/>
        <v>61.487680526497535</v>
      </c>
    </row>
    <row r="4893" spans="1:13" ht="12.95" customHeight="1" x14ac:dyDescent="0.25">
      <c r="A4893" s="63" t="s">
        <v>375</v>
      </c>
      <c r="B4893" s="63" t="s">
        <v>372</v>
      </c>
      <c r="C4893" s="64">
        <f>C4894</f>
        <v>7900000</v>
      </c>
      <c r="D4893" s="64">
        <f t="shared" ref="D4893:J4893" si="2469">D4894</f>
        <v>0</v>
      </c>
      <c r="E4893" s="64">
        <f t="shared" si="2469"/>
        <v>0</v>
      </c>
      <c r="F4893" s="101">
        <f t="shared" si="2469"/>
        <v>0</v>
      </c>
      <c r="G4893" s="860">
        <f t="shared" si="2469"/>
        <v>0</v>
      </c>
      <c r="H4893" s="369">
        <f t="shared" si="2469"/>
        <v>1200000</v>
      </c>
      <c r="I4893" s="861">
        <f t="shared" si="2469"/>
        <v>1200000</v>
      </c>
      <c r="J4893" s="513">
        <f t="shared" si="2469"/>
        <v>6700000</v>
      </c>
      <c r="K4893" s="535">
        <f t="shared" si="2454"/>
        <v>15.18987341772152</v>
      </c>
    </row>
    <row r="4894" spans="1:13" ht="12.95" customHeight="1" x14ac:dyDescent="0.25">
      <c r="A4894" s="4" t="s">
        <v>376</v>
      </c>
      <c r="B4894" s="4" t="s">
        <v>212</v>
      </c>
      <c r="C4894" s="21">
        <v>7900000</v>
      </c>
      <c r="D4894" s="16"/>
      <c r="E4894" s="16"/>
      <c r="F4894" s="102"/>
      <c r="G4894" s="850"/>
      <c r="H4894" s="691">
        <v>1200000</v>
      </c>
      <c r="I4894" s="851">
        <f>H4894+G4894</f>
        <v>1200000</v>
      </c>
      <c r="J4894" s="561">
        <f>C4894-I4894</f>
        <v>6700000</v>
      </c>
      <c r="K4894" s="536">
        <f t="shared" si="2454"/>
        <v>15.18987341772152</v>
      </c>
    </row>
    <row r="4895" spans="1:13" ht="12.95" customHeight="1" x14ac:dyDescent="0.25">
      <c r="A4895" s="4" t="s">
        <v>377</v>
      </c>
      <c r="B4895" s="4" t="s">
        <v>955</v>
      </c>
      <c r="C4895" s="21">
        <f>C4896</f>
        <v>41331000</v>
      </c>
      <c r="D4895" s="21">
        <f t="shared" ref="D4895:J4895" si="2470">D4896</f>
        <v>0</v>
      </c>
      <c r="E4895" s="21">
        <f t="shared" si="2470"/>
        <v>0</v>
      </c>
      <c r="F4895" s="103">
        <f t="shared" si="2470"/>
        <v>0</v>
      </c>
      <c r="G4895" s="862">
        <f t="shared" si="2470"/>
        <v>0</v>
      </c>
      <c r="H4895" s="499">
        <f t="shared" si="2470"/>
        <v>29071000</v>
      </c>
      <c r="I4895" s="863">
        <f t="shared" si="2470"/>
        <v>29071000</v>
      </c>
      <c r="J4895" s="514">
        <f t="shared" si="2470"/>
        <v>12260000</v>
      </c>
      <c r="K4895" s="536">
        <f t="shared" si="2454"/>
        <v>70.337035155210373</v>
      </c>
    </row>
    <row r="4896" spans="1:13" ht="12.95" customHeight="1" x14ac:dyDescent="0.25">
      <c r="A4896" s="4" t="s">
        <v>378</v>
      </c>
      <c r="B4896" s="4" t="s">
        <v>373</v>
      </c>
      <c r="C4896" s="21">
        <v>41331000</v>
      </c>
      <c r="D4896" s="16"/>
      <c r="E4896" s="16"/>
      <c r="F4896" s="102"/>
      <c r="G4896" s="850"/>
      <c r="H4896" s="1106">
        <v>29071000</v>
      </c>
      <c r="I4896" s="851">
        <f>H4896+G4896</f>
        <v>29071000</v>
      </c>
      <c r="J4896" s="561">
        <f>C4896-I4896</f>
        <v>12260000</v>
      </c>
      <c r="K4896" s="536">
        <f t="shared" si="2454"/>
        <v>70.337035155210373</v>
      </c>
    </row>
    <row r="4897" spans="1:15" x14ac:dyDescent="0.25">
      <c r="A4897" s="124"/>
      <c r="B4897" s="124"/>
      <c r="C4897" s="125"/>
      <c r="D4897" s="126"/>
      <c r="E4897" s="126"/>
      <c r="F4897" s="126"/>
      <c r="G4897" s="516"/>
      <c r="H4897" s="516"/>
      <c r="I4897" s="516"/>
      <c r="J4897" s="515"/>
      <c r="K4897" s="545"/>
    </row>
    <row r="4898" spans="1:15" x14ac:dyDescent="0.25">
      <c r="A4898" s="7"/>
      <c r="B4898" s="7"/>
      <c r="C4898" s="8"/>
      <c r="D4898" s="130"/>
      <c r="E4898" s="130"/>
      <c r="F4898" s="130"/>
      <c r="G4898" s="520"/>
      <c r="H4898" s="520"/>
      <c r="I4898" s="520"/>
      <c r="J4898" s="519"/>
      <c r="K4898" s="550"/>
    </row>
    <row r="4899" spans="1:15" x14ac:dyDescent="0.25">
      <c r="A4899" s="7"/>
      <c r="B4899" s="7"/>
      <c r="C4899" s="8"/>
      <c r="D4899" s="130"/>
      <c r="E4899" s="130"/>
      <c r="F4899" s="130"/>
      <c r="G4899" s="520"/>
      <c r="H4899" s="520"/>
      <c r="I4899" s="520"/>
      <c r="J4899" s="519"/>
      <c r="K4899" s="550"/>
    </row>
    <row r="4900" spans="1:15" x14ac:dyDescent="0.25">
      <c r="A4900" s="7"/>
      <c r="B4900" s="7"/>
      <c r="C4900" s="8"/>
      <c r="D4900" s="130"/>
      <c r="E4900" s="130"/>
      <c r="F4900" s="130"/>
      <c r="G4900" s="520"/>
      <c r="H4900" s="520"/>
      <c r="I4900" s="520"/>
      <c r="J4900" s="519"/>
      <c r="K4900" s="550">
        <v>7</v>
      </c>
    </row>
    <row r="4901" spans="1:15" x14ac:dyDescent="0.25">
      <c r="A4901" s="120" t="s">
        <v>533</v>
      </c>
      <c r="B4901" s="121">
        <v>2</v>
      </c>
      <c r="C4901" s="122" t="s">
        <v>534</v>
      </c>
      <c r="D4901" s="122" t="s">
        <v>535</v>
      </c>
      <c r="E4901" s="122" t="s">
        <v>536</v>
      </c>
      <c r="F4901" s="123" t="s">
        <v>537</v>
      </c>
      <c r="G4901" s="832">
        <v>7</v>
      </c>
      <c r="H4901" s="715">
        <v>8</v>
      </c>
      <c r="I4901" s="843">
        <v>9</v>
      </c>
      <c r="J4901" s="502">
        <v>10</v>
      </c>
      <c r="K4901" s="503">
        <v>11</v>
      </c>
    </row>
    <row r="4902" spans="1:15" x14ac:dyDescent="0.25">
      <c r="A4902" s="54" t="s">
        <v>117</v>
      </c>
      <c r="B4902" s="54" t="s">
        <v>107</v>
      </c>
      <c r="C4902" s="55">
        <f>C4903+C4911</f>
        <v>6530000</v>
      </c>
      <c r="D4902" s="55">
        <f t="shared" ref="D4902:J4902" si="2471">D4903+D4911</f>
        <v>0</v>
      </c>
      <c r="E4902" s="55">
        <f t="shared" si="2471"/>
        <v>0</v>
      </c>
      <c r="F4902" s="55">
        <f t="shared" si="2471"/>
        <v>0</v>
      </c>
      <c r="G4902" s="55">
        <f t="shared" si="2471"/>
        <v>2760000</v>
      </c>
      <c r="H4902" s="55">
        <f t="shared" si="2471"/>
        <v>80000</v>
      </c>
      <c r="I4902" s="55">
        <f t="shared" si="2471"/>
        <v>2840000</v>
      </c>
      <c r="J4902" s="55">
        <f t="shared" si="2471"/>
        <v>1794000</v>
      </c>
      <c r="K4902" s="916">
        <f t="shared" ref="K4902:K4922" si="2472">I4902/C4902*100</f>
        <v>43.49157733537519</v>
      </c>
      <c r="L4902" s="1"/>
      <c r="M4902" s="1"/>
      <c r="O4902" s="706">
        <f>G4903+G4911+G4923+G4931</f>
        <v>3618125</v>
      </c>
    </row>
    <row r="4903" spans="1:15" ht="15.75" thickBot="1" x14ac:dyDescent="0.3">
      <c r="A4903" s="993" t="s">
        <v>58</v>
      </c>
      <c r="B4903" s="993" t="s">
        <v>59</v>
      </c>
      <c r="C4903" s="994">
        <f>C4904</f>
        <v>1530000</v>
      </c>
      <c r="D4903" s="994">
        <f t="shared" ref="D4903:J4903" si="2473">D4904</f>
        <v>0</v>
      </c>
      <c r="E4903" s="994">
        <f t="shared" si="2473"/>
        <v>0</v>
      </c>
      <c r="F4903" s="995">
        <f t="shared" si="2473"/>
        <v>0</v>
      </c>
      <c r="G4903" s="996">
        <f t="shared" si="2473"/>
        <v>1530000</v>
      </c>
      <c r="H4903" s="1117">
        <f t="shared" si="2473"/>
        <v>0</v>
      </c>
      <c r="I4903" s="997">
        <f t="shared" si="2473"/>
        <v>1530000</v>
      </c>
      <c r="J4903" s="998">
        <f t="shared" si="2473"/>
        <v>0</v>
      </c>
      <c r="K4903" s="999">
        <f t="shared" si="2472"/>
        <v>100</v>
      </c>
      <c r="L4903" s="1"/>
      <c r="M4903" s="1"/>
    </row>
    <row r="4904" spans="1:15" ht="15.75" thickBot="1" x14ac:dyDescent="0.3">
      <c r="A4904" s="3" t="s">
        <v>379</v>
      </c>
      <c r="B4904" s="3" t="s">
        <v>151</v>
      </c>
      <c r="C4904" s="65">
        <f>C4905+C4907+C4909</f>
        <v>1530000</v>
      </c>
      <c r="D4904" s="65">
        <f t="shared" ref="D4904:J4904" si="2474">D4905+D4907+D4909</f>
        <v>0</v>
      </c>
      <c r="E4904" s="65">
        <f t="shared" si="2474"/>
        <v>0</v>
      </c>
      <c r="F4904" s="100">
        <f t="shared" si="2474"/>
        <v>0</v>
      </c>
      <c r="G4904" s="858">
        <f t="shared" si="2474"/>
        <v>1530000</v>
      </c>
      <c r="H4904" s="511">
        <f t="shared" si="2474"/>
        <v>0</v>
      </c>
      <c r="I4904" s="859">
        <f t="shared" si="2474"/>
        <v>1530000</v>
      </c>
      <c r="J4904" s="512">
        <f t="shared" si="2474"/>
        <v>0</v>
      </c>
      <c r="K4904" s="544">
        <f t="shared" si="2472"/>
        <v>100</v>
      </c>
    </row>
    <row r="4905" spans="1:15" x14ac:dyDescent="0.25">
      <c r="A4905" s="63" t="s">
        <v>380</v>
      </c>
      <c r="B4905" s="63" t="s">
        <v>154</v>
      </c>
      <c r="C4905" s="64">
        <f>C4906</f>
        <v>60000</v>
      </c>
      <c r="D4905" s="64">
        <f t="shared" ref="D4905:J4905" si="2475">D4906</f>
        <v>0</v>
      </c>
      <c r="E4905" s="64">
        <f t="shared" si="2475"/>
        <v>0</v>
      </c>
      <c r="F4905" s="101">
        <f t="shared" si="2475"/>
        <v>0</v>
      </c>
      <c r="G4905" s="860">
        <f t="shared" si="2475"/>
        <v>60000</v>
      </c>
      <c r="H4905" s="369">
        <f t="shared" si="2475"/>
        <v>0</v>
      </c>
      <c r="I4905" s="861">
        <f t="shared" si="2475"/>
        <v>60000</v>
      </c>
      <c r="J4905" s="513">
        <f t="shared" si="2475"/>
        <v>0</v>
      </c>
      <c r="K4905" s="535">
        <f t="shared" si="2472"/>
        <v>100</v>
      </c>
    </row>
    <row r="4906" spans="1:15" x14ac:dyDescent="0.25">
      <c r="A4906" s="4" t="s">
        <v>381</v>
      </c>
      <c r="B4906" s="4" t="s">
        <v>155</v>
      </c>
      <c r="C4906" s="21">
        <v>60000</v>
      </c>
      <c r="D4906" s="16"/>
      <c r="E4906" s="16"/>
      <c r="F4906" s="102"/>
      <c r="G4906" s="850">
        <v>60000</v>
      </c>
      <c r="H4906" s="691"/>
      <c r="I4906" s="851">
        <f>H4906+G4906</f>
        <v>60000</v>
      </c>
      <c r="J4906" s="561">
        <f>C4906-I4906</f>
        <v>0</v>
      </c>
      <c r="K4906" s="536">
        <f t="shared" si="2472"/>
        <v>100</v>
      </c>
    </row>
    <row r="4907" spans="1:15" x14ac:dyDescent="0.25">
      <c r="A4907" s="4" t="s">
        <v>382</v>
      </c>
      <c r="B4907" s="4" t="s">
        <v>156</v>
      </c>
      <c r="C4907" s="21">
        <f>C4908</f>
        <v>30000</v>
      </c>
      <c r="D4907" s="21">
        <f t="shared" ref="D4907:J4907" si="2476">D4908</f>
        <v>0</v>
      </c>
      <c r="E4907" s="21">
        <f t="shared" si="2476"/>
        <v>0</v>
      </c>
      <c r="F4907" s="103">
        <f t="shared" si="2476"/>
        <v>0</v>
      </c>
      <c r="G4907" s="862">
        <f t="shared" si="2476"/>
        <v>30000</v>
      </c>
      <c r="H4907" s="499">
        <f t="shared" si="2476"/>
        <v>0</v>
      </c>
      <c r="I4907" s="863">
        <f t="shared" si="2476"/>
        <v>30000</v>
      </c>
      <c r="J4907" s="514">
        <f t="shared" si="2476"/>
        <v>0</v>
      </c>
      <c r="K4907" s="536">
        <f t="shared" si="2472"/>
        <v>100</v>
      </c>
    </row>
    <row r="4908" spans="1:15" x14ac:dyDescent="0.25">
      <c r="A4908" s="4" t="s">
        <v>383</v>
      </c>
      <c r="B4908" s="4" t="s">
        <v>157</v>
      </c>
      <c r="C4908" s="21">
        <v>30000</v>
      </c>
      <c r="D4908" s="16"/>
      <c r="E4908" s="16"/>
      <c r="F4908" s="102"/>
      <c r="G4908" s="850">
        <v>30000</v>
      </c>
      <c r="H4908" s="691"/>
      <c r="I4908" s="851">
        <f>H4908+G4908</f>
        <v>30000</v>
      </c>
      <c r="J4908" s="561">
        <f>C4908-I4908</f>
        <v>0</v>
      </c>
      <c r="K4908" s="536">
        <f t="shared" si="2472"/>
        <v>100</v>
      </c>
    </row>
    <row r="4909" spans="1:15" x14ac:dyDescent="0.25">
      <c r="A4909" s="4" t="s">
        <v>384</v>
      </c>
      <c r="B4909" s="4" t="s">
        <v>158</v>
      </c>
      <c r="C4909" s="21">
        <f>C4910</f>
        <v>1440000</v>
      </c>
      <c r="D4909" s="21">
        <f t="shared" ref="D4909:J4909" si="2477">D4910</f>
        <v>0</v>
      </c>
      <c r="E4909" s="21">
        <f t="shared" si="2477"/>
        <v>0</v>
      </c>
      <c r="F4909" s="103">
        <f t="shared" si="2477"/>
        <v>0</v>
      </c>
      <c r="G4909" s="862">
        <f t="shared" si="2477"/>
        <v>1440000</v>
      </c>
      <c r="H4909" s="499">
        <f t="shared" si="2477"/>
        <v>0</v>
      </c>
      <c r="I4909" s="863">
        <f t="shared" si="2477"/>
        <v>1440000</v>
      </c>
      <c r="J4909" s="514">
        <f t="shared" si="2477"/>
        <v>0</v>
      </c>
      <c r="K4909" s="536">
        <f t="shared" si="2472"/>
        <v>100</v>
      </c>
    </row>
    <row r="4910" spans="1:15" x14ac:dyDescent="0.25">
      <c r="A4910" s="4" t="s">
        <v>385</v>
      </c>
      <c r="B4910" s="4" t="s">
        <v>159</v>
      </c>
      <c r="C4910" s="21">
        <v>1440000</v>
      </c>
      <c r="D4910" s="16"/>
      <c r="E4910" s="16"/>
      <c r="F4910" s="102"/>
      <c r="G4910" s="850">
        <v>1440000</v>
      </c>
      <c r="H4910" s="691"/>
      <c r="I4910" s="851">
        <f>H4910+G4910</f>
        <v>1440000</v>
      </c>
      <c r="J4910" s="561">
        <f>C4910-I4910</f>
        <v>0</v>
      </c>
      <c r="K4910" s="536">
        <f t="shared" si="2472"/>
        <v>100</v>
      </c>
    </row>
    <row r="4911" spans="1:15" ht="15.75" thickBot="1" x14ac:dyDescent="0.3">
      <c r="A4911" s="70" t="s">
        <v>60</v>
      </c>
      <c r="B4911" s="70" t="s">
        <v>61</v>
      </c>
      <c r="C4911" s="71">
        <f>C4912+C4915</f>
        <v>5000000</v>
      </c>
      <c r="D4911" s="71">
        <f t="shared" ref="D4911:J4911" si="2478">D4912+D4915</f>
        <v>0</v>
      </c>
      <c r="E4911" s="71">
        <f t="shared" si="2478"/>
        <v>0</v>
      </c>
      <c r="F4911" s="111">
        <f t="shared" si="2478"/>
        <v>0</v>
      </c>
      <c r="G4911" s="902">
        <f t="shared" si="2478"/>
        <v>1230000</v>
      </c>
      <c r="H4911" s="1100">
        <f t="shared" si="2478"/>
        <v>80000</v>
      </c>
      <c r="I4911" s="903">
        <f t="shared" si="2478"/>
        <v>1310000</v>
      </c>
      <c r="J4911" s="558">
        <f t="shared" si="2478"/>
        <v>1794000</v>
      </c>
      <c r="K4911" s="904">
        <f t="shared" si="2472"/>
        <v>26.200000000000003</v>
      </c>
      <c r="L4911" s="2"/>
      <c r="M4911" s="2"/>
    </row>
    <row r="4912" spans="1:15" ht="15.75" thickBot="1" x14ac:dyDescent="0.3">
      <c r="A4912" s="3" t="s">
        <v>386</v>
      </c>
      <c r="B4912" s="3" t="s">
        <v>92</v>
      </c>
      <c r="C4912" s="65">
        <f>C4913</f>
        <v>2790000</v>
      </c>
      <c r="D4912" s="65">
        <f t="shared" ref="D4912:J4913" si="2479">D4913</f>
        <v>0</v>
      </c>
      <c r="E4912" s="65">
        <f t="shared" si="2479"/>
        <v>0</v>
      </c>
      <c r="F4912" s="100">
        <f t="shared" si="2479"/>
        <v>0</v>
      </c>
      <c r="G4912" s="858">
        <f t="shared" si="2479"/>
        <v>1230000</v>
      </c>
      <c r="H4912" s="511">
        <f t="shared" si="2479"/>
        <v>0</v>
      </c>
      <c r="I4912" s="859">
        <f t="shared" si="2479"/>
        <v>1230000</v>
      </c>
      <c r="J4912" s="512">
        <f t="shared" si="2479"/>
        <v>1560000</v>
      </c>
      <c r="K4912" s="544">
        <f t="shared" si="2472"/>
        <v>44.086021505376344</v>
      </c>
    </row>
    <row r="4913" spans="1:15" x14ac:dyDescent="0.25">
      <c r="A4913" s="63" t="s">
        <v>387</v>
      </c>
      <c r="B4913" s="63" t="s">
        <v>372</v>
      </c>
      <c r="C4913" s="64">
        <f>C4914</f>
        <v>2790000</v>
      </c>
      <c r="D4913" s="64">
        <f t="shared" si="2479"/>
        <v>0</v>
      </c>
      <c r="E4913" s="64">
        <f t="shared" si="2479"/>
        <v>0</v>
      </c>
      <c r="F4913" s="101">
        <f t="shared" si="2479"/>
        <v>0</v>
      </c>
      <c r="G4913" s="860">
        <f t="shared" si="2479"/>
        <v>1230000</v>
      </c>
      <c r="H4913" s="369">
        <f t="shared" si="2479"/>
        <v>0</v>
      </c>
      <c r="I4913" s="861">
        <f t="shared" si="2479"/>
        <v>1230000</v>
      </c>
      <c r="J4913" s="513">
        <f t="shared" si="2479"/>
        <v>1560000</v>
      </c>
      <c r="K4913" s="535">
        <f t="shared" si="2472"/>
        <v>44.086021505376344</v>
      </c>
    </row>
    <row r="4914" spans="1:15" ht="15.75" thickBot="1" x14ac:dyDescent="0.3">
      <c r="A4914" s="48" t="s">
        <v>388</v>
      </c>
      <c r="B4914" s="48" t="s">
        <v>212</v>
      </c>
      <c r="C4914" s="49">
        <v>2790000</v>
      </c>
      <c r="D4914" s="147"/>
      <c r="E4914" s="147"/>
      <c r="F4914" s="148"/>
      <c r="G4914" s="865">
        <v>1230000</v>
      </c>
      <c r="H4914" s="1098"/>
      <c r="I4914" s="866">
        <f>H4914+G4914</f>
        <v>1230000</v>
      </c>
      <c r="J4914" s="618">
        <f>C4914-I4914</f>
        <v>1560000</v>
      </c>
      <c r="K4914" s="538">
        <f t="shared" si="2472"/>
        <v>44.086021505376344</v>
      </c>
      <c r="O4914" s="419">
        <f>G4914/410000</f>
        <v>3</v>
      </c>
    </row>
    <row r="4915" spans="1:15" ht="15.75" thickBot="1" x14ac:dyDescent="0.3">
      <c r="A4915" s="3" t="s">
        <v>389</v>
      </c>
      <c r="B4915" s="3" t="s">
        <v>151</v>
      </c>
      <c r="C4915" s="65">
        <f>C4916+C4918+C4920</f>
        <v>2210000</v>
      </c>
      <c r="D4915" s="65">
        <f t="shared" ref="D4915:J4916" si="2480">D4916</f>
        <v>0</v>
      </c>
      <c r="E4915" s="65">
        <f t="shared" si="2480"/>
        <v>0</v>
      </c>
      <c r="F4915" s="100">
        <f t="shared" si="2480"/>
        <v>0</v>
      </c>
      <c r="G4915" s="858">
        <f t="shared" si="2480"/>
        <v>0</v>
      </c>
      <c r="H4915" s="511">
        <f t="shared" si="2480"/>
        <v>80000</v>
      </c>
      <c r="I4915" s="859">
        <f t="shared" si="2480"/>
        <v>80000</v>
      </c>
      <c r="J4915" s="512">
        <f t="shared" si="2480"/>
        <v>234000</v>
      </c>
      <c r="K4915" s="544">
        <f t="shared" si="2472"/>
        <v>3.6199095022624439</v>
      </c>
    </row>
    <row r="4916" spans="1:15" x14ac:dyDescent="0.25">
      <c r="A4916" s="63" t="s">
        <v>390</v>
      </c>
      <c r="B4916" s="63" t="s">
        <v>154</v>
      </c>
      <c r="C4916" s="64">
        <f>C4917</f>
        <v>314000</v>
      </c>
      <c r="D4916" s="64">
        <f t="shared" si="2480"/>
        <v>0</v>
      </c>
      <c r="E4916" s="64">
        <f t="shared" si="2480"/>
        <v>0</v>
      </c>
      <c r="F4916" s="101">
        <f t="shared" si="2480"/>
        <v>0</v>
      </c>
      <c r="G4916" s="860">
        <f t="shared" si="2480"/>
        <v>0</v>
      </c>
      <c r="H4916" s="369">
        <f t="shared" si="2480"/>
        <v>80000</v>
      </c>
      <c r="I4916" s="861">
        <f t="shared" si="2480"/>
        <v>80000</v>
      </c>
      <c r="J4916" s="513">
        <f t="shared" si="2480"/>
        <v>234000</v>
      </c>
      <c r="K4916" s="535">
        <f t="shared" si="2472"/>
        <v>25.477707006369428</v>
      </c>
    </row>
    <row r="4917" spans="1:15" x14ac:dyDescent="0.25">
      <c r="A4917" s="4" t="s">
        <v>391</v>
      </c>
      <c r="B4917" s="4" t="s">
        <v>246</v>
      </c>
      <c r="C4917" s="21">
        <v>314000</v>
      </c>
      <c r="D4917" s="16"/>
      <c r="E4917" s="16"/>
      <c r="F4917" s="102"/>
      <c r="G4917" s="850"/>
      <c r="H4917" s="691">
        <v>80000</v>
      </c>
      <c r="I4917" s="851">
        <f>H4917+G4917</f>
        <v>80000</v>
      </c>
      <c r="J4917" s="561">
        <f>C4917-I4917</f>
        <v>234000</v>
      </c>
      <c r="K4917" s="536">
        <f t="shared" si="2472"/>
        <v>25.477707006369428</v>
      </c>
    </row>
    <row r="4918" spans="1:15" x14ac:dyDescent="0.25">
      <c r="A4918" s="63" t="s">
        <v>967</v>
      </c>
      <c r="B4918" s="4" t="s">
        <v>156</v>
      </c>
      <c r="C4918" s="49">
        <f>C4919</f>
        <v>58500</v>
      </c>
      <c r="D4918" s="49">
        <f t="shared" ref="D4918:J4918" si="2481">D4919</f>
        <v>0</v>
      </c>
      <c r="E4918" s="49">
        <f t="shared" si="2481"/>
        <v>0</v>
      </c>
      <c r="F4918" s="1151">
        <f t="shared" si="2481"/>
        <v>0</v>
      </c>
      <c r="G4918" s="1152">
        <f t="shared" si="2481"/>
        <v>0</v>
      </c>
      <c r="H4918" s="49">
        <f t="shared" si="2481"/>
        <v>0</v>
      </c>
      <c r="I4918" s="1153">
        <f t="shared" si="2481"/>
        <v>0</v>
      </c>
      <c r="J4918" s="1155">
        <f t="shared" si="2481"/>
        <v>0</v>
      </c>
      <c r="K4918" s="536">
        <f t="shared" si="2472"/>
        <v>0</v>
      </c>
    </row>
    <row r="4919" spans="1:15" x14ac:dyDescent="0.25">
      <c r="A4919" s="63" t="s">
        <v>968</v>
      </c>
      <c r="B4919" s="4" t="s">
        <v>157</v>
      </c>
      <c r="C4919" s="49">
        <v>58500</v>
      </c>
      <c r="D4919" s="29"/>
      <c r="E4919" s="29"/>
      <c r="F4919" s="89"/>
      <c r="G4919" s="836"/>
      <c r="H4919" s="1098"/>
      <c r="I4919" s="1154"/>
      <c r="J4919" s="618"/>
      <c r="K4919" s="536">
        <f t="shared" si="2472"/>
        <v>0</v>
      </c>
    </row>
    <row r="4920" spans="1:15" x14ac:dyDescent="0.25">
      <c r="A4920" s="63" t="s">
        <v>969</v>
      </c>
      <c r="B4920" s="4" t="s">
        <v>158</v>
      </c>
      <c r="C4920" s="49">
        <f>C4921</f>
        <v>1837500</v>
      </c>
      <c r="D4920" s="49">
        <f t="shared" ref="D4920:J4920" si="2482">D4921</f>
        <v>0</v>
      </c>
      <c r="E4920" s="49">
        <f t="shared" si="2482"/>
        <v>0</v>
      </c>
      <c r="F4920" s="1151">
        <f t="shared" si="2482"/>
        <v>0</v>
      </c>
      <c r="G4920" s="870">
        <f t="shared" si="2482"/>
        <v>0</v>
      </c>
      <c r="H4920" s="21">
        <f t="shared" si="2482"/>
        <v>0</v>
      </c>
      <c r="I4920" s="871">
        <f t="shared" si="2482"/>
        <v>0</v>
      </c>
      <c r="J4920" s="1156">
        <f t="shared" si="2482"/>
        <v>0</v>
      </c>
      <c r="K4920" s="536">
        <f t="shared" si="2472"/>
        <v>0</v>
      </c>
    </row>
    <row r="4921" spans="1:15" x14ac:dyDescent="0.25">
      <c r="A4921" s="63" t="s">
        <v>970</v>
      </c>
      <c r="B4921" s="4" t="s">
        <v>159</v>
      </c>
      <c r="C4921" s="49">
        <v>1837500</v>
      </c>
      <c r="D4921" s="29"/>
      <c r="E4921" s="29"/>
      <c r="F4921" s="89"/>
      <c r="G4921" s="836"/>
      <c r="H4921" s="1098"/>
      <c r="I4921" s="866"/>
      <c r="J4921" s="618"/>
      <c r="K4921" s="536">
        <f t="shared" si="2472"/>
        <v>0</v>
      </c>
    </row>
    <row r="4922" spans="1:15" x14ac:dyDescent="0.25">
      <c r="A4922" s="1162" t="s">
        <v>973</v>
      </c>
      <c r="B4922" s="1159" t="s">
        <v>974</v>
      </c>
      <c r="C4922" s="1160">
        <f>C4923+C4931</f>
        <v>5335000</v>
      </c>
      <c r="D4922" s="1160">
        <f t="shared" ref="D4922:J4922" si="2483">D4923+D4931</f>
        <v>0</v>
      </c>
      <c r="E4922" s="1160">
        <f t="shared" si="2483"/>
        <v>0</v>
      </c>
      <c r="F4922" s="1160">
        <f t="shared" si="2483"/>
        <v>0</v>
      </c>
      <c r="G4922" s="1160">
        <f t="shared" si="2483"/>
        <v>858125</v>
      </c>
      <c r="H4922" s="1160">
        <f t="shared" si="2483"/>
        <v>766750</v>
      </c>
      <c r="I4922" s="1160">
        <f t="shared" si="2483"/>
        <v>1624875</v>
      </c>
      <c r="J4922" s="1160">
        <f t="shared" si="2483"/>
        <v>3710125</v>
      </c>
      <c r="K4922" s="536">
        <f t="shared" si="2472"/>
        <v>30.456888472352389</v>
      </c>
      <c r="N4922" s="949" t="s">
        <v>949</v>
      </c>
    </row>
    <row r="4923" spans="1:15" ht="15.75" thickBot="1" x14ac:dyDescent="0.3">
      <c r="A4923" s="70" t="s">
        <v>62</v>
      </c>
      <c r="B4923" s="77" t="s">
        <v>63</v>
      </c>
      <c r="C4923" s="71">
        <f>C4924</f>
        <v>3755000</v>
      </c>
      <c r="D4923" s="71">
        <f t="shared" ref="D4923:J4923" si="2484">D4924</f>
        <v>0</v>
      </c>
      <c r="E4923" s="71">
        <f t="shared" si="2484"/>
        <v>0</v>
      </c>
      <c r="F4923" s="111">
        <f t="shared" si="2484"/>
        <v>0</v>
      </c>
      <c r="G4923" s="902">
        <f t="shared" si="2484"/>
        <v>108125</v>
      </c>
      <c r="H4923" s="1100">
        <f t="shared" si="2484"/>
        <v>46750</v>
      </c>
      <c r="I4923" s="903">
        <f t="shared" si="2484"/>
        <v>154875</v>
      </c>
      <c r="J4923" s="558">
        <f t="shared" si="2484"/>
        <v>3600125</v>
      </c>
      <c r="K4923" s="904">
        <f t="shared" ref="K4923:K4947" si="2485">I4923/C4923*100</f>
        <v>4.1245006657789611</v>
      </c>
      <c r="L4923" s="2"/>
      <c r="M4923" s="2"/>
    </row>
    <row r="4924" spans="1:15" ht="15.75" thickBot="1" x14ac:dyDescent="0.3">
      <c r="A4924" s="79" t="s">
        <v>392</v>
      </c>
      <c r="B4924" s="3" t="s">
        <v>151</v>
      </c>
      <c r="C4924" s="65">
        <f>C4925+C4927+C4929</f>
        <v>3755000</v>
      </c>
      <c r="D4924" s="65">
        <f t="shared" ref="D4924:J4924" si="2486">D4925+D4927+D4929</f>
        <v>0</v>
      </c>
      <c r="E4924" s="65">
        <f t="shared" si="2486"/>
        <v>0</v>
      </c>
      <c r="F4924" s="100">
        <f t="shared" si="2486"/>
        <v>0</v>
      </c>
      <c r="G4924" s="858">
        <f t="shared" si="2486"/>
        <v>108125</v>
      </c>
      <c r="H4924" s="511">
        <f t="shared" si="2486"/>
        <v>46750</v>
      </c>
      <c r="I4924" s="859">
        <f t="shared" si="2486"/>
        <v>154875</v>
      </c>
      <c r="J4924" s="512">
        <f t="shared" si="2486"/>
        <v>3600125</v>
      </c>
      <c r="K4924" s="544">
        <f t="shared" si="2485"/>
        <v>4.1245006657789611</v>
      </c>
    </row>
    <row r="4925" spans="1:15" x14ac:dyDescent="0.25">
      <c r="A4925" s="78" t="s">
        <v>393</v>
      </c>
      <c r="B4925" s="63" t="s">
        <v>154</v>
      </c>
      <c r="C4925" s="64">
        <f>C4926</f>
        <v>125000</v>
      </c>
      <c r="D4925" s="64">
        <f t="shared" ref="D4925:J4925" si="2487">D4926</f>
        <v>0</v>
      </c>
      <c r="E4925" s="64">
        <f t="shared" si="2487"/>
        <v>0</v>
      </c>
      <c r="F4925" s="101">
        <f t="shared" si="2487"/>
        <v>0</v>
      </c>
      <c r="G4925" s="860">
        <f t="shared" si="2487"/>
        <v>93250</v>
      </c>
      <c r="H4925" s="369">
        <f t="shared" si="2487"/>
        <v>31750</v>
      </c>
      <c r="I4925" s="861">
        <f t="shared" si="2487"/>
        <v>125000</v>
      </c>
      <c r="J4925" s="513">
        <f t="shared" si="2487"/>
        <v>0</v>
      </c>
      <c r="K4925" s="535">
        <f t="shared" si="2485"/>
        <v>100</v>
      </c>
    </row>
    <row r="4926" spans="1:15" x14ac:dyDescent="0.25">
      <c r="A4926" s="27" t="s">
        <v>394</v>
      </c>
      <c r="B4926" s="4" t="s">
        <v>155</v>
      </c>
      <c r="C4926" s="21">
        <v>125000</v>
      </c>
      <c r="D4926" s="16"/>
      <c r="E4926" s="16"/>
      <c r="F4926" s="102"/>
      <c r="G4926" s="850">
        <v>93250</v>
      </c>
      <c r="H4926" s="691">
        <v>31750</v>
      </c>
      <c r="I4926" s="864">
        <f>H4926+G4926</f>
        <v>125000</v>
      </c>
      <c r="J4926" s="561">
        <f>C4926-I4926</f>
        <v>0</v>
      </c>
      <c r="K4926" s="536">
        <f t="shared" si="2485"/>
        <v>100</v>
      </c>
    </row>
    <row r="4927" spans="1:15" x14ac:dyDescent="0.25">
      <c r="A4927" s="27" t="s">
        <v>395</v>
      </c>
      <c r="B4927" s="4" t="s">
        <v>156</v>
      </c>
      <c r="C4927" s="21">
        <f>C4928</f>
        <v>30000</v>
      </c>
      <c r="D4927" s="21">
        <f t="shared" ref="D4927:J4927" si="2488">D4928</f>
        <v>0</v>
      </c>
      <c r="E4927" s="21">
        <f t="shared" si="2488"/>
        <v>0</v>
      </c>
      <c r="F4927" s="103">
        <f t="shared" si="2488"/>
        <v>0</v>
      </c>
      <c r="G4927" s="862">
        <f t="shared" si="2488"/>
        <v>14875</v>
      </c>
      <c r="H4927" s="499">
        <f t="shared" si="2488"/>
        <v>15000</v>
      </c>
      <c r="I4927" s="863">
        <f t="shared" si="2488"/>
        <v>29875</v>
      </c>
      <c r="J4927" s="514">
        <f t="shared" si="2488"/>
        <v>125</v>
      </c>
      <c r="K4927" s="536">
        <f t="shared" si="2485"/>
        <v>99.583333333333329</v>
      </c>
    </row>
    <row r="4928" spans="1:15" x14ac:dyDescent="0.25">
      <c r="A4928" s="27" t="s">
        <v>396</v>
      </c>
      <c r="B4928" s="4" t="s">
        <v>157</v>
      </c>
      <c r="C4928" s="21">
        <v>30000</v>
      </c>
      <c r="D4928" s="16"/>
      <c r="E4928" s="16"/>
      <c r="F4928" s="102"/>
      <c r="G4928" s="850">
        <v>14875</v>
      </c>
      <c r="H4928" s="691">
        <v>15000</v>
      </c>
      <c r="I4928" s="864">
        <f>H4928+G4928</f>
        <v>29875</v>
      </c>
      <c r="J4928" s="561">
        <f>C4928-I4928</f>
        <v>125</v>
      </c>
      <c r="K4928" s="536">
        <f t="shared" si="2485"/>
        <v>99.583333333333329</v>
      </c>
    </row>
    <row r="4929" spans="1:13" x14ac:dyDescent="0.25">
      <c r="A4929" s="27" t="s">
        <v>397</v>
      </c>
      <c r="B4929" s="4" t="s">
        <v>158</v>
      </c>
      <c r="C4929" s="21">
        <f>C4930</f>
        <v>3600000</v>
      </c>
      <c r="D4929" s="21">
        <f t="shared" ref="D4929:J4929" si="2489">D4930</f>
        <v>0</v>
      </c>
      <c r="E4929" s="21">
        <f t="shared" si="2489"/>
        <v>0</v>
      </c>
      <c r="F4929" s="103">
        <f t="shared" si="2489"/>
        <v>0</v>
      </c>
      <c r="G4929" s="862">
        <f t="shared" si="2489"/>
        <v>0</v>
      </c>
      <c r="H4929" s="499">
        <f t="shared" si="2489"/>
        <v>0</v>
      </c>
      <c r="I4929" s="863">
        <f t="shared" si="2489"/>
        <v>0</v>
      </c>
      <c r="J4929" s="514">
        <f t="shared" si="2489"/>
        <v>3600000</v>
      </c>
      <c r="K4929" s="536">
        <f t="shared" si="2485"/>
        <v>0</v>
      </c>
    </row>
    <row r="4930" spans="1:13" x14ac:dyDescent="0.25">
      <c r="A4930" s="27" t="s">
        <v>398</v>
      </c>
      <c r="B4930" s="4" t="s">
        <v>159</v>
      </c>
      <c r="C4930" s="21">
        <v>3600000</v>
      </c>
      <c r="D4930" s="16"/>
      <c r="E4930" s="16"/>
      <c r="F4930" s="102"/>
      <c r="G4930" s="835"/>
      <c r="H4930" s="716"/>
      <c r="I4930" s="846">
        <f>H4930+G4930</f>
        <v>0</v>
      </c>
      <c r="J4930" s="561">
        <f>C4930-I4930</f>
        <v>3600000</v>
      </c>
      <c r="K4930" s="536">
        <f t="shared" si="2485"/>
        <v>0</v>
      </c>
    </row>
    <row r="4931" spans="1:13" ht="15.75" thickBot="1" x14ac:dyDescent="0.3">
      <c r="A4931" s="70" t="s">
        <v>64</v>
      </c>
      <c r="B4931" s="77" t="s">
        <v>65</v>
      </c>
      <c r="C4931" s="71">
        <f>C4932</f>
        <v>1580000</v>
      </c>
      <c r="D4931" s="71">
        <f t="shared" ref="D4931:J4931" si="2490">D4932</f>
        <v>0</v>
      </c>
      <c r="E4931" s="71">
        <f t="shared" si="2490"/>
        <v>0</v>
      </c>
      <c r="F4931" s="111">
        <f t="shared" si="2490"/>
        <v>0</v>
      </c>
      <c r="G4931" s="902">
        <f t="shared" si="2490"/>
        <v>750000</v>
      </c>
      <c r="H4931" s="557">
        <f t="shared" si="2490"/>
        <v>720000</v>
      </c>
      <c r="I4931" s="903">
        <f t="shared" si="2490"/>
        <v>1470000</v>
      </c>
      <c r="J4931" s="558">
        <f t="shared" si="2490"/>
        <v>110000</v>
      </c>
      <c r="K4931" s="904">
        <f t="shared" si="2485"/>
        <v>93.037974683544306</v>
      </c>
      <c r="L4931" s="2"/>
      <c r="M4931" s="2"/>
    </row>
    <row r="4932" spans="1:13" ht="15.75" thickBot="1" x14ac:dyDescent="0.3">
      <c r="A4932" s="79" t="s">
        <v>399</v>
      </c>
      <c r="B4932" s="3" t="s">
        <v>151</v>
      </c>
      <c r="C4932" s="65">
        <f>C4933+C4935+C4937</f>
        <v>1580000</v>
      </c>
      <c r="D4932" s="65">
        <f t="shared" ref="D4932:J4932" si="2491">D4933+D4935+D4937</f>
        <v>0</v>
      </c>
      <c r="E4932" s="65">
        <f t="shared" si="2491"/>
        <v>0</v>
      </c>
      <c r="F4932" s="100">
        <f t="shared" si="2491"/>
        <v>0</v>
      </c>
      <c r="G4932" s="858">
        <f t="shared" si="2491"/>
        <v>750000</v>
      </c>
      <c r="H4932" s="511">
        <f t="shared" si="2491"/>
        <v>720000</v>
      </c>
      <c r="I4932" s="859">
        <f t="shared" si="2491"/>
        <v>1470000</v>
      </c>
      <c r="J4932" s="512">
        <f t="shared" si="2491"/>
        <v>110000</v>
      </c>
      <c r="K4932" s="544">
        <f t="shared" si="2485"/>
        <v>93.037974683544306</v>
      </c>
    </row>
    <row r="4933" spans="1:13" x14ac:dyDescent="0.25">
      <c r="A4933" s="78" t="s">
        <v>400</v>
      </c>
      <c r="B4933" s="63" t="s">
        <v>154</v>
      </c>
      <c r="C4933" s="64">
        <f>C4934</f>
        <v>80000</v>
      </c>
      <c r="D4933" s="64">
        <f t="shared" ref="D4933:J4933" si="2492">D4934</f>
        <v>0</v>
      </c>
      <c r="E4933" s="64">
        <f t="shared" si="2492"/>
        <v>0</v>
      </c>
      <c r="F4933" s="101">
        <f t="shared" si="2492"/>
        <v>0</v>
      </c>
      <c r="G4933" s="860">
        <f t="shared" si="2492"/>
        <v>0</v>
      </c>
      <c r="H4933" s="369">
        <f t="shared" si="2492"/>
        <v>0</v>
      </c>
      <c r="I4933" s="861">
        <f t="shared" si="2492"/>
        <v>0</v>
      </c>
      <c r="J4933" s="513">
        <f t="shared" si="2492"/>
        <v>80000</v>
      </c>
      <c r="K4933" s="535">
        <f t="shared" si="2485"/>
        <v>0</v>
      </c>
    </row>
    <row r="4934" spans="1:13" x14ac:dyDescent="0.25">
      <c r="A4934" s="27" t="s">
        <v>401</v>
      </c>
      <c r="B4934" s="4" t="s">
        <v>155</v>
      </c>
      <c r="C4934" s="21">
        <v>80000</v>
      </c>
      <c r="D4934" s="16"/>
      <c r="E4934" s="16"/>
      <c r="F4934" s="102"/>
      <c r="G4934" s="835"/>
      <c r="H4934" s="716"/>
      <c r="I4934" s="846">
        <f>H4934+G4934</f>
        <v>0</v>
      </c>
      <c r="J4934" s="561">
        <f>C4934-I4934</f>
        <v>80000</v>
      </c>
      <c r="K4934" s="536">
        <f t="shared" si="2485"/>
        <v>0</v>
      </c>
    </row>
    <row r="4935" spans="1:13" x14ac:dyDescent="0.25">
      <c r="A4935" s="27" t="s">
        <v>402</v>
      </c>
      <c r="B4935" s="4" t="s">
        <v>156</v>
      </c>
      <c r="C4935" s="21">
        <f>C4936</f>
        <v>60000</v>
      </c>
      <c r="D4935" s="21">
        <f t="shared" ref="D4935:J4935" si="2493">D4936</f>
        <v>0</v>
      </c>
      <c r="E4935" s="21">
        <f t="shared" si="2493"/>
        <v>0</v>
      </c>
      <c r="F4935" s="103">
        <f t="shared" si="2493"/>
        <v>0</v>
      </c>
      <c r="G4935" s="862">
        <f t="shared" si="2493"/>
        <v>30000</v>
      </c>
      <c r="H4935" s="499">
        <f t="shared" si="2493"/>
        <v>0</v>
      </c>
      <c r="I4935" s="863">
        <f t="shared" si="2493"/>
        <v>30000</v>
      </c>
      <c r="J4935" s="514">
        <f t="shared" si="2493"/>
        <v>30000</v>
      </c>
      <c r="K4935" s="536">
        <f t="shared" si="2485"/>
        <v>50</v>
      </c>
    </row>
    <row r="4936" spans="1:13" x14ac:dyDescent="0.25">
      <c r="A4936" s="27" t="s">
        <v>403</v>
      </c>
      <c r="B4936" s="4" t="s">
        <v>157</v>
      </c>
      <c r="C4936" s="21">
        <v>60000</v>
      </c>
      <c r="D4936" s="16"/>
      <c r="E4936" s="16"/>
      <c r="F4936" s="102"/>
      <c r="G4936" s="850">
        <v>30000</v>
      </c>
      <c r="H4936" s="691"/>
      <c r="I4936" s="851">
        <f>H4936+G4936</f>
        <v>30000</v>
      </c>
      <c r="J4936" s="561">
        <f>C4936-I4936</f>
        <v>30000</v>
      </c>
      <c r="K4936" s="536">
        <f t="shared" si="2485"/>
        <v>50</v>
      </c>
    </row>
    <row r="4937" spans="1:13" x14ac:dyDescent="0.25">
      <c r="A4937" s="27" t="s">
        <v>404</v>
      </c>
      <c r="B4937" s="4" t="s">
        <v>158</v>
      </c>
      <c r="C4937" s="21">
        <f>C4938</f>
        <v>1440000</v>
      </c>
      <c r="D4937" s="21">
        <f t="shared" ref="D4937:J4937" si="2494">D4938</f>
        <v>0</v>
      </c>
      <c r="E4937" s="21">
        <f t="shared" si="2494"/>
        <v>0</v>
      </c>
      <c r="F4937" s="103">
        <f t="shared" si="2494"/>
        <v>0</v>
      </c>
      <c r="G4937" s="862">
        <f t="shared" si="2494"/>
        <v>720000</v>
      </c>
      <c r="H4937" s="499">
        <f t="shared" si="2494"/>
        <v>720000</v>
      </c>
      <c r="I4937" s="863">
        <f t="shared" si="2494"/>
        <v>1440000</v>
      </c>
      <c r="J4937" s="514">
        <f t="shared" si="2494"/>
        <v>0</v>
      </c>
      <c r="K4937" s="536">
        <f t="shared" si="2485"/>
        <v>100</v>
      </c>
    </row>
    <row r="4938" spans="1:13" x14ac:dyDescent="0.25">
      <c r="A4938" s="27" t="s">
        <v>405</v>
      </c>
      <c r="B4938" s="4" t="s">
        <v>159</v>
      </c>
      <c r="C4938" s="21">
        <v>1440000</v>
      </c>
      <c r="D4938" s="16"/>
      <c r="E4938" s="16"/>
      <c r="F4938" s="102"/>
      <c r="G4938" s="850">
        <v>720000</v>
      </c>
      <c r="H4938" s="691">
        <v>720000</v>
      </c>
      <c r="I4938" s="851">
        <f>H4938+G4938</f>
        <v>1440000</v>
      </c>
      <c r="J4938" s="561">
        <f>C4938-I4938</f>
        <v>0</v>
      </c>
      <c r="K4938" s="536">
        <f t="shared" si="2485"/>
        <v>100</v>
      </c>
    </row>
    <row r="4939" spans="1:13" ht="15.75" thickBot="1" x14ac:dyDescent="0.3">
      <c r="A4939" s="54" t="s">
        <v>116</v>
      </c>
      <c r="B4939" s="59" t="s">
        <v>108</v>
      </c>
      <c r="C4939" s="55">
        <f t="shared" ref="C4939:J4939" si="2495">C4940+C4952+C4960+C4968</f>
        <v>9960000</v>
      </c>
      <c r="D4939" s="55">
        <f t="shared" si="2495"/>
        <v>0</v>
      </c>
      <c r="E4939" s="55">
        <f t="shared" si="2495"/>
        <v>0</v>
      </c>
      <c r="F4939" s="104">
        <f t="shared" si="2495"/>
        <v>0</v>
      </c>
      <c r="G4939" s="547">
        <f t="shared" si="2495"/>
        <v>992500</v>
      </c>
      <c r="H4939" s="499">
        <f t="shared" si="2495"/>
        <v>2107500</v>
      </c>
      <c r="I4939" s="581">
        <f t="shared" si="2495"/>
        <v>3100000</v>
      </c>
      <c r="J4939" s="549">
        <f t="shared" si="2495"/>
        <v>6860000</v>
      </c>
      <c r="K4939" s="917">
        <f t="shared" si="2485"/>
        <v>31.124497991967871</v>
      </c>
      <c r="L4939" s="1"/>
      <c r="M4939" s="1"/>
    </row>
    <row r="4940" spans="1:13" ht="15.75" thickBot="1" x14ac:dyDescent="0.3">
      <c r="A4940" s="70" t="s">
        <v>66</v>
      </c>
      <c r="B4940" s="77" t="s">
        <v>67</v>
      </c>
      <c r="C4940" s="71">
        <f>C4941</f>
        <v>1840000</v>
      </c>
      <c r="D4940" s="71">
        <f t="shared" ref="D4940:J4940" si="2496">D4941</f>
        <v>0</v>
      </c>
      <c r="E4940" s="71">
        <f t="shared" si="2496"/>
        <v>0</v>
      </c>
      <c r="F4940" s="111">
        <f t="shared" si="2496"/>
        <v>0</v>
      </c>
      <c r="G4940" s="902">
        <f t="shared" si="2496"/>
        <v>0</v>
      </c>
      <c r="H4940" s="557">
        <f t="shared" si="2496"/>
        <v>0</v>
      </c>
      <c r="I4940" s="903">
        <f t="shared" si="2496"/>
        <v>0</v>
      </c>
      <c r="J4940" s="558">
        <f t="shared" si="2496"/>
        <v>1840000</v>
      </c>
      <c r="K4940" s="909">
        <f t="shared" si="2485"/>
        <v>0</v>
      </c>
      <c r="L4940" s="2"/>
      <c r="M4940" s="2"/>
    </row>
    <row r="4941" spans="1:13" ht="15.75" thickBot="1" x14ac:dyDescent="0.3">
      <c r="A4941" s="79" t="s">
        <v>406</v>
      </c>
      <c r="B4941" s="3" t="s">
        <v>151</v>
      </c>
      <c r="C4941" s="65">
        <f>C4942+C4944+C4946</f>
        <v>1840000</v>
      </c>
      <c r="D4941" s="65">
        <f t="shared" ref="D4941:J4941" si="2497">D4942+D4944+D4946</f>
        <v>0</v>
      </c>
      <c r="E4941" s="65">
        <f t="shared" si="2497"/>
        <v>0</v>
      </c>
      <c r="F4941" s="100">
        <f t="shared" si="2497"/>
        <v>0</v>
      </c>
      <c r="G4941" s="858">
        <f t="shared" si="2497"/>
        <v>0</v>
      </c>
      <c r="H4941" s="511">
        <f t="shared" si="2497"/>
        <v>0</v>
      </c>
      <c r="I4941" s="859">
        <f t="shared" si="2497"/>
        <v>0</v>
      </c>
      <c r="J4941" s="512">
        <f t="shared" si="2497"/>
        <v>1840000</v>
      </c>
      <c r="K4941" s="535">
        <f t="shared" si="2485"/>
        <v>0</v>
      </c>
    </row>
    <row r="4942" spans="1:13" x14ac:dyDescent="0.25">
      <c r="A4942" s="78" t="s">
        <v>407</v>
      </c>
      <c r="B4942" s="63" t="s">
        <v>154</v>
      </c>
      <c r="C4942" s="64">
        <f>C4943</f>
        <v>310000</v>
      </c>
      <c r="D4942" s="64">
        <f t="shared" ref="D4942:J4942" si="2498">D4943</f>
        <v>0</v>
      </c>
      <c r="E4942" s="64">
        <f t="shared" si="2498"/>
        <v>0</v>
      </c>
      <c r="F4942" s="101">
        <f t="shared" si="2498"/>
        <v>0</v>
      </c>
      <c r="G4942" s="860">
        <f t="shared" si="2498"/>
        <v>0</v>
      </c>
      <c r="H4942" s="369">
        <f t="shared" si="2498"/>
        <v>0</v>
      </c>
      <c r="I4942" s="861">
        <f t="shared" si="2498"/>
        <v>0</v>
      </c>
      <c r="J4942" s="513">
        <f t="shared" si="2498"/>
        <v>310000</v>
      </c>
      <c r="K4942" s="536">
        <f t="shared" si="2485"/>
        <v>0</v>
      </c>
    </row>
    <row r="4943" spans="1:13" x14ac:dyDescent="0.25">
      <c r="A4943" s="27" t="s">
        <v>408</v>
      </c>
      <c r="B4943" s="4" t="s">
        <v>155</v>
      </c>
      <c r="C4943" s="21">
        <v>310000</v>
      </c>
      <c r="D4943" s="16"/>
      <c r="E4943" s="16"/>
      <c r="F4943" s="102"/>
      <c r="G4943" s="835"/>
      <c r="H4943" s="716"/>
      <c r="I4943" s="846">
        <f>H4943+G4943</f>
        <v>0</v>
      </c>
      <c r="J4943" s="561">
        <f>C4943-I4943</f>
        <v>310000</v>
      </c>
      <c r="K4943" s="536">
        <f t="shared" si="2485"/>
        <v>0</v>
      </c>
    </row>
    <row r="4944" spans="1:13" x14ac:dyDescent="0.25">
      <c r="A4944" s="27" t="s">
        <v>409</v>
      </c>
      <c r="B4944" s="4" t="s">
        <v>156</v>
      </c>
      <c r="C4944" s="21">
        <f>C4945</f>
        <v>90000</v>
      </c>
      <c r="D4944" s="21">
        <f t="shared" ref="D4944:J4944" si="2499">D4945</f>
        <v>0</v>
      </c>
      <c r="E4944" s="21">
        <f t="shared" si="2499"/>
        <v>0</v>
      </c>
      <c r="F4944" s="103">
        <f t="shared" si="2499"/>
        <v>0</v>
      </c>
      <c r="G4944" s="862">
        <f t="shared" si="2499"/>
        <v>0</v>
      </c>
      <c r="H4944" s="499">
        <f t="shared" si="2499"/>
        <v>0</v>
      </c>
      <c r="I4944" s="863">
        <f t="shared" si="2499"/>
        <v>0</v>
      </c>
      <c r="J4944" s="514">
        <f t="shared" si="2499"/>
        <v>90000</v>
      </c>
      <c r="K4944" s="536">
        <f t="shared" si="2485"/>
        <v>0</v>
      </c>
    </row>
    <row r="4945" spans="1:13" x14ac:dyDescent="0.25">
      <c r="A4945" s="27" t="s">
        <v>410</v>
      </c>
      <c r="B4945" s="4" t="s">
        <v>157</v>
      </c>
      <c r="C4945" s="21">
        <v>90000</v>
      </c>
      <c r="D4945" s="16"/>
      <c r="E4945" s="16"/>
      <c r="F4945" s="102"/>
      <c r="G4945" s="835"/>
      <c r="H4945" s="716"/>
      <c r="I4945" s="846">
        <f>H4945+G4945</f>
        <v>0</v>
      </c>
      <c r="J4945" s="561">
        <f>C4945-I4945</f>
        <v>90000</v>
      </c>
      <c r="K4945" s="536">
        <f t="shared" si="2485"/>
        <v>0</v>
      </c>
    </row>
    <row r="4946" spans="1:13" x14ac:dyDescent="0.25">
      <c r="A4946" s="27" t="s">
        <v>411</v>
      </c>
      <c r="B4946" s="4" t="s">
        <v>158</v>
      </c>
      <c r="C4946" s="21">
        <f>C4947</f>
        <v>1440000</v>
      </c>
      <c r="D4946" s="21">
        <f t="shared" ref="D4946:J4946" si="2500">D4947</f>
        <v>0</v>
      </c>
      <c r="E4946" s="21">
        <f t="shared" si="2500"/>
        <v>0</v>
      </c>
      <c r="F4946" s="103">
        <f t="shared" si="2500"/>
        <v>0</v>
      </c>
      <c r="G4946" s="862">
        <f t="shared" si="2500"/>
        <v>0</v>
      </c>
      <c r="H4946" s="499">
        <f t="shared" si="2500"/>
        <v>0</v>
      </c>
      <c r="I4946" s="863">
        <f t="shared" si="2500"/>
        <v>0</v>
      </c>
      <c r="J4946" s="514">
        <f t="shared" si="2500"/>
        <v>1440000</v>
      </c>
      <c r="K4946" s="536">
        <f t="shared" si="2485"/>
        <v>0</v>
      </c>
    </row>
    <row r="4947" spans="1:13" x14ac:dyDescent="0.25">
      <c r="A4947" s="135" t="s">
        <v>412</v>
      </c>
      <c r="B4947" s="48" t="s">
        <v>159</v>
      </c>
      <c r="C4947" s="49">
        <v>1440000</v>
      </c>
      <c r="D4947" s="29"/>
      <c r="E4947" s="29"/>
      <c r="F4947" s="89"/>
      <c r="G4947" s="836"/>
      <c r="H4947" s="1088"/>
      <c r="I4947" s="847">
        <f>H4947+G4947</f>
        <v>0</v>
      </c>
      <c r="J4947" s="618">
        <f>C4947-I4947</f>
        <v>1440000</v>
      </c>
      <c r="K4947" s="538">
        <f t="shared" si="2485"/>
        <v>0</v>
      </c>
    </row>
    <row r="4948" spans="1:13" x14ac:dyDescent="0.25">
      <c r="A4948" s="139"/>
      <c r="B4948" s="124"/>
      <c r="C4948" s="125"/>
      <c r="D4948" s="126"/>
      <c r="E4948" s="126"/>
      <c r="F4948" s="126"/>
      <c r="G4948" s="516"/>
      <c r="H4948" s="516"/>
      <c r="I4948" s="516"/>
      <c r="J4948" s="515"/>
      <c r="K4948" s="545"/>
    </row>
    <row r="4949" spans="1:13" x14ac:dyDescent="0.25">
      <c r="A4949" s="140"/>
      <c r="B4949" s="7"/>
      <c r="C4949" s="8"/>
      <c r="D4949" s="130"/>
      <c r="E4949" s="130"/>
      <c r="F4949" s="130"/>
      <c r="G4949" s="520"/>
      <c r="H4949" s="520"/>
      <c r="I4949" s="520"/>
      <c r="J4949" s="519"/>
      <c r="K4949" s="550"/>
    </row>
    <row r="4950" spans="1:13" x14ac:dyDescent="0.25">
      <c r="A4950" s="140"/>
      <c r="B4950" s="7"/>
      <c r="C4950" s="8"/>
      <c r="D4950" s="130"/>
      <c r="E4950" s="130"/>
      <c r="F4950" s="130"/>
      <c r="G4950" s="520"/>
      <c r="H4950" s="520"/>
      <c r="I4950" s="520"/>
      <c r="J4950" s="519"/>
      <c r="K4950" s="550">
        <v>8</v>
      </c>
    </row>
    <row r="4951" spans="1:13" x14ac:dyDescent="0.25">
      <c r="A4951" s="144" t="s">
        <v>533</v>
      </c>
      <c r="B4951" s="141">
        <v>2</v>
      </c>
      <c r="C4951" s="142" t="s">
        <v>534</v>
      </c>
      <c r="D4951" s="142" t="s">
        <v>535</v>
      </c>
      <c r="E4951" s="142" t="s">
        <v>536</v>
      </c>
      <c r="F4951" s="143" t="s">
        <v>537</v>
      </c>
      <c r="G4951" s="882">
        <v>7</v>
      </c>
      <c r="H4951" s="1108">
        <v>8</v>
      </c>
      <c r="I4951" s="883">
        <v>9</v>
      </c>
      <c r="J4951" s="525">
        <v>10</v>
      </c>
      <c r="K4951" s="503">
        <v>11</v>
      </c>
    </row>
    <row r="4952" spans="1:13" ht="15.75" thickBot="1" x14ac:dyDescent="0.3">
      <c r="A4952" s="136" t="s">
        <v>68</v>
      </c>
      <c r="B4952" s="136" t="s">
        <v>69</v>
      </c>
      <c r="C4952" s="137">
        <f>C4953</f>
        <v>5560000</v>
      </c>
      <c r="D4952" s="137">
        <f t="shared" ref="D4952:J4952" si="2501">D4953</f>
        <v>0</v>
      </c>
      <c r="E4952" s="137">
        <f t="shared" si="2501"/>
        <v>0</v>
      </c>
      <c r="F4952" s="138">
        <f t="shared" si="2501"/>
        <v>0</v>
      </c>
      <c r="G4952" s="905">
        <f t="shared" si="2501"/>
        <v>992500</v>
      </c>
      <c r="H4952" s="1118">
        <f t="shared" si="2501"/>
        <v>67500</v>
      </c>
      <c r="I4952" s="906">
        <f t="shared" si="2501"/>
        <v>1060000</v>
      </c>
      <c r="J4952" s="559">
        <f t="shared" si="2501"/>
        <v>4500000</v>
      </c>
      <c r="K4952" s="907">
        <f t="shared" ref="K4952:K4993" si="2502">I4952/C4952*100</f>
        <v>19.064748201438849</v>
      </c>
      <c r="L4952" s="2"/>
      <c r="M4952" s="2"/>
    </row>
    <row r="4953" spans="1:13" ht="15.75" thickBot="1" x14ac:dyDescent="0.3">
      <c r="A4953" s="79" t="s">
        <v>413</v>
      </c>
      <c r="B4953" s="3" t="s">
        <v>151</v>
      </c>
      <c r="C4953" s="65">
        <f>C4954+C4956+C4958</f>
        <v>5560000</v>
      </c>
      <c r="D4953" s="65">
        <f t="shared" ref="D4953:J4953" si="2503">D4954+D4956+D4958</f>
        <v>0</v>
      </c>
      <c r="E4953" s="65">
        <f t="shared" si="2503"/>
        <v>0</v>
      </c>
      <c r="F4953" s="100">
        <f t="shared" si="2503"/>
        <v>0</v>
      </c>
      <c r="G4953" s="858">
        <f t="shared" si="2503"/>
        <v>992500</v>
      </c>
      <c r="H4953" s="511">
        <f t="shared" si="2503"/>
        <v>67500</v>
      </c>
      <c r="I4953" s="859">
        <f t="shared" si="2503"/>
        <v>1060000</v>
      </c>
      <c r="J4953" s="512">
        <f t="shared" si="2503"/>
        <v>4500000</v>
      </c>
      <c r="K4953" s="535">
        <f t="shared" si="2502"/>
        <v>19.064748201438849</v>
      </c>
    </row>
    <row r="4954" spans="1:13" x14ac:dyDescent="0.25">
      <c r="A4954" s="78" t="s">
        <v>414</v>
      </c>
      <c r="B4954" s="63" t="s">
        <v>154</v>
      </c>
      <c r="C4954" s="64">
        <f>C4955</f>
        <v>130000</v>
      </c>
      <c r="D4954" s="64">
        <f t="shared" ref="D4954:J4954" si="2504">D4955</f>
        <v>0</v>
      </c>
      <c r="E4954" s="64">
        <f t="shared" si="2504"/>
        <v>0</v>
      </c>
      <c r="F4954" s="101">
        <f t="shared" si="2504"/>
        <v>0</v>
      </c>
      <c r="G4954" s="860">
        <f t="shared" si="2504"/>
        <v>70000</v>
      </c>
      <c r="H4954" s="369">
        <f t="shared" si="2504"/>
        <v>0</v>
      </c>
      <c r="I4954" s="861">
        <f t="shared" si="2504"/>
        <v>70000</v>
      </c>
      <c r="J4954" s="513">
        <f t="shared" si="2504"/>
        <v>60000</v>
      </c>
      <c r="K4954" s="536">
        <f t="shared" si="2502"/>
        <v>53.846153846153847</v>
      </c>
    </row>
    <row r="4955" spans="1:13" x14ac:dyDescent="0.25">
      <c r="A4955" s="27" t="s">
        <v>415</v>
      </c>
      <c r="B4955" s="4" t="s">
        <v>155</v>
      </c>
      <c r="C4955" s="21">
        <v>130000</v>
      </c>
      <c r="D4955" s="16"/>
      <c r="E4955" s="16"/>
      <c r="F4955" s="102"/>
      <c r="G4955" s="850">
        <v>70000</v>
      </c>
      <c r="H4955" s="691"/>
      <c r="I4955" s="864">
        <f>H4955+G4955</f>
        <v>70000</v>
      </c>
      <c r="J4955" s="561">
        <f>C4955-I4955</f>
        <v>60000</v>
      </c>
      <c r="K4955" s="536">
        <f t="shared" si="2502"/>
        <v>53.846153846153847</v>
      </c>
    </row>
    <row r="4956" spans="1:13" x14ac:dyDescent="0.25">
      <c r="A4956" s="27" t="s">
        <v>416</v>
      </c>
      <c r="B4956" s="4" t="s">
        <v>156</v>
      </c>
      <c r="C4956" s="21">
        <f>C4957</f>
        <v>30000</v>
      </c>
      <c r="D4956" s="21">
        <f t="shared" ref="D4956:J4956" si="2505">D4957</f>
        <v>0</v>
      </c>
      <c r="E4956" s="21">
        <f t="shared" si="2505"/>
        <v>0</v>
      </c>
      <c r="F4956" s="103">
        <f t="shared" si="2505"/>
        <v>0</v>
      </c>
      <c r="G4956" s="862">
        <f t="shared" si="2505"/>
        <v>22500</v>
      </c>
      <c r="H4956" s="499">
        <f t="shared" si="2505"/>
        <v>7500</v>
      </c>
      <c r="I4956" s="863">
        <f t="shared" si="2505"/>
        <v>30000</v>
      </c>
      <c r="J4956" s="514">
        <f t="shared" si="2505"/>
        <v>0</v>
      </c>
      <c r="K4956" s="536">
        <f t="shared" si="2502"/>
        <v>100</v>
      </c>
    </row>
    <row r="4957" spans="1:13" x14ac:dyDescent="0.25">
      <c r="A4957" s="27" t="s">
        <v>417</v>
      </c>
      <c r="B4957" s="4" t="s">
        <v>157</v>
      </c>
      <c r="C4957" s="21">
        <v>30000</v>
      </c>
      <c r="D4957" s="16"/>
      <c r="E4957" s="16"/>
      <c r="F4957" s="102"/>
      <c r="G4957" s="850">
        <v>22500</v>
      </c>
      <c r="H4957" s="691">
        <v>7500</v>
      </c>
      <c r="I4957" s="851">
        <f>H4957+G4957</f>
        <v>30000</v>
      </c>
      <c r="J4957" s="561">
        <f>C4957-I4957</f>
        <v>0</v>
      </c>
      <c r="K4957" s="536">
        <f t="shared" si="2502"/>
        <v>100</v>
      </c>
    </row>
    <row r="4958" spans="1:13" x14ac:dyDescent="0.25">
      <c r="A4958" s="27" t="s">
        <v>418</v>
      </c>
      <c r="B4958" s="4" t="s">
        <v>158</v>
      </c>
      <c r="C4958" s="21">
        <f>C4959</f>
        <v>5400000</v>
      </c>
      <c r="D4958" s="21">
        <f t="shared" ref="D4958:J4958" si="2506">D4959</f>
        <v>0</v>
      </c>
      <c r="E4958" s="21">
        <f t="shared" si="2506"/>
        <v>0</v>
      </c>
      <c r="F4958" s="103">
        <f t="shared" si="2506"/>
        <v>0</v>
      </c>
      <c r="G4958" s="862">
        <f t="shared" si="2506"/>
        <v>900000</v>
      </c>
      <c r="H4958" s="499">
        <f t="shared" si="2506"/>
        <v>60000</v>
      </c>
      <c r="I4958" s="863">
        <f t="shared" si="2506"/>
        <v>960000</v>
      </c>
      <c r="J4958" s="514">
        <f t="shared" si="2506"/>
        <v>4440000</v>
      </c>
      <c r="K4958" s="536">
        <f t="shared" si="2502"/>
        <v>17.777777777777779</v>
      </c>
    </row>
    <row r="4959" spans="1:13" x14ac:dyDescent="0.25">
      <c r="A4959" s="27" t="s">
        <v>419</v>
      </c>
      <c r="B4959" s="4" t="s">
        <v>159</v>
      </c>
      <c r="C4959" s="21">
        <v>5400000</v>
      </c>
      <c r="D4959" s="16"/>
      <c r="E4959" s="16"/>
      <c r="F4959" s="102"/>
      <c r="G4959" s="850">
        <v>900000</v>
      </c>
      <c r="H4959" s="691">
        <v>60000</v>
      </c>
      <c r="I4959" s="864">
        <f>H4959+G4959</f>
        <v>960000</v>
      </c>
      <c r="J4959" s="561">
        <f>C4959-I4959</f>
        <v>4440000</v>
      </c>
      <c r="K4959" s="536">
        <f t="shared" si="2502"/>
        <v>17.777777777777779</v>
      </c>
    </row>
    <row r="4960" spans="1:13" ht="15.75" thickBot="1" x14ac:dyDescent="0.3">
      <c r="A4960" s="70" t="s">
        <v>70</v>
      </c>
      <c r="B4960" s="70" t="s">
        <v>71</v>
      </c>
      <c r="C4960" s="71">
        <f>C4961</f>
        <v>2040000</v>
      </c>
      <c r="D4960" s="71">
        <f t="shared" ref="D4960:J4960" si="2507">D4961</f>
        <v>0</v>
      </c>
      <c r="E4960" s="71">
        <f t="shared" si="2507"/>
        <v>0</v>
      </c>
      <c r="F4960" s="111">
        <f t="shared" si="2507"/>
        <v>0</v>
      </c>
      <c r="G4960" s="902">
        <f t="shared" si="2507"/>
        <v>0</v>
      </c>
      <c r="H4960" s="557">
        <f t="shared" si="2507"/>
        <v>2040000</v>
      </c>
      <c r="I4960" s="903">
        <f t="shared" si="2507"/>
        <v>2040000</v>
      </c>
      <c r="J4960" s="558">
        <f t="shared" si="2507"/>
        <v>0</v>
      </c>
      <c r="K4960" s="904">
        <f t="shared" si="2502"/>
        <v>100</v>
      </c>
      <c r="L4960" s="2"/>
      <c r="M4960" s="2"/>
    </row>
    <row r="4961" spans="1:13" ht="15.75" thickBot="1" x14ac:dyDescent="0.3">
      <c r="A4961" s="79" t="s">
        <v>420</v>
      </c>
      <c r="B4961" s="3" t="s">
        <v>151</v>
      </c>
      <c r="C4961" s="65">
        <f>C4962+C4964+C4966</f>
        <v>2040000</v>
      </c>
      <c r="D4961" s="65">
        <f t="shared" ref="D4961:J4961" si="2508">D4962+D4964+D4966</f>
        <v>0</v>
      </c>
      <c r="E4961" s="65">
        <f t="shared" si="2508"/>
        <v>0</v>
      </c>
      <c r="F4961" s="100">
        <f t="shared" si="2508"/>
        <v>0</v>
      </c>
      <c r="G4961" s="858">
        <f t="shared" si="2508"/>
        <v>0</v>
      </c>
      <c r="H4961" s="511">
        <f t="shared" si="2508"/>
        <v>2040000</v>
      </c>
      <c r="I4961" s="859">
        <f t="shared" si="2508"/>
        <v>2040000</v>
      </c>
      <c r="J4961" s="512">
        <f t="shared" si="2508"/>
        <v>0</v>
      </c>
      <c r="K4961" s="544">
        <f t="shared" si="2502"/>
        <v>100</v>
      </c>
    </row>
    <row r="4962" spans="1:13" x14ac:dyDescent="0.25">
      <c r="A4962" s="78" t="s">
        <v>421</v>
      </c>
      <c r="B4962" s="63" t="s">
        <v>154</v>
      </c>
      <c r="C4962" s="64">
        <f>C4963</f>
        <v>75000</v>
      </c>
      <c r="D4962" s="64">
        <f t="shared" ref="D4962:J4962" si="2509">D4963</f>
        <v>0</v>
      </c>
      <c r="E4962" s="64">
        <f t="shared" si="2509"/>
        <v>0</v>
      </c>
      <c r="F4962" s="101">
        <f t="shared" si="2509"/>
        <v>0</v>
      </c>
      <c r="G4962" s="1040">
        <f t="shared" si="2509"/>
        <v>0</v>
      </c>
      <c r="H4962" s="1097">
        <f t="shared" si="2509"/>
        <v>75000</v>
      </c>
      <c r="I4962" s="1041">
        <f t="shared" si="2509"/>
        <v>75000</v>
      </c>
      <c r="J4962" s="513">
        <f t="shared" si="2509"/>
        <v>0</v>
      </c>
      <c r="K4962" s="535">
        <f t="shared" si="2502"/>
        <v>100</v>
      </c>
    </row>
    <row r="4963" spans="1:13" x14ac:dyDescent="0.25">
      <c r="A4963" s="27" t="s">
        <v>422</v>
      </c>
      <c r="B4963" s="4" t="s">
        <v>155</v>
      </c>
      <c r="C4963" s="21">
        <v>75000</v>
      </c>
      <c r="D4963" s="16"/>
      <c r="E4963" s="16"/>
      <c r="F4963" s="102"/>
      <c r="G4963" s="850"/>
      <c r="H4963" s="691">
        <v>75000</v>
      </c>
      <c r="I4963" s="851">
        <f>H4963+G4963</f>
        <v>75000</v>
      </c>
      <c r="J4963" s="561">
        <f>C4963-I4963</f>
        <v>0</v>
      </c>
      <c r="K4963" s="536">
        <f t="shared" si="2502"/>
        <v>100</v>
      </c>
    </row>
    <row r="4964" spans="1:13" x14ac:dyDescent="0.25">
      <c r="A4964" s="27" t="s">
        <v>423</v>
      </c>
      <c r="B4964" s="4" t="s">
        <v>156</v>
      </c>
      <c r="C4964" s="21">
        <f>C4965</f>
        <v>45000</v>
      </c>
      <c r="D4964" s="21">
        <f t="shared" ref="D4964:J4964" si="2510">D4965</f>
        <v>0</v>
      </c>
      <c r="E4964" s="21">
        <f t="shared" si="2510"/>
        <v>0</v>
      </c>
      <c r="F4964" s="103">
        <f t="shared" si="2510"/>
        <v>0</v>
      </c>
      <c r="G4964" s="1044">
        <f t="shared" si="2510"/>
        <v>0</v>
      </c>
      <c r="H4964" s="972">
        <f t="shared" si="2510"/>
        <v>45000</v>
      </c>
      <c r="I4964" s="1045">
        <f t="shared" si="2510"/>
        <v>45000</v>
      </c>
      <c r="J4964" s="514">
        <f t="shared" si="2510"/>
        <v>0</v>
      </c>
      <c r="K4964" s="536">
        <f t="shared" si="2502"/>
        <v>100</v>
      </c>
    </row>
    <row r="4965" spans="1:13" x14ac:dyDescent="0.25">
      <c r="A4965" s="27" t="s">
        <v>424</v>
      </c>
      <c r="B4965" s="4" t="s">
        <v>157</v>
      </c>
      <c r="C4965" s="21">
        <v>45000</v>
      </c>
      <c r="D4965" s="16"/>
      <c r="E4965" s="16"/>
      <c r="F4965" s="102"/>
      <c r="G4965" s="850"/>
      <c r="H4965" s="691">
        <v>45000</v>
      </c>
      <c r="I4965" s="851">
        <f>H4965+G4965</f>
        <v>45000</v>
      </c>
      <c r="J4965" s="561">
        <f>C4965-I4965</f>
        <v>0</v>
      </c>
      <c r="K4965" s="536">
        <f t="shared" si="2502"/>
        <v>100</v>
      </c>
    </row>
    <row r="4966" spans="1:13" x14ac:dyDescent="0.25">
      <c r="A4966" s="27" t="s">
        <v>425</v>
      </c>
      <c r="B4966" s="4" t="s">
        <v>158</v>
      </c>
      <c r="C4966" s="21">
        <f>C4967</f>
        <v>1920000</v>
      </c>
      <c r="D4966" s="21">
        <f t="shared" ref="D4966:J4966" si="2511">D4967</f>
        <v>0</v>
      </c>
      <c r="E4966" s="21">
        <f t="shared" si="2511"/>
        <v>0</v>
      </c>
      <c r="F4966" s="103">
        <f t="shared" si="2511"/>
        <v>0</v>
      </c>
      <c r="G4966" s="1044">
        <f t="shared" si="2511"/>
        <v>0</v>
      </c>
      <c r="H4966" s="972">
        <f t="shared" si="2511"/>
        <v>1920000</v>
      </c>
      <c r="I4966" s="1045">
        <f t="shared" si="2511"/>
        <v>1920000</v>
      </c>
      <c r="J4966" s="514">
        <f t="shared" si="2511"/>
        <v>0</v>
      </c>
      <c r="K4966" s="536">
        <f t="shared" si="2502"/>
        <v>100</v>
      </c>
    </row>
    <row r="4967" spans="1:13" x14ac:dyDescent="0.25">
      <c r="A4967" s="27" t="s">
        <v>426</v>
      </c>
      <c r="B4967" s="4" t="s">
        <v>159</v>
      </c>
      <c r="C4967" s="21">
        <v>1920000</v>
      </c>
      <c r="D4967" s="16"/>
      <c r="E4967" s="16"/>
      <c r="F4967" s="102"/>
      <c r="G4967" s="850"/>
      <c r="H4967" s="691">
        <v>1920000</v>
      </c>
      <c r="I4967" s="851">
        <f>H4967+G4967</f>
        <v>1920000</v>
      </c>
      <c r="J4967" s="561">
        <f>C4967-I4967</f>
        <v>0</v>
      </c>
      <c r="K4967" s="536">
        <f t="shared" si="2502"/>
        <v>100</v>
      </c>
    </row>
    <row r="4968" spans="1:13" ht="15.75" thickBot="1" x14ac:dyDescent="0.3">
      <c r="A4968" s="70" t="s">
        <v>72</v>
      </c>
      <c r="B4968" s="70" t="s">
        <v>73</v>
      </c>
      <c r="C4968" s="71">
        <f>C4969</f>
        <v>520000</v>
      </c>
      <c r="D4968" s="71">
        <f t="shared" ref="D4968:J4968" si="2512">D4969</f>
        <v>0</v>
      </c>
      <c r="E4968" s="71">
        <f t="shared" si="2512"/>
        <v>0</v>
      </c>
      <c r="F4968" s="111">
        <f t="shared" si="2512"/>
        <v>0</v>
      </c>
      <c r="G4968" s="902">
        <f t="shared" si="2512"/>
        <v>0</v>
      </c>
      <c r="H4968" s="557">
        <f t="shared" si="2512"/>
        <v>0</v>
      </c>
      <c r="I4968" s="903">
        <f t="shared" si="2512"/>
        <v>0</v>
      </c>
      <c r="J4968" s="558">
        <f t="shared" si="2512"/>
        <v>520000</v>
      </c>
      <c r="K4968" s="904">
        <f t="shared" si="2502"/>
        <v>0</v>
      </c>
      <c r="L4968" s="2"/>
      <c r="M4968" s="2"/>
    </row>
    <row r="4969" spans="1:13" ht="15.75" thickBot="1" x14ac:dyDescent="0.3">
      <c r="A4969" s="79" t="s">
        <v>427</v>
      </c>
      <c r="B4969" s="3" t="s">
        <v>151</v>
      </c>
      <c r="C4969" s="65">
        <f>C4970+C4972+C4974</f>
        <v>520000</v>
      </c>
      <c r="D4969" s="65">
        <f t="shared" ref="D4969:J4969" si="2513">D4970+D4972+D4974</f>
        <v>0</v>
      </c>
      <c r="E4969" s="65">
        <f t="shared" si="2513"/>
        <v>0</v>
      </c>
      <c r="F4969" s="100">
        <f t="shared" si="2513"/>
        <v>0</v>
      </c>
      <c r="G4969" s="858">
        <f t="shared" si="2513"/>
        <v>0</v>
      </c>
      <c r="H4969" s="511">
        <f t="shared" si="2513"/>
        <v>0</v>
      </c>
      <c r="I4969" s="859">
        <f t="shared" si="2513"/>
        <v>0</v>
      </c>
      <c r="J4969" s="512">
        <f t="shared" si="2513"/>
        <v>520000</v>
      </c>
      <c r="K4969" s="544">
        <f t="shared" si="2502"/>
        <v>0</v>
      </c>
    </row>
    <row r="4970" spans="1:13" x14ac:dyDescent="0.25">
      <c r="A4970" s="78" t="s">
        <v>428</v>
      </c>
      <c r="B4970" s="63" t="s">
        <v>154</v>
      </c>
      <c r="C4970" s="64">
        <f>C4971</f>
        <v>65000</v>
      </c>
      <c r="D4970" s="64">
        <f t="shared" ref="D4970:J4970" si="2514">D4971</f>
        <v>0</v>
      </c>
      <c r="E4970" s="64">
        <f t="shared" si="2514"/>
        <v>0</v>
      </c>
      <c r="F4970" s="101">
        <f t="shared" si="2514"/>
        <v>0</v>
      </c>
      <c r="G4970" s="860">
        <f t="shared" si="2514"/>
        <v>0</v>
      </c>
      <c r="H4970" s="369">
        <f t="shared" si="2514"/>
        <v>0</v>
      </c>
      <c r="I4970" s="861">
        <f t="shared" si="2514"/>
        <v>0</v>
      </c>
      <c r="J4970" s="513">
        <f t="shared" si="2514"/>
        <v>65000</v>
      </c>
      <c r="K4970" s="535">
        <f t="shared" si="2502"/>
        <v>0</v>
      </c>
    </row>
    <row r="4971" spans="1:13" x14ac:dyDescent="0.25">
      <c r="A4971" s="27" t="s">
        <v>429</v>
      </c>
      <c r="B4971" s="4" t="s">
        <v>155</v>
      </c>
      <c r="C4971" s="21">
        <v>65000</v>
      </c>
      <c r="D4971" s="57"/>
      <c r="E4971" s="57"/>
      <c r="F4971" s="106"/>
      <c r="G4971" s="835"/>
      <c r="H4971" s="716"/>
      <c r="I4971" s="846">
        <f>H4971+G4971</f>
        <v>0</v>
      </c>
      <c r="J4971" s="561">
        <f>C4971-I4971</f>
        <v>65000</v>
      </c>
      <c r="K4971" s="536">
        <f t="shared" si="2502"/>
        <v>0</v>
      </c>
    </row>
    <row r="4972" spans="1:13" x14ac:dyDescent="0.25">
      <c r="A4972" s="27" t="s">
        <v>430</v>
      </c>
      <c r="B4972" s="4" t="s">
        <v>156</v>
      </c>
      <c r="C4972" s="21">
        <f>C4973</f>
        <v>15000</v>
      </c>
      <c r="D4972" s="21">
        <f t="shared" ref="D4972:J4972" si="2515">D4973</f>
        <v>0</v>
      </c>
      <c r="E4972" s="21">
        <f t="shared" si="2515"/>
        <v>0</v>
      </c>
      <c r="F4972" s="103">
        <f t="shared" si="2515"/>
        <v>0</v>
      </c>
      <c r="G4972" s="862">
        <f t="shared" si="2515"/>
        <v>0</v>
      </c>
      <c r="H4972" s="499">
        <f t="shared" si="2515"/>
        <v>0</v>
      </c>
      <c r="I4972" s="863">
        <f t="shared" si="2515"/>
        <v>0</v>
      </c>
      <c r="J4972" s="514">
        <f t="shared" si="2515"/>
        <v>15000</v>
      </c>
      <c r="K4972" s="536">
        <f t="shared" si="2502"/>
        <v>0</v>
      </c>
    </row>
    <row r="4973" spans="1:13" x14ac:dyDescent="0.25">
      <c r="A4973" s="27" t="s">
        <v>431</v>
      </c>
      <c r="B4973" s="4" t="s">
        <v>157</v>
      </c>
      <c r="C4973" s="21">
        <v>15000</v>
      </c>
      <c r="D4973" s="16"/>
      <c r="E4973" s="16"/>
      <c r="F4973" s="102"/>
      <c r="G4973" s="835"/>
      <c r="H4973" s="716"/>
      <c r="I4973" s="846">
        <f>H4973+G4973</f>
        <v>0</v>
      </c>
      <c r="J4973" s="561">
        <f>C4973-I4973</f>
        <v>15000</v>
      </c>
      <c r="K4973" s="536">
        <f t="shared" si="2502"/>
        <v>0</v>
      </c>
    </row>
    <row r="4974" spans="1:13" x14ac:dyDescent="0.25">
      <c r="A4974" s="27" t="s">
        <v>432</v>
      </c>
      <c r="B4974" s="4" t="s">
        <v>158</v>
      </c>
      <c r="C4974" s="21">
        <f>C4975</f>
        <v>440000</v>
      </c>
      <c r="D4974" s="21">
        <f t="shared" ref="D4974:J4974" si="2516">D4975</f>
        <v>0</v>
      </c>
      <c r="E4974" s="21">
        <f t="shared" si="2516"/>
        <v>0</v>
      </c>
      <c r="F4974" s="103">
        <f t="shared" si="2516"/>
        <v>0</v>
      </c>
      <c r="G4974" s="862">
        <f t="shared" si="2516"/>
        <v>0</v>
      </c>
      <c r="H4974" s="499">
        <f t="shared" si="2516"/>
        <v>0</v>
      </c>
      <c r="I4974" s="863">
        <f t="shared" si="2516"/>
        <v>0</v>
      </c>
      <c r="J4974" s="514">
        <f t="shared" si="2516"/>
        <v>440000</v>
      </c>
      <c r="K4974" s="536">
        <f t="shared" si="2502"/>
        <v>0</v>
      </c>
    </row>
    <row r="4975" spans="1:13" x14ac:dyDescent="0.25">
      <c r="A4975" s="27" t="s">
        <v>433</v>
      </c>
      <c r="B4975" s="4" t="s">
        <v>159</v>
      </c>
      <c r="C4975" s="21">
        <v>440000</v>
      </c>
      <c r="D4975" s="16"/>
      <c r="E4975" s="16"/>
      <c r="F4975" s="102"/>
      <c r="G4975" s="835"/>
      <c r="H4975" s="716"/>
      <c r="I4975" s="846">
        <f>H4975+G4975</f>
        <v>0</v>
      </c>
      <c r="J4975" s="561">
        <f>C4975-I4975</f>
        <v>440000</v>
      </c>
      <c r="K4975" s="536">
        <f t="shared" si="2502"/>
        <v>0</v>
      </c>
    </row>
    <row r="4976" spans="1:13" x14ac:dyDescent="0.25">
      <c r="A4976" s="54" t="s">
        <v>115</v>
      </c>
      <c r="B4976" s="54" t="s">
        <v>109</v>
      </c>
      <c r="C4976" s="55">
        <f>C4977</f>
        <v>1340000</v>
      </c>
      <c r="D4976" s="55">
        <f t="shared" ref="D4976:J4977" si="2517">D4977</f>
        <v>0</v>
      </c>
      <c r="E4976" s="55">
        <f t="shared" si="2517"/>
        <v>0</v>
      </c>
      <c r="F4976" s="104">
        <f t="shared" si="2517"/>
        <v>0</v>
      </c>
      <c r="G4976" s="547">
        <f t="shared" si="2517"/>
        <v>637500</v>
      </c>
      <c r="H4976" s="499">
        <f t="shared" si="2517"/>
        <v>65000</v>
      </c>
      <c r="I4976" s="548">
        <f t="shared" si="2517"/>
        <v>702500</v>
      </c>
      <c r="J4976" s="581">
        <f t="shared" si="2517"/>
        <v>637500</v>
      </c>
      <c r="K4976" s="926">
        <f t="shared" si="2502"/>
        <v>52.425373134328353</v>
      </c>
      <c r="L4976" s="1"/>
      <c r="M4976" s="1"/>
    </row>
    <row r="4977" spans="1:13" ht="15.75" thickBot="1" x14ac:dyDescent="0.3">
      <c r="A4977" s="70" t="s">
        <v>434</v>
      </c>
      <c r="B4977" s="70" t="s">
        <v>74</v>
      </c>
      <c r="C4977" s="71">
        <f>C4978</f>
        <v>1340000</v>
      </c>
      <c r="D4977" s="71">
        <f t="shared" si="2517"/>
        <v>0</v>
      </c>
      <c r="E4977" s="71">
        <f t="shared" si="2517"/>
        <v>0</v>
      </c>
      <c r="F4977" s="111">
        <f t="shared" si="2517"/>
        <v>0</v>
      </c>
      <c r="G4977" s="902">
        <f t="shared" si="2517"/>
        <v>637500</v>
      </c>
      <c r="H4977" s="557">
        <f t="shared" si="2517"/>
        <v>65000</v>
      </c>
      <c r="I4977" s="557">
        <f t="shared" si="2517"/>
        <v>702500</v>
      </c>
      <c r="J4977" s="903">
        <f t="shared" si="2517"/>
        <v>637500</v>
      </c>
      <c r="K4977" s="927">
        <f t="shared" si="2502"/>
        <v>52.425373134328353</v>
      </c>
      <c r="L4977" s="2"/>
      <c r="M4977" s="2"/>
    </row>
    <row r="4978" spans="1:13" ht="15.75" thickBot="1" x14ac:dyDescent="0.3">
      <c r="A4978" s="79" t="s">
        <v>435</v>
      </c>
      <c r="B4978" s="3" t="s">
        <v>151</v>
      </c>
      <c r="C4978" s="65">
        <f>C4979+C4981+C4983</f>
        <v>1340000</v>
      </c>
      <c r="D4978" s="65">
        <f t="shared" ref="D4978:J4978" si="2518">D4979+D4981+D4983</f>
        <v>0</v>
      </c>
      <c r="E4978" s="65">
        <f t="shared" si="2518"/>
        <v>0</v>
      </c>
      <c r="F4978" s="100">
        <f t="shared" si="2518"/>
        <v>0</v>
      </c>
      <c r="G4978" s="858">
        <f t="shared" si="2518"/>
        <v>637500</v>
      </c>
      <c r="H4978" s="511">
        <f t="shared" si="2518"/>
        <v>65000</v>
      </c>
      <c r="I4978" s="511">
        <f t="shared" si="2518"/>
        <v>702500</v>
      </c>
      <c r="J4978" s="859">
        <f t="shared" si="2518"/>
        <v>637500</v>
      </c>
      <c r="K4978" s="928">
        <f t="shared" si="2502"/>
        <v>52.425373134328353</v>
      </c>
    </row>
    <row r="4979" spans="1:13" x14ac:dyDescent="0.25">
      <c r="A4979" s="78" t="s">
        <v>436</v>
      </c>
      <c r="B4979" s="63" t="s">
        <v>154</v>
      </c>
      <c r="C4979" s="64">
        <f>C4980</f>
        <v>50000</v>
      </c>
      <c r="D4979" s="64">
        <f t="shared" ref="D4979:J4979" si="2519">D4980</f>
        <v>0</v>
      </c>
      <c r="E4979" s="64">
        <f t="shared" si="2519"/>
        <v>0</v>
      </c>
      <c r="F4979" s="101">
        <f t="shared" si="2519"/>
        <v>0</v>
      </c>
      <c r="G4979" s="884">
        <f t="shared" si="2519"/>
        <v>0</v>
      </c>
      <c r="H4979" s="1110">
        <f t="shared" si="2519"/>
        <v>50000</v>
      </c>
      <c r="I4979" s="885">
        <f t="shared" si="2519"/>
        <v>50000</v>
      </c>
      <c r="J4979" s="128">
        <f t="shared" si="2519"/>
        <v>0</v>
      </c>
      <c r="K4979" s="929">
        <f t="shared" si="2502"/>
        <v>100</v>
      </c>
    </row>
    <row r="4980" spans="1:13" x14ac:dyDescent="0.25">
      <c r="A4980" s="27" t="s">
        <v>437</v>
      </c>
      <c r="B4980" s="4" t="s">
        <v>155</v>
      </c>
      <c r="C4980" s="21">
        <v>50000</v>
      </c>
      <c r="D4980" s="16"/>
      <c r="E4980" s="16"/>
      <c r="F4980" s="102"/>
      <c r="G4980" s="850"/>
      <c r="H4980" s="691">
        <v>50000</v>
      </c>
      <c r="I4980" s="887">
        <f>H4980+G4980</f>
        <v>50000</v>
      </c>
      <c r="J4980" s="1082">
        <f>C4980-I4980</f>
        <v>0</v>
      </c>
      <c r="K4980" s="930">
        <f t="shared" si="2502"/>
        <v>100</v>
      </c>
    </row>
    <row r="4981" spans="1:13" x14ac:dyDescent="0.25">
      <c r="A4981" s="27" t="s">
        <v>438</v>
      </c>
      <c r="B4981" s="4" t="s">
        <v>156</v>
      </c>
      <c r="C4981" s="21">
        <f>C4982</f>
        <v>15000</v>
      </c>
      <c r="D4981" s="21">
        <f t="shared" ref="D4981:J4981" si="2520">D4982</f>
        <v>0</v>
      </c>
      <c r="E4981" s="21">
        <f t="shared" si="2520"/>
        <v>0</v>
      </c>
      <c r="F4981" s="103">
        <f t="shared" si="2520"/>
        <v>0</v>
      </c>
      <c r="G4981" s="870">
        <f t="shared" si="2520"/>
        <v>0</v>
      </c>
      <c r="H4981" s="21">
        <f t="shared" si="2520"/>
        <v>15000</v>
      </c>
      <c r="I4981" s="871">
        <f t="shared" si="2520"/>
        <v>15000</v>
      </c>
      <c r="J4981" s="919">
        <f t="shared" si="2520"/>
        <v>0</v>
      </c>
      <c r="K4981" s="930">
        <f t="shared" si="2502"/>
        <v>100</v>
      </c>
    </row>
    <row r="4982" spans="1:13" x14ac:dyDescent="0.25">
      <c r="A4982" s="27" t="s">
        <v>439</v>
      </c>
      <c r="B4982" s="4" t="s">
        <v>157</v>
      </c>
      <c r="C4982" s="21">
        <v>15000</v>
      </c>
      <c r="D4982" s="16"/>
      <c r="E4982" s="16"/>
      <c r="F4982" s="102"/>
      <c r="G4982" s="850"/>
      <c r="H4982" s="691">
        <v>15000</v>
      </c>
      <c r="I4982" s="887">
        <f>H4982+G4982</f>
        <v>15000</v>
      </c>
      <c r="J4982" s="918">
        <f>C4982-I4982</f>
        <v>0</v>
      </c>
      <c r="K4982" s="930">
        <f t="shared" si="2502"/>
        <v>100</v>
      </c>
    </row>
    <row r="4983" spans="1:13" x14ac:dyDescent="0.25">
      <c r="A4983" s="27" t="s">
        <v>440</v>
      </c>
      <c r="B4983" s="4" t="s">
        <v>158</v>
      </c>
      <c r="C4983" s="21">
        <f>C4984</f>
        <v>1275000</v>
      </c>
      <c r="D4983" s="21">
        <f t="shared" ref="D4983:J4983" si="2521">D4984</f>
        <v>0</v>
      </c>
      <c r="E4983" s="21">
        <f t="shared" si="2521"/>
        <v>0</v>
      </c>
      <c r="F4983" s="103">
        <f t="shared" si="2521"/>
        <v>0</v>
      </c>
      <c r="G4983" s="870">
        <f t="shared" si="2521"/>
        <v>637500</v>
      </c>
      <c r="H4983" s="21">
        <f t="shared" si="2521"/>
        <v>0</v>
      </c>
      <c r="I4983" s="871">
        <f t="shared" si="2521"/>
        <v>637500</v>
      </c>
      <c r="J4983" s="919">
        <f t="shared" si="2521"/>
        <v>637500</v>
      </c>
      <c r="K4983" s="930">
        <f t="shared" si="2502"/>
        <v>50</v>
      </c>
    </row>
    <row r="4984" spans="1:13" x14ac:dyDescent="0.25">
      <c r="A4984" s="27" t="s">
        <v>441</v>
      </c>
      <c r="B4984" s="4" t="s">
        <v>159</v>
      </c>
      <c r="C4984" s="21">
        <v>1275000</v>
      </c>
      <c r="D4984" s="16"/>
      <c r="E4984" s="16"/>
      <c r="F4984" s="102"/>
      <c r="G4984" s="850">
        <v>637500</v>
      </c>
      <c r="H4984" s="691"/>
      <c r="I4984" s="887">
        <f>H4984+G4984</f>
        <v>637500</v>
      </c>
      <c r="J4984" s="918">
        <f>C4984-I4984</f>
        <v>637500</v>
      </c>
      <c r="K4984" s="930">
        <f t="shared" si="2502"/>
        <v>50</v>
      </c>
    </row>
    <row r="4985" spans="1:13" x14ac:dyDescent="0.25">
      <c r="A4985" s="54" t="s">
        <v>114</v>
      </c>
      <c r="B4985" s="54" t="s">
        <v>110</v>
      </c>
      <c r="C4985" s="55">
        <f t="shared" ref="C4985:J4985" si="2522">C4986+C4996+C5007+C5015</f>
        <v>7554500</v>
      </c>
      <c r="D4985" s="55">
        <f t="shared" si="2522"/>
        <v>0</v>
      </c>
      <c r="E4985" s="55">
        <f t="shared" si="2522"/>
        <v>0</v>
      </c>
      <c r="F4985" s="104">
        <f t="shared" si="2522"/>
        <v>0</v>
      </c>
      <c r="G4985" s="547">
        <f t="shared" si="2522"/>
        <v>4419250</v>
      </c>
      <c r="H4985" s="499">
        <f t="shared" si="2522"/>
        <v>1369000</v>
      </c>
      <c r="I4985" s="581">
        <f t="shared" si="2522"/>
        <v>5788250</v>
      </c>
      <c r="J4985" s="920">
        <f t="shared" si="2522"/>
        <v>1766250</v>
      </c>
      <c r="K4985" s="926">
        <f t="shared" si="2502"/>
        <v>76.619895426566941</v>
      </c>
      <c r="L4985" s="1"/>
      <c r="M4985" s="1"/>
    </row>
    <row r="4986" spans="1:13" ht="15.75" thickBot="1" x14ac:dyDescent="0.3">
      <c r="A4986" s="70" t="s">
        <v>75</v>
      </c>
      <c r="B4986" s="70" t="s">
        <v>76</v>
      </c>
      <c r="C4986" s="71">
        <f>C4987</f>
        <v>1439500</v>
      </c>
      <c r="D4986" s="71">
        <f t="shared" ref="D4986:J4986" si="2523">D4987</f>
        <v>0</v>
      </c>
      <c r="E4986" s="71">
        <f t="shared" si="2523"/>
        <v>0</v>
      </c>
      <c r="F4986" s="111">
        <f t="shared" si="2523"/>
        <v>0</v>
      </c>
      <c r="G4986" s="902">
        <f t="shared" si="2523"/>
        <v>0</v>
      </c>
      <c r="H4986" s="557">
        <f t="shared" si="2523"/>
        <v>779000</v>
      </c>
      <c r="I4986" s="903">
        <f t="shared" si="2523"/>
        <v>779000</v>
      </c>
      <c r="J4986" s="921">
        <f t="shared" si="2523"/>
        <v>660500</v>
      </c>
      <c r="K4986" s="927">
        <f t="shared" si="2502"/>
        <v>54.116012504341782</v>
      </c>
      <c r="L4986" s="2"/>
      <c r="M4986" s="2"/>
    </row>
    <row r="4987" spans="1:13" ht="15.75" thickBot="1" x14ac:dyDescent="0.3">
      <c r="A4987" s="79" t="s">
        <v>442</v>
      </c>
      <c r="B4987" s="3" t="s">
        <v>151</v>
      </c>
      <c r="C4987" s="65">
        <f>C4988+C4990+C4992</f>
        <v>1439500</v>
      </c>
      <c r="D4987" s="65">
        <f t="shared" ref="D4987:J4987" si="2524">D4988+D4990+D4992</f>
        <v>0</v>
      </c>
      <c r="E4987" s="65">
        <f t="shared" si="2524"/>
        <v>0</v>
      </c>
      <c r="F4987" s="100">
        <f t="shared" si="2524"/>
        <v>0</v>
      </c>
      <c r="G4987" s="858">
        <f t="shared" si="2524"/>
        <v>0</v>
      </c>
      <c r="H4987" s="511">
        <f t="shared" si="2524"/>
        <v>779000</v>
      </c>
      <c r="I4987" s="859">
        <f t="shared" si="2524"/>
        <v>779000</v>
      </c>
      <c r="J4987" s="922">
        <f t="shared" si="2524"/>
        <v>660500</v>
      </c>
      <c r="K4987" s="928">
        <f t="shared" si="2502"/>
        <v>54.116012504341782</v>
      </c>
    </row>
    <row r="4988" spans="1:13" x14ac:dyDescent="0.25">
      <c r="A4988" s="78" t="s">
        <v>443</v>
      </c>
      <c r="B4988" s="63" t="s">
        <v>154</v>
      </c>
      <c r="C4988" s="64">
        <f>C4989</f>
        <v>89500</v>
      </c>
      <c r="D4988" s="64">
        <f t="shared" ref="D4988:J4988" si="2525">D4989</f>
        <v>0</v>
      </c>
      <c r="E4988" s="64">
        <f t="shared" si="2525"/>
        <v>0</v>
      </c>
      <c r="F4988" s="101">
        <f t="shared" si="2525"/>
        <v>0</v>
      </c>
      <c r="G4988" s="860">
        <f t="shared" si="2525"/>
        <v>0</v>
      </c>
      <c r="H4988" s="369">
        <f t="shared" si="2525"/>
        <v>89000</v>
      </c>
      <c r="I4988" s="861">
        <f t="shared" si="2525"/>
        <v>89000</v>
      </c>
      <c r="J4988" s="923">
        <f t="shared" si="2525"/>
        <v>500</v>
      </c>
      <c r="K4988" s="929">
        <f t="shared" si="2502"/>
        <v>99.441340782122893</v>
      </c>
    </row>
    <row r="4989" spans="1:13" x14ac:dyDescent="0.25">
      <c r="A4989" s="27" t="s">
        <v>444</v>
      </c>
      <c r="B4989" s="4" t="s">
        <v>155</v>
      </c>
      <c r="C4989" s="21">
        <v>89500</v>
      </c>
      <c r="D4989" s="16"/>
      <c r="E4989" s="16"/>
      <c r="F4989" s="102"/>
      <c r="G4989" s="850"/>
      <c r="H4989" s="691">
        <v>89000</v>
      </c>
      <c r="I4989" s="851">
        <f>H4989+G4989</f>
        <v>89000</v>
      </c>
      <c r="J4989" s="924">
        <f>C4989-I4989</f>
        <v>500</v>
      </c>
      <c r="K4989" s="930">
        <f t="shared" si="2502"/>
        <v>99.441340782122893</v>
      </c>
    </row>
    <row r="4990" spans="1:13" x14ac:dyDescent="0.25">
      <c r="A4990" s="27" t="s">
        <v>445</v>
      </c>
      <c r="B4990" s="4" t="s">
        <v>156</v>
      </c>
      <c r="C4990" s="21">
        <f>C4991</f>
        <v>30000</v>
      </c>
      <c r="D4990" s="21">
        <f t="shared" ref="D4990:J4990" si="2526">D4991</f>
        <v>0</v>
      </c>
      <c r="E4990" s="21">
        <f t="shared" si="2526"/>
        <v>0</v>
      </c>
      <c r="F4990" s="103">
        <f t="shared" si="2526"/>
        <v>0</v>
      </c>
      <c r="G4990" s="862">
        <f t="shared" si="2526"/>
        <v>0</v>
      </c>
      <c r="H4990" s="499">
        <f t="shared" si="2526"/>
        <v>30000</v>
      </c>
      <c r="I4990" s="863">
        <f t="shared" si="2526"/>
        <v>30000</v>
      </c>
      <c r="J4990" s="925">
        <f t="shared" si="2526"/>
        <v>0</v>
      </c>
      <c r="K4990" s="930">
        <f t="shared" si="2502"/>
        <v>100</v>
      </c>
    </row>
    <row r="4991" spans="1:13" x14ac:dyDescent="0.25">
      <c r="A4991" s="27" t="s">
        <v>446</v>
      </c>
      <c r="B4991" s="4" t="s">
        <v>157</v>
      </c>
      <c r="C4991" s="21">
        <v>30000</v>
      </c>
      <c r="D4991" s="16"/>
      <c r="E4991" s="16"/>
      <c r="F4991" s="102"/>
      <c r="G4991" s="850"/>
      <c r="H4991" s="691">
        <v>30000</v>
      </c>
      <c r="I4991" s="851">
        <f>H4991+G4991</f>
        <v>30000</v>
      </c>
      <c r="J4991" s="924">
        <f>C4991-I4991</f>
        <v>0</v>
      </c>
      <c r="K4991" s="930">
        <f t="shared" si="2502"/>
        <v>100</v>
      </c>
    </row>
    <row r="4992" spans="1:13" x14ac:dyDescent="0.25">
      <c r="A4992" s="27" t="s">
        <v>447</v>
      </c>
      <c r="B4992" s="4" t="s">
        <v>158</v>
      </c>
      <c r="C4992" s="21">
        <f>C4993</f>
        <v>1320000</v>
      </c>
      <c r="D4992" s="21">
        <f t="shared" ref="D4992:J4992" si="2527">D4993</f>
        <v>0</v>
      </c>
      <c r="E4992" s="21">
        <f t="shared" si="2527"/>
        <v>0</v>
      </c>
      <c r="F4992" s="103">
        <f t="shared" si="2527"/>
        <v>0</v>
      </c>
      <c r="G4992" s="862">
        <f t="shared" si="2527"/>
        <v>0</v>
      </c>
      <c r="H4992" s="499">
        <f t="shared" si="2527"/>
        <v>660000</v>
      </c>
      <c r="I4992" s="863">
        <f t="shared" si="2527"/>
        <v>660000</v>
      </c>
      <c r="J4992" s="925">
        <f t="shared" si="2527"/>
        <v>660000</v>
      </c>
      <c r="K4992" s="930">
        <f t="shared" si="2502"/>
        <v>50</v>
      </c>
    </row>
    <row r="4993" spans="1:13" x14ac:dyDescent="0.25">
      <c r="A4993" s="27" t="s">
        <v>448</v>
      </c>
      <c r="B4993" s="4" t="s">
        <v>159</v>
      </c>
      <c r="C4993" s="21">
        <v>1320000</v>
      </c>
      <c r="D4993" s="16"/>
      <c r="E4993" s="16"/>
      <c r="F4993" s="102"/>
      <c r="G4993" s="850"/>
      <c r="H4993" s="691">
        <v>660000</v>
      </c>
      <c r="I4993" s="851">
        <f>H4993+G4993</f>
        <v>660000</v>
      </c>
      <c r="J4993" s="924">
        <f>C4993-I4993</f>
        <v>660000</v>
      </c>
      <c r="K4993" s="930">
        <f t="shared" si="2502"/>
        <v>50</v>
      </c>
    </row>
    <row r="4994" spans="1:13" x14ac:dyDescent="0.25">
      <c r="A4994" s="140"/>
      <c r="B4994" s="7"/>
      <c r="C4994" s="8"/>
      <c r="D4994" s="130"/>
      <c r="E4994" s="130"/>
      <c r="F4994" s="130"/>
      <c r="G4994" s="520"/>
      <c r="H4994" s="520"/>
      <c r="I4994" s="520"/>
      <c r="J4994" s="519"/>
      <c r="K4994" s="550">
        <v>9</v>
      </c>
    </row>
    <row r="4995" spans="1:13" x14ac:dyDescent="0.25">
      <c r="A4995" s="144" t="s">
        <v>533</v>
      </c>
      <c r="B4995" s="141">
        <v>2</v>
      </c>
      <c r="C4995" s="142" t="s">
        <v>534</v>
      </c>
      <c r="D4995" s="142" t="s">
        <v>535</v>
      </c>
      <c r="E4995" s="142" t="s">
        <v>536</v>
      </c>
      <c r="F4995" s="143" t="s">
        <v>537</v>
      </c>
      <c r="G4995" s="882">
        <v>7</v>
      </c>
      <c r="H4995" s="1108">
        <v>8</v>
      </c>
      <c r="I4995" s="883">
        <v>9</v>
      </c>
      <c r="J4995" s="525">
        <v>10</v>
      </c>
      <c r="K4995" s="503">
        <v>11</v>
      </c>
    </row>
    <row r="4996" spans="1:13" ht="15.75" thickBot="1" x14ac:dyDescent="0.3">
      <c r="A4996" s="70" t="s">
        <v>77</v>
      </c>
      <c r="B4996" s="70" t="s">
        <v>78</v>
      </c>
      <c r="C4996" s="71">
        <f>C4997+C5000</f>
        <v>3095000</v>
      </c>
      <c r="D4996" s="71">
        <f t="shared" ref="D4996:J4996" si="2528">D4997+D5000</f>
        <v>0</v>
      </c>
      <c r="E4996" s="71">
        <f t="shared" si="2528"/>
        <v>0</v>
      </c>
      <c r="F4996" s="111">
        <f t="shared" si="2528"/>
        <v>0</v>
      </c>
      <c r="G4996" s="902">
        <f t="shared" si="2528"/>
        <v>1794250</v>
      </c>
      <c r="H4996" s="557">
        <f t="shared" si="2528"/>
        <v>570000</v>
      </c>
      <c r="I4996" s="903">
        <f t="shared" si="2528"/>
        <v>2364250</v>
      </c>
      <c r="J4996" s="558">
        <f t="shared" si="2528"/>
        <v>730750</v>
      </c>
      <c r="K4996" s="904">
        <f t="shared" ref="K4996:K5034" si="2529">I4996/C4996*100</f>
        <v>76.389337641357031</v>
      </c>
      <c r="L4996" s="2"/>
      <c r="M4996" s="2"/>
    </row>
    <row r="4997" spans="1:13" ht="15.75" thickBot="1" x14ac:dyDescent="0.3">
      <c r="A4997" s="3" t="s">
        <v>456</v>
      </c>
      <c r="B4997" s="3" t="s">
        <v>92</v>
      </c>
      <c r="C4997" s="65">
        <f>C4998</f>
        <v>1825000</v>
      </c>
      <c r="D4997" s="65">
        <f t="shared" ref="D4997:J4998" si="2530">D4998</f>
        <v>0</v>
      </c>
      <c r="E4997" s="65">
        <f t="shared" si="2530"/>
        <v>0</v>
      </c>
      <c r="F4997" s="100">
        <f t="shared" si="2530"/>
        <v>0</v>
      </c>
      <c r="G4997" s="858">
        <f t="shared" si="2530"/>
        <v>1095000</v>
      </c>
      <c r="H4997" s="511">
        <f t="shared" si="2530"/>
        <v>0</v>
      </c>
      <c r="I4997" s="859">
        <f t="shared" si="2530"/>
        <v>1095000</v>
      </c>
      <c r="J4997" s="512">
        <f t="shared" si="2530"/>
        <v>730000</v>
      </c>
      <c r="K4997" s="544">
        <f t="shared" si="2529"/>
        <v>60</v>
      </c>
    </row>
    <row r="4998" spans="1:13" x14ac:dyDescent="0.25">
      <c r="A4998" s="63" t="s">
        <v>457</v>
      </c>
      <c r="B4998" s="63" t="s">
        <v>152</v>
      </c>
      <c r="C4998" s="64">
        <f>C4999</f>
        <v>1825000</v>
      </c>
      <c r="D4998" s="64">
        <f t="shared" si="2530"/>
        <v>0</v>
      </c>
      <c r="E4998" s="64">
        <f t="shared" si="2530"/>
        <v>0</v>
      </c>
      <c r="F4998" s="101">
        <f t="shared" si="2530"/>
        <v>0</v>
      </c>
      <c r="G4998" s="860">
        <f t="shared" si="2530"/>
        <v>1095000</v>
      </c>
      <c r="H4998" s="369">
        <f t="shared" si="2530"/>
        <v>0</v>
      </c>
      <c r="I4998" s="861">
        <f t="shared" si="2530"/>
        <v>1095000</v>
      </c>
      <c r="J4998" s="513">
        <f t="shared" si="2530"/>
        <v>730000</v>
      </c>
      <c r="K4998" s="535">
        <f t="shared" si="2529"/>
        <v>60</v>
      </c>
    </row>
    <row r="4999" spans="1:13" ht="15.75" thickBot="1" x14ac:dyDescent="0.3">
      <c r="A4999" s="48" t="s">
        <v>458</v>
      </c>
      <c r="B4999" s="48" t="s">
        <v>153</v>
      </c>
      <c r="C4999" s="49">
        <v>1825000</v>
      </c>
      <c r="D4999" s="147"/>
      <c r="E4999" s="147"/>
      <c r="F4999" s="148"/>
      <c r="G4999" s="865">
        <v>1095000</v>
      </c>
      <c r="H4999" s="1098"/>
      <c r="I4999" s="866">
        <f>H4999+G4999</f>
        <v>1095000</v>
      </c>
      <c r="J4999" s="618">
        <f>C4999-I4999</f>
        <v>730000</v>
      </c>
      <c r="K4999" s="538">
        <f t="shared" si="2529"/>
        <v>60</v>
      </c>
    </row>
    <row r="5000" spans="1:13" ht="15.75" thickBot="1" x14ac:dyDescent="0.3">
      <c r="A5000" s="79" t="s">
        <v>449</v>
      </c>
      <c r="B5000" s="3" t="s">
        <v>151</v>
      </c>
      <c r="C5000" s="65">
        <f>C5001+C5003+C5005</f>
        <v>1270000</v>
      </c>
      <c r="D5000" s="65">
        <f t="shared" ref="D5000:J5000" si="2531">D5001+D5003+D5005</f>
        <v>0</v>
      </c>
      <c r="E5000" s="65">
        <f t="shared" si="2531"/>
        <v>0</v>
      </c>
      <c r="F5000" s="100">
        <f t="shared" si="2531"/>
        <v>0</v>
      </c>
      <c r="G5000" s="858">
        <f t="shared" si="2531"/>
        <v>699250</v>
      </c>
      <c r="H5000" s="511">
        <f t="shared" si="2531"/>
        <v>570000</v>
      </c>
      <c r="I5000" s="859">
        <f t="shared" si="2531"/>
        <v>1269250</v>
      </c>
      <c r="J5000" s="512">
        <f t="shared" si="2531"/>
        <v>750</v>
      </c>
      <c r="K5000" s="544">
        <f t="shared" si="2529"/>
        <v>99.940944881889763</v>
      </c>
    </row>
    <row r="5001" spans="1:13" x14ac:dyDescent="0.25">
      <c r="A5001" s="78" t="s">
        <v>450</v>
      </c>
      <c r="B5001" s="63" t="s">
        <v>154</v>
      </c>
      <c r="C5001" s="64">
        <f>C5002</f>
        <v>195000</v>
      </c>
      <c r="D5001" s="64">
        <f t="shared" ref="D5001:J5001" si="2532">D5002</f>
        <v>0</v>
      </c>
      <c r="E5001" s="64">
        <f t="shared" si="2532"/>
        <v>0</v>
      </c>
      <c r="F5001" s="101">
        <f t="shared" si="2532"/>
        <v>0</v>
      </c>
      <c r="G5001" s="860">
        <f t="shared" si="2532"/>
        <v>125000</v>
      </c>
      <c r="H5001" s="369">
        <f t="shared" si="2532"/>
        <v>70000</v>
      </c>
      <c r="I5001" s="861">
        <f t="shared" si="2532"/>
        <v>195000</v>
      </c>
      <c r="J5001" s="513">
        <f t="shared" si="2532"/>
        <v>0</v>
      </c>
      <c r="K5001" s="535">
        <f t="shared" si="2529"/>
        <v>100</v>
      </c>
    </row>
    <row r="5002" spans="1:13" x14ac:dyDescent="0.25">
      <c r="A5002" s="27" t="s">
        <v>451</v>
      </c>
      <c r="B5002" s="4" t="s">
        <v>155</v>
      </c>
      <c r="C5002" s="21">
        <v>195000</v>
      </c>
      <c r="D5002" s="16"/>
      <c r="E5002" s="16"/>
      <c r="F5002" s="102"/>
      <c r="G5002" s="850">
        <v>125000</v>
      </c>
      <c r="H5002" s="691">
        <v>70000</v>
      </c>
      <c r="I5002" s="851">
        <f>H5002+G5002</f>
        <v>195000</v>
      </c>
      <c r="J5002" s="561">
        <f>C5002-I5002</f>
        <v>0</v>
      </c>
      <c r="K5002" s="536">
        <f t="shared" si="2529"/>
        <v>100</v>
      </c>
    </row>
    <row r="5003" spans="1:13" x14ac:dyDescent="0.25">
      <c r="A5003" s="27" t="s">
        <v>452</v>
      </c>
      <c r="B5003" s="4" t="s">
        <v>156</v>
      </c>
      <c r="C5003" s="21">
        <f>C5004</f>
        <v>75000</v>
      </c>
      <c r="D5003" s="21">
        <f t="shared" ref="D5003:J5003" si="2533">D5004</f>
        <v>0</v>
      </c>
      <c r="E5003" s="21">
        <f t="shared" si="2533"/>
        <v>0</v>
      </c>
      <c r="F5003" s="103">
        <f t="shared" si="2533"/>
        <v>0</v>
      </c>
      <c r="G5003" s="862">
        <f t="shared" si="2533"/>
        <v>74250</v>
      </c>
      <c r="H5003" s="499">
        <f t="shared" si="2533"/>
        <v>0</v>
      </c>
      <c r="I5003" s="863">
        <f t="shared" si="2533"/>
        <v>74250</v>
      </c>
      <c r="J5003" s="514">
        <f t="shared" si="2533"/>
        <v>750</v>
      </c>
      <c r="K5003" s="536">
        <f t="shared" si="2529"/>
        <v>99</v>
      </c>
    </row>
    <row r="5004" spans="1:13" x14ac:dyDescent="0.25">
      <c r="A5004" s="27" t="s">
        <v>453</v>
      </c>
      <c r="B5004" s="4" t="s">
        <v>157</v>
      </c>
      <c r="C5004" s="21">
        <v>75000</v>
      </c>
      <c r="D5004" s="16"/>
      <c r="E5004" s="16"/>
      <c r="F5004" s="102"/>
      <c r="G5004" s="850">
        <v>74250</v>
      </c>
      <c r="H5004" s="691"/>
      <c r="I5004" s="851">
        <f>H5004+G5004</f>
        <v>74250</v>
      </c>
      <c r="J5004" s="561">
        <f>C5004-I5004</f>
        <v>750</v>
      </c>
      <c r="K5004" s="536">
        <f t="shared" si="2529"/>
        <v>99</v>
      </c>
    </row>
    <row r="5005" spans="1:13" x14ac:dyDescent="0.25">
      <c r="A5005" s="27" t="s">
        <v>454</v>
      </c>
      <c r="B5005" s="4" t="s">
        <v>158</v>
      </c>
      <c r="C5005" s="21">
        <f>C5006</f>
        <v>1000000</v>
      </c>
      <c r="D5005" s="21">
        <f t="shared" ref="D5005:J5005" si="2534">D5006</f>
        <v>0</v>
      </c>
      <c r="E5005" s="21">
        <f t="shared" si="2534"/>
        <v>0</v>
      </c>
      <c r="F5005" s="103">
        <f t="shared" si="2534"/>
        <v>0</v>
      </c>
      <c r="G5005" s="862">
        <f t="shared" si="2534"/>
        <v>500000</v>
      </c>
      <c r="H5005" s="499">
        <f t="shared" si="2534"/>
        <v>500000</v>
      </c>
      <c r="I5005" s="863">
        <f t="shared" si="2534"/>
        <v>1000000</v>
      </c>
      <c r="J5005" s="514">
        <f t="shared" si="2534"/>
        <v>0</v>
      </c>
      <c r="K5005" s="536">
        <f t="shared" si="2529"/>
        <v>100</v>
      </c>
    </row>
    <row r="5006" spans="1:13" x14ac:dyDescent="0.25">
      <c r="A5006" s="27" t="s">
        <v>455</v>
      </c>
      <c r="B5006" s="4" t="s">
        <v>175</v>
      </c>
      <c r="C5006" s="21">
        <v>1000000</v>
      </c>
      <c r="D5006" s="16"/>
      <c r="E5006" s="16"/>
      <c r="F5006" s="102"/>
      <c r="G5006" s="850">
        <v>500000</v>
      </c>
      <c r="H5006" s="691">
        <v>500000</v>
      </c>
      <c r="I5006" s="851">
        <f>H5006+G5006</f>
        <v>1000000</v>
      </c>
      <c r="J5006" s="561">
        <f>C5006-I5006</f>
        <v>0</v>
      </c>
      <c r="K5006" s="536">
        <f t="shared" si="2529"/>
        <v>100</v>
      </c>
    </row>
    <row r="5007" spans="1:13" ht="15.75" thickBot="1" x14ac:dyDescent="0.3">
      <c r="A5007" s="70" t="s">
        <v>79</v>
      </c>
      <c r="B5007" s="70" t="s">
        <v>80</v>
      </c>
      <c r="C5007" s="71">
        <f>C5008</f>
        <v>640000</v>
      </c>
      <c r="D5007" s="71">
        <f t="shared" ref="D5007:J5007" si="2535">D5008</f>
        <v>0</v>
      </c>
      <c r="E5007" s="71">
        <f t="shared" si="2535"/>
        <v>0</v>
      </c>
      <c r="F5007" s="111">
        <f t="shared" si="2535"/>
        <v>0</v>
      </c>
      <c r="G5007" s="902">
        <f t="shared" si="2535"/>
        <v>245000</v>
      </c>
      <c r="H5007" s="557">
        <f t="shared" si="2535"/>
        <v>20000</v>
      </c>
      <c r="I5007" s="903">
        <f t="shared" si="2535"/>
        <v>265000</v>
      </c>
      <c r="J5007" s="558">
        <f t="shared" si="2535"/>
        <v>375000</v>
      </c>
      <c r="K5007" s="904">
        <f t="shared" si="2529"/>
        <v>41.40625</v>
      </c>
      <c r="L5007" s="2"/>
      <c r="M5007" s="2"/>
    </row>
    <row r="5008" spans="1:13" ht="15.75" thickBot="1" x14ac:dyDescent="0.3">
      <c r="A5008" s="79" t="s">
        <v>459</v>
      </c>
      <c r="B5008" s="3" t="s">
        <v>151</v>
      </c>
      <c r="C5008" s="65">
        <f>C5009+C5011+C5013</f>
        <v>640000</v>
      </c>
      <c r="D5008" s="65">
        <f t="shared" ref="D5008:J5008" si="2536">D5009+D5011+D5013</f>
        <v>0</v>
      </c>
      <c r="E5008" s="65">
        <f t="shared" si="2536"/>
        <v>0</v>
      </c>
      <c r="F5008" s="100">
        <f t="shared" si="2536"/>
        <v>0</v>
      </c>
      <c r="G5008" s="858">
        <f t="shared" si="2536"/>
        <v>245000</v>
      </c>
      <c r="H5008" s="511">
        <f t="shared" si="2536"/>
        <v>20000</v>
      </c>
      <c r="I5008" s="859">
        <f t="shared" si="2536"/>
        <v>265000</v>
      </c>
      <c r="J5008" s="512">
        <f t="shared" si="2536"/>
        <v>375000</v>
      </c>
      <c r="K5008" s="544">
        <f t="shared" si="2529"/>
        <v>41.40625</v>
      </c>
    </row>
    <row r="5009" spans="1:13" x14ac:dyDescent="0.25">
      <c r="A5009" s="78" t="s">
        <v>460</v>
      </c>
      <c r="B5009" s="63" t="s">
        <v>154</v>
      </c>
      <c r="C5009" s="64">
        <f>C5010</f>
        <v>205000</v>
      </c>
      <c r="D5009" s="64">
        <f t="shared" ref="D5009:J5009" si="2537">D5010</f>
        <v>0</v>
      </c>
      <c r="E5009" s="64">
        <f t="shared" si="2537"/>
        <v>0</v>
      </c>
      <c r="F5009" s="101">
        <f t="shared" si="2537"/>
        <v>0</v>
      </c>
      <c r="G5009" s="860">
        <f t="shared" si="2537"/>
        <v>185000</v>
      </c>
      <c r="H5009" s="369">
        <f t="shared" si="2537"/>
        <v>20000</v>
      </c>
      <c r="I5009" s="861">
        <f t="shared" si="2537"/>
        <v>205000</v>
      </c>
      <c r="J5009" s="513">
        <f t="shared" si="2537"/>
        <v>0</v>
      </c>
      <c r="K5009" s="535">
        <f t="shared" si="2529"/>
        <v>100</v>
      </c>
    </row>
    <row r="5010" spans="1:13" x14ac:dyDescent="0.25">
      <c r="A5010" s="27" t="s">
        <v>461</v>
      </c>
      <c r="B5010" s="4" t="s">
        <v>155</v>
      </c>
      <c r="C5010" s="21">
        <v>205000</v>
      </c>
      <c r="D5010" s="16"/>
      <c r="E5010" s="16"/>
      <c r="F5010" s="106"/>
      <c r="G5010" s="850">
        <v>185000</v>
      </c>
      <c r="H5010" s="691">
        <v>20000</v>
      </c>
      <c r="I5010" s="851">
        <f>H5010+G5010</f>
        <v>205000</v>
      </c>
      <c r="J5010" s="987">
        <f>C5010-I5010</f>
        <v>0</v>
      </c>
      <c r="K5010" s="536">
        <f t="shared" si="2529"/>
        <v>100</v>
      </c>
    </row>
    <row r="5011" spans="1:13" x14ac:dyDescent="0.25">
      <c r="A5011" s="27" t="s">
        <v>462</v>
      </c>
      <c r="B5011" s="4" t="s">
        <v>156</v>
      </c>
      <c r="C5011" s="21">
        <f>C5012</f>
        <v>60000</v>
      </c>
      <c r="D5011" s="21">
        <f t="shared" ref="D5011:J5011" si="2538">D5012</f>
        <v>0</v>
      </c>
      <c r="E5011" s="21">
        <f t="shared" si="2538"/>
        <v>0</v>
      </c>
      <c r="F5011" s="103">
        <f t="shared" si="2538"/>
        <v>0</v>
      </c>
      <c r="G5011" s="862">
        <f t="shared" si="2538"/>
        <v>60000</v>
      </c>
      <c r="H5011" s="499">
        <f t="shared" si="2538"/>
        <v>0</v>
      </c>
      <c r="I5011" s="863">
        <f t="shared" si="2538"/>
        <v>60000</v>
      </c>
      <c r="J5011" s="514">
        <f t="shared" si="2538"/>
        <v>0</v>
      </c>
      <c r="K5011" s="536">
        <f t="shared" si="2529"/>
        <v>100</v>
      </c>
    </row>
    <row r="5012" spans="1:13" x14ac:dyDescent="0.25">
      <c r="A5012" s="27" t="s">
        <v>463</v>
      </c>
      <c r="B5012" s="4" t="s">
        <v>157</v>
      </c>
      <c r="C5012" s="21">
        <v>60000</v>
      </c>
      <c r="D5012" s="16"/>
      <c r="E5012" s="16"/>
      <c r="F5012" s="102"/>
      <c r="G5012" s="850">
        <v>60000</v>
      </c>
      <c r="H5012" s="691"/>
      <c r="I5012" s="851">
        <f>H5012+G5012</f>
        <v>60000</v>
      </c>
      <c r="J5012" s="561">
        <f>C5012-I5012</f>
        <v>0</v>
      </c>
      <c r="K5012" s="536">
        <f t="shared" si="2529"/>
        <v>100</v>
      </c>
    </row>
    <row r="5013" spans="1:13" x14ac:dyDescent="0.25">
      <c r="A5013" s="27" t="s">
        <v>464</v>
      </c>
      <c r="B5013" s="4" t="s">
        <v>158</v>
      </c>
      <c r="C5013" s="21">
        <f>C5014</f>
        <v>375000</v>
      </c>
      <c r="D5013" s="21">
        <f t="shared" ref="D5013:J5013" si="2539">D5014</f>
        <v>0</v>
      </c>
      <c r="E5013" s="21">
        <f t="shared" si="2539"/>
        <v>0</v>
      </c>
      <c r="F5013" s="103">
        <f t="shared" si="2539"/>
        <v>0</v>
      </c>
      <c r="G5013" s="862">
        <f t="shared" si="2539"/>
        <v>0</v>
      </c>
      <c r="H5013" s="499">
        <f t="shared" si="2539"/>
        <v>0</v>
      </c>
      <c r="I5013" s="863">
        <f t="shared" si="2539"/>
        <v>0</v>
      </c>
      <c r="J5013" s="514">
        <f t="shared" si="2539"/>
        <v>375000</v>
      </c>
      <c r="K5013" s="536">
        <f t="shared" si="2529"/>
        <v>0</v>
      </c>
    </row>
    <row r="5014" spans="1:13" x14ac:dyDescent="0.25">
      <c r="A5014" s="27" t="s">
        <v>465</v>
      </c>
      <c r="B5014" s="4" t="s">
        <v>175</v>
      </c>
      <c r="C5014" s="21">
        <v>375000</v>
      </c>
      <c r="D5014" s="16"/>
      <c r="E5014" s="16"/>
      <c r="F5014" s="102"/>
      <c r="G5014" s="850"/>
      <c r="H5014" s="716"/>
      <c r="I5014" s="846">
        <f>H5014+G5014</f>
        <v>0</v>
      </c>
      <c r="J5014" s="561">
        <f>C5014-I5014</f>
        <v>375000</v>
      </c>
      <c r="K5014" s="536">
        <f t="shared" si="2529"/>
        <v>0</v>
      </c>
    </row>
    <row r="5015" spans="1:13" ht="15.75" thickBot="1" x14ac:dyDescent="0.3">
      <c r="A5015" s="70" t="s">
        <v>81</v>
      </c>
      <c r="B5015" s="70" t="s">
        <v>82</v>
      </c>
      <c r="C5015" s="71">
        <f>C5016+C5019</f>
        <v>2380000</v>
      </c>
      <c r="D5015" s="71">
        <f t="shared" ref="D5015:J5015" si="2540">D5016+D5019</f>
        <v>0</v>
      </c>
      <c r="E5015" s="71">
        <f t="shared" si="2540"/>
        <v>0</v>
      </c>
      <c r="F5015" s="111">
        <f t="shared" si="2540"/>
        <v>0</v>
      </c>
      <c r="G5015" s="902">
        <f t="shared" si="2540"/>
        <v>2380000</v>
      </c>
      <c r="H5015" s="557">
        <f t="shared" si="2540"/>
        <v>0</v>
      </c>
      <c r="I5015" s="903">
        <f t="shared" si="2540"/>
        <v>2380000</v>
      </c>
      <c r="J5015" s="558">
        <f t="shared" si="2540"/>
        <v>0</v>
      </c>
      <c r="K5015" s="904">
        <f t="shared" si="2529"/>
        <v>100</v>
      </c>
      <c r="L5015" s="2"/>
      <c r="M5015" s="2"/>
    </row>
    <row r="5016" spans="1:13" ht="15.75" thickBot="1" x14ac:dyDescent="0.3">
      <c r="A5016" s="3" t="s">
        <v>473</v>
      </c>
      <c r="B5016" s="3" t="s">
        <v>92</v>
      </c>
      <c r="C5016" s="65">
        <f>C5017</f>
        <v>780000</v>
      </c>
      <c r="D5016" s="65">
        <f t="shared" ref="D5016:J5017" si="2541">D5017</f>
        <v>0</v>
      </c>
      <c r="E5016" s="65">
        <f t="shared" si="2541"/>
        <v>0</v>
      </c>
      <c r="F5016" s="100">
        <f t="shared" si="2541"/>
        <v>0</v>
      </c>
      <c r="G5016" s="858">
        <f t="shared" si="2541"/>
        <v>780000</v>
      </c>
      <c r="H5016" s="511">
        <f t="shared" si="2541"/>
        <v>0</v>
      </c>
      <c r="I5016" s="859">
        <f t="shared" si="2541"/>
        <v>780000</v>
      </c>
      <c r="J5016" s="512">
        <f t="shared" si="2541"/>
        <v>0</v>
      </c>
      <c r="K5016" s="544">
        <f t="shared" si="2529"/>
        <v>100</v>
      </c>
    </row>
    <row r="5017" spans="1:13" x14ac:dyDescent="0.25">
      <c r="A5017" s="63" t="s">
        <v>474</v>
      </c>
      <c r="B5017" s="63" t="s">
        <v>152</v>
      </c>
      <c r="C5017" s="64">
        <f>C5018</f>
        <v>780000</v>
      </c>
      <c r="D5017" s="64">
        <f t="shared" si="2541"/>
        <v>0</v>
      </c>
      <c r="E5017" s="64">
        <f t="shared" si="2541"/>
        <v>0</v>
      </c>
      <c r="F5017" s="101">
        <f t="shared" si="2541"/>
        <v>0</v>
      </c>
      <c r="G5017" s="860">
        <f t="shared" si="2541"/>
        <v>780000</v>
      </c>
      <c r="H5017" s="369">
        <f t="shared" si="2541"/>
        <v>0</v>
      </c>
      <c r="I5017" s="861">
        <f t="shared" si="2541"/>
        <v>780000</v>
      </c>
      <c r="J5017" s="513">
        <f t="shared" si="2541"/>
        <v>0</v>
      </c>
      <c r="K5017" s="535">
        <f t="shared" si="2529"/>
        <v>100</v>
      </c>
    </row>
    <row r="5018" spans="1:13" ht="15.75" thickBot="1" x14ac:dyDescent="0.3">
      <c r="A5018" s="48" t="s">
        <v>475</v>
      </c>
      <c r="B5018" s="48" t="s">
        <v>153</v>
      </c>
      <c r="C5018" s="49">
        <v>780000</v>
      </c>
      <c r="D5018" s="147"/>
      <c r="E5018" s="147"/>
      <c r="F5018" s="148"/>
      <c r="G5018" s="865">
        <v>780000</v>
      </c>
      <c r="H5018" s="1098"/>
      <c r="I5018" s="866">
        <f>H5018+G5018</f>
        <v>780000</v>
      </c>
      <c r="J5018" s="618">
        <f>C5018-I5018</f>
        <v>0</v>
      </c>
      <c r="K5018" s="538">
        <f t="shared" si="2529"/>
        <v>100</v>
      </c>
    </row>
    <row r="5019" spans="1:13" ht="15.75" thickBot="1" x14ac:dyDescent="0.3">
      <c r="A5019" s="79" t="s">
        <v>466</v>
      </c>
      <c r="B5019" s="3" t="s">
        <v>151</v>
      </c>
      <c r="C5019" s="65">
        <f>C5020+C5022+C5024</f>
        <v>1600000</v>
      </c>
      <c r="D5019" s="65">
        <f t="shared" ref="D5019:J5019" si="2542">D5020+D5022+D5024</f>
        <v>0</v>
      </c>
      <c r="E5019" s="65">
        <f t="shared" si="2542"/>
        <v>0</v>
      </c>
      <c r="F5019" s="100">
        <f t="shared" si="2542"/>
        <v>0</v>
      </c>
      <c r="G5019" s="858">
        <f t="shared" si="2542"/>
        <v>1600000</v>
      </c>
      <c r="H5019" s="511">
        <f t="shared" si="2542"/>
        <v>0</v>
      </c>
      <c r="I5019" s="859">
        <f t="shared" si="2542"/>
        <v>1600000</v>
      </c>
      <c r="J5019" s="512">
        <f t="shared" si="2542"/>
        <v>0</v>
      </c>
      <c r="K5019" s="544">
        <f t="shared" si="2529"/>
        <v>100</v>
      </c>
    </row>
    <row r="5020" spans="1:13" x14ac:dyDescent="0.25">
      <c r="A5020" s="78" t="s">
        <v>467</v>
      </c>
      <c r="B5020" s="63" t="s">
        <v>154</v>
      </c>
      <c r="C5020" s="64">
        <f>C5021</f>
        <v>235000</v>
      </c>
      <c r="D5020" s="64">
        <f t="shared" ref="D5020:J5020" si="2543">D5021</f>
        <v>0</v>
      </c>
      <c r="E5020" s="64">
        <f t="shared" si="2543"/>
        <v>0</v>
      </c>
      <c r="F5020" s="101">
        <f t="shared" si="2543"/>
        <v>0</v>
      </c>
      <c r="G5020" s="860">
        <f t="shared" si="2543"/>
        <v>235000</v>
      </c>
      <c r="H5020" s="369">
        <f t="shared" si="2543"/>
        <v>0</v>
      </c>
      <c r="I5020" s="861">
        <f t="shared" si="2543"/>
        <v>235000</v>
      </c>
      <c r="J5020" s="513">
        <f t="shared" si="2543"/>
        <v>0</v>
      </c>
      <c r="K5020" s="535">
        <f t="shared" si="2529"/>
        <v>100</v>
      </c>
    </row>
    <row r="5021" spans="1:13" x14ac:dyDescent="0.25">
      <c r="A5021" s="27" t="s">
        <v>468</v>
      </c>
      <c r="B5021" s="4" t="s">
        <v>155</v>
      </c>
      <c r="C5021" s="21">
        <v>235000</v>
      </c>
      <c r="D5021" s="16"/>
      <c r="E5021" s="16"/>
      <c r="F5021" s="102"/>
      <c r="G5021" s="850">
        <v>235000</v>
      </c>
      <c r="H5021" s="691"/>
      <c r="I5021" s="851">
        <f>H5021+G5021</f>
        <v>235000</v>
      </c>
      <c r="J5021" s="561">
        <f>C5021-I5021</f>
        <v>0</v>
      </c>
      <c r="K5021" s="536">
        <f t="shared" si="2529"/>
        <v>100</v>
      </c>
    </row>
    <row r="5022" spans="1:13" x14ac:dyDescent="0.25">
      <c r="A5022" s="27" t="s">
        <v>469</v>
      </c>
      <c r="B5022" s="4" t="s">
        <v>156</v>
      </c>
      <c r="C5022" s="21">
        <f>C5023</f>
        <v>45000</v>
      </c>
      <c r="D5022" s="21">
        <f t="shared" ref="D5022:J5022" si="2544">D5023</f>
        <v>0</v>
      </c>
      <c r="E5022" s="21">
        <f t="shared" si="2544"/>
        <v>0</v>
      </c>
      <c r="F5022" s="103">
        <f t="shared" si="2544"/>
        <v>0</v>
      </c>
      <c r="G5022" s="862">
        <f t="shared" si="2544"/>
        <v>45000</v>
      </c>
      <c r="H5022" s="499">
        <f t="shared" si="2544"/>
        <v>0</v>
      </c>
      <c r="I5022" s="863">
        <f t="shared" si="2544"/>
        <v>45000</v>
      </c>
      <c r="J5022" s="514">
        <f t="shared" si="2544"/>
        <v>0</v>
      </c>
      <c r="K5022" s="536">
        <f t="shared" si="2529"/>
        <v>100</v>
      </c>
    </row>
    <row r="5023" spans="1:13" x14ac:dyDescent="0.25">
      <c r="A5023" s="27" t="s">
        <v>470</v>
      </c>
      <c r="B5023" s="4" t="s">
        <v>157</v>
      </c>
      <c r="C5023" s="21">
        <v>45000</v>
      </c>
      <c r="D5023" s="16"/>
      <c r="E5023" s="16"/>
      <c r="F5023" s="102"/>
      <c r="G5023" s="850">
        <v>45000</v>
      </c>
      <c r="H5023" s="691"/>
      <c r="I5023" s="851">
        <f>H5023+G5023</f>
        <v>45000</v>
      </c>
      <c r="J5023" s="561">
        <f>C5023-I5023</f>
        <v>0</v>
      </c>
      <c r="K5023" s="536">
        <f t="shared" si="2529"/>
        <v>100</v>
      </c>
    </row>
    <row r="5024" spans="1:13" x14ac:dyDescent="0.25">
      <c r="A5024" s="27" t="s">
        <v>471</v>
      </c>
      <c r="B5024" s="4" t="s">
        <v>158</v>
      </c>
      <c r="C5024" s="21">
        <f>C5025</f>
        <v>1320000</v>
      </c>
      <c r="D5024" s="21">
        <f t="shared" ref="D5024:J5024" si="2545">D5025</f>
        <v>0</v>
      </c>
      <c r="E5024" s="21">
        <f t="shared" si="2545"/>
        <v>0</v>
      </c>
      <c r="F5024" s="103">
        <f t="shared" si="2545"/>
        <v>0</v>
      </c>
      <c r="G5024" s="862">
        <f t="shared" si="2545"/>
        <v>1320000</v>
      </c>
      <c r="H5024" s="499">
        <f t="shared" si="2545"/>
        <v>0</v>
      </c>
      <c r="I5024" s="863">
        <f t="shared" si="2545"/>
        <v>1320000</v>
      </c>
      <c r="J5024" s="514">
        <f t="shared" si="2545"/>
        <v>0</v>
      </c>
      <c r="K5024" s="536">
        <f t="shared" si="2529"/>
        <v>100</v>
      </c>
    </row>
    <row r="5025" spans="1:13" x14ac:dyDescent="0.25">
      <c r="A5025" s="27" t="s">
        <v>472</v>
      </c>
      <c r="B5025" s="4" t="s">
        <v>175</v>
      </c>
      <c r="C5025" s="21">
        <v>1320000</v>
      </c>
      <c r="D5025" s="16"/>
      <c r="E5025" s="16"/>
      <c r="F5025" s="102"/>
      <c r="G5025" s="850">
        <v>1320000</v>
      </c>
      <c r="H5025" s="691"/>
      <c r="I5025" s="851">
        <f>H5025+G5025</f>
        <v>1320000</v>
      </c>
      <c r="J5025" s="561">
        <f>C5025-I5025</f>
        <v>0</v>
      </c>
      <c r="K5025" s="536">
        <f t="shared" si="2529"/>
        <v>100</v>
      </c>
    </row>
    <row r="5026" spans="1:13" x14ac:dyDescent="0.25">
      <c r="A5026" s="54" t="s">
        <v>113</v>
      </c>
      <c r="B5026" s="54" t="s">
        <v>547</v>
      </c>
      <c r="C5026" s="55">
        <f t="shared" ref="C5026" si="2546">C5027+C5039</f>
        <v>9355000</v>
      </c>
      <c r="D5026" s="55">
        <f t="shared" ref="D5026" si="2547">D5027+D5039</f>
        <v>0</v>
      </c>
      <c r="E5026" s="55">
        <f t="shared" ref="E5026" si="2548">E5027+E5039</f>
        <v>0</v>
      </c>
      <c r="F5026" s="104">
        <f t="shared" ref="F5026" si="2549">F5027+F5039</f>
        <v>0</v>
      </c>
      <c r="G5026" s="547">
        <f t="shared" ref="G5026" si="2550">G5027+G5039</f>
        <v>5355000</v>
      </c>
      <c r="H5026" s="499">
        <f t="shared" ref="H5026" si="2551">H5027+H5039</f>
        <v>0</v>
      </c>
      <c r="I5026" s="581">
        <f t="shared" ref="I5026" si="2552">I5027+I5039</f>
        <v>5355000</v>
      </c>
      <c r="J5026" s="549">
        <f t="shared" ref="J5026" si="2553">J5027+J5039</f>
        <v>4000000</v>
      </c>
      <c r="K5026" s="916">
        <f t="shared" si="2529"/>
        <v>57.242116515232496</v>
      </c>
      <c r="L5026" s="1"/>
      <c r="M5026" s="1"/>
    </row>
    <row r="5027" spans="1:13" ht="15.75" thickBot="1" x14ac:dyDescent="0.3">
      <c r="A5027" s="70" t="s">
        <v>83</v>
      </c>
      <c r="B5027" s="70" t="s">
        <v>84</v>
      </c>
      <c r="C5027" s="71">
        <f>C5028</f>
        <v>850000</v>
      </c>
      <c r="D5027" s="71">
        <f t="shared" ref="D5027:J5027" si="2554">D5028</f>
        <v>0</v>
      </c>
      <c r="E5027" s="71">
        <f t="shared" si="2554"/>
        <v>0</v>
      </c>
      <c r="F5027" s="111">
        <f t="shared" si="2554"/>
        <v>0</v>
      </c>
      <c r="G5027" s="902">
        <f t="shared" si="2554"/>
        <v>850000</v>
      </c>
      <c r="H5027" s="557">
        <f t="shared" si="2554"/>
        <v>0</v>
      </c>
      <c r="I5027" s="903">
        <f t="shared" si="2554"/>
        <v>850000</v>
      </c>
      <c r="J5027" s="558">
        <f t="shared" si="2554"/>
        <v>0</v>
      </c>
      <c r="K5027" s="904">
        <f t="shared" si="2529"/>
        <v>100</v>
      </c>
      <c r="L5027" s="2"/>
      <c r="M5027" s="2"/>
    </row>
    <row r="5028" spans="1:13" ht="15.75" thickBot="1" x14ac:dyDescent="0.3">
      <c r="A5028" s="79" t="s">
        <v>476</v>
      </c>
      <c r="B5028" s="3" t="s">
        <v>151</v>
      </c>
      <c r="C5028" s="65">
        <f>C5029+C5031+C5033</f>
        <v>850000</v>
      </c>
      <c r="D5028" s="65">
        <f t="shared" ref="D5028:J5028" si="2555">D5029+D5031+D5033</f>
        <v>0</v>
      </c>
      <c r="E5028" s="65">
        <f t="shared" si="2555"/>
        <v>0</v>
      </c>
      <c r="F5028" s="100">
        <f t="shared" si="2555"/>
        <v>0</v>
      </c>
      <c r="G5028" s="858">
        <f t="shared" si="2555"/>
        <v>850000</v>
      </c>
      <c r="H5028" s="511">
        <f t="shared" si="2555"/>
        <v>0</v>
      </c>
      <c r="I5028" s="859">
        <f t="shared" si="2555"/>
        <v>850000</v>
      </c>
      <c r="J5028" s="512">
        <f t="shared" si="2555"/>
        <v>0</v>
      </c>
      <c r="K5028" s="544">
        <f t="shared" si="2529"/>
        <v>100</v>
      </c>
    </row>
    <row r="5029" spans="1:13" x14ac:dyDescent="0.25">
      <c r="A5029" s="78" t="s">
        <v>477</v>
      </c>
      <c r="B5029" s="63" t="s">
        <v>154</v>
      </c>
      <c r="C5029" s="64">
        <f>C5030</f>
        <v>75000</v>
      </c>
      <c r="D5029" s="64">
        <f t="shared" ref="D5029:J5029" si="2556">D5030</f>
        <v>0</v>
      </c>
      <c r="E5029" s="64">
        <f t="shared" si="2556"/>
        <v>0</v>
      </c>
      <c r="F5029" s="101">
        <f t="shared" si="2556"/>
        <v>0</v>
      </c>
      <c r="G5029" s="860">
        <f t="shared" si="2556"/>
        <v>75000</v>
      </c>
      <c r="H5029" s="369">
        <f t="shared" si="2556"/>
        <v>0</v>
      </c>
      <c r="I5029" s="861">
        <f t="shared" si="2556"/>
        <v>75000</v>
      </c>
      <c r="J5029" s="513">
        <f t="shared" si="2556"/>
        <v>0</v>
      </c>
      <c r="K5029" s="535">
        <f t="shared" si="2529"/>
        <v>100</v>
      </c>
    </row>
    <row r="5030" spans="1:13" x14ac:dyDescent="0.25">
      <c r="A5030" s="27" t="s">
        <v>478</v>
      </c>
      <c r="B5030" s="4" t="s">
        <v>155</v>
      </c>
      <c r="C5030" s="21">
        <v>75000</v>
      </c>
      <c r="D5030" s="57"/>
      <c r="E5030" s="57"/>
      <c r="F5030" s="106"/>
      <c r="G5030" s="850">
        <v>75000</v>
      </c>
      <c r="H5030" s="691"/>
      <c r="I5030" s="851">
        <f>H5030+G5030</f>
        <v>75000</v>
      </c>
      <c r="J5030" s="561">
        <f>C5030-I5030</f>
        <v>0</v>
      </c>
      <c r="K5030" s="536">
        <f t="shared" si="2529"/>
        <v>100</v>
      </c>
    </row>
    <row r="5031" spans="1:13" x14ac:dyDescent="0.25">
      <c r="A5031" s="27" t="s">
        <v>479</v>
      </c>
      <c r="B5031" s="4" t="s">
        <v>156</v>
      </c>
      <c r="C5031" s="21">
        <f>C5032</f>
        <v>15000</v>
      </c>
      <c r="D5031" s="21">
        <f t="shared" ref="D5031:J5031" si="2557">D5032</f>
        <v>0</v>
      </c>
      <c r="E5031" s="21">
        <f t="shared" si="2557"/>
        <v>0</v>
      </c>
      <c r="F5031" s="103">
        <f t="shared" si="2557"/>
        <v>0</v>
      </c>
      <c r="G5031" s="862">
        <f t="shared" si="2557"/>
        <v>15000</v>
      </c>
      <c r="H5031" s="499">
        <f t="shared" si="2557"/>
        <v>0</v>
      </c>
      <c r="I5031" s="863">
        <f t="shared" si="2557"/>
        <v>15000</v>
      </c>
      <c r="J5031" s="514">
        <f t="shared" si="2557"/>
        <v>0</v>
      </c>
      <c r="K5031" s="536">
        <f t="shared" si="2529"/>
        <v>100</v>
      </c>
    </row>
    <row r="5032" spans="1:13" x14ac:dyDescent="0.25">
      <c r="A5032" s="27" t="s">
        <v>480</v>
      </c>
      <c r="B5032" s="4" t="s">
        <v>157</v>
      </c>
      <c r="C5032" s="21">
        <v>15000</v>
      </c>
      <c r="D5032" s="16"/>
      <c r="E5032" s="16"/>
      <c r="F5032" s="102"/>
      <c r="G5032" s="850">
        <v>15000</v>
      </c>
      <c r="H5032" s="691"/>
      <c r="I5032" s="851">
        <f>H5032+G5032</f>
        <v>15000</v>
      </c>
      <c r="J5032" s="561">
        <f>C5032-I5032</f>
        <v>0</v>
      </c>
      <c r="K5032" s="536">
        <f t="shared" si="2529"/>
        <v>100</v>
      </c>
    </row>
    <row r="5033" spans="1:13" x14ac:dyDescent="0.25">
      <c r="A5033" s="27" t="s">
        <v>481</v>
      </c>
      <c r="B5033" s="4" t="s">
        <v>158</v>
      </c>
      <c r="C5033" s="21">
        <f>C5034</f>
        <v>760000</v>
      </c>
      <c r="D5033" s="21">
        <f t="shared" ref="D5033:J5033" si="2558">D5034</f>
        <v>0</v>
      </c>
      <c r="E5033" s="21">
        <f t="shared" si="2558"/>
        <v>0</v>
      </c>
      <c r="F5033" s="103">
        <f t="shared" si="2558"/>
        <v>0</v>
      </c>
      <c r="G5033" s="862">
        <f t="shared" si="2558"/>
        <v>760000</v>
      </c>
      <c r="H5033" s="499">
        <f t="shared" si="2558"/>
        <v>0</v>
      </c>
      <c r="I5033" s="863">
        <f t="shared" si="2558"/>
        <v>760000</v>
      </c>
      <c r="J5033" s="514">
        <f t="shared" si="2558"/>
        <v>0</v>
      </c>
      <c r="K5033" s="536">
        <f t="shared" si="2529"/>
        <v>100</v>
      </c>
    </row>
    <row r="5034" spans="1:13" x14ac:dyDescent="0.25">
      <c r="A5034" s="27" t="s">
        <v>482</v>
      </c>
      <c r="B5034" s="4" t="s">
        <v>175</v>
      </c>
      <c r="C5034" s="21">
        <v>760000</v>
      </c>
      <c r="D5034" s="16"/>
      <c r="E5034" s="16"/>
      <c r="F5034" s="102"/>
      <c r="G5034" s="850">
        <v>760000</v>
      </c>
      <c r="H5034" s="691"/>
      <c r="I5034" s="851">
        <f>H5034+G5034</f>
        <v>760000</v>
      </c>
      <c r="J5034" s="561">
        <f>C5034-I5034</f>
        <v>0</v>
      </c>
      <c r="K5034" s="536">
        <f t="shared" si="2529"/>
        <v>100</v>
      </c>
    </row>
    <row r="5035" spans="1:13" x14ac:dyDescent="0.25">
      <c r="A5035" s="139"/>
      <c r="B5035" s="124"/>
      <c r="C5035" s="125"/>
      <c r="D5035" s="126"/>
      <c r="E5035" s="126"/>
      <c r="F5035" s="126"/>
      <c r="G5035" s="1163"/>
      <c r="H5035" s="1163"/>
      <c r="I5035" s="1163"/>
      <c r="J5035" s="1164"/>
      <c r="K5035" s="545"/>
    </row>
    <row r="5036" spans="1:13" x14ac:dyDescent="0.25">
      <c r="A5036" s="140"/>
      <c r="B5036" s="7"/>
      <c r="C5036" s="8"/>
      <c r="D5036" s="130"/>
      <c r="E5036" s="130"/>
      <c r="F5036" s="130"/>
      <c r="G5036" s="520"/>
      <c r="H5036" s="520"/>
      <c r="I5036" s="520"/>
      <c r="J5036" s="519"/>
      <c r="K5036" s="550"/>
    </row>
    <row r="5037" spans="1:13" x14ac:dyDescent="0.25">
      <c r="A5037" s="140"/>
      <c r="B5037" s="7"/>
      <c r="C5037" s="8"/>
      <c r="D5037" s="130"/>
      <c r="E5037" s="130"/>
      <c r="F5037" s="130"/>
      <c r="G5037" s="520"/>
      <c r="H5037" s="520"/>
      <c r="I5037" s="520"/>
      <c r="J5037" s="519"/>
      <c r="K5037" s="550">
        <v>10</v>
      </c>
    </row>
    <row r="5038" spans="1:13" x14ac:dyDescent="0.25">
      <c r="A5038" s="144" t="s">
        <v>533</v>
      </c>
      <c r="B5038" s="141">
        <v>2</v>
      </c>
      <c r="C5038" s="142" t="s">
        <v>534</v>
      </c>
      <c r="D5038" s="142" t="s">
        <v>535</v>
      </c>
      <c r="E5038" s="142" t="s">
        <v>536</v>
      </c>
      <c r="F5038" s="143" t="s">
        <v>537</v>
      </c>
      <c r="G5038" s="882">
        <v>7</v>
      </c>
      <c r="H5038" s="1108">
        <v>8</v>
      </c>
      <c r="I5038" s="883">
        <v>9</v>
      </c>
      <c r="J5038" s="525">
        <v>10</v>
      </c>
      <c r="K5038" s="503">
        <v>11</v>
      </c>
    </row>
    <row r="5039" spans="1:13" ht="15.75" thickBot="1" x14ac:dyDescent="0.3">
      <c r="A5039" s="70" t="s">
        <v>85</v>
      </c>
      <c r="B5039" s="70" t="s">
        <v>548</v>
      </c>
      <c r="C5039" s="71">
        <f>C5040+C5043</f>
        <v>8505000</v>
      </c>
      <c r="D5039" s="71">
        <f t="shared" ref="D5039:J5039" si="2559">D5040+D5043</f>
        <v>0</v>
      </c>
      <c r="E5039" s="71">
        <f t="shared" si="2559"/>
        <v>0</v>
      </c>
      <c r="F5039" s="71">
        <f t="shared" si="2559"/>
        <v>0</v>
      </c>
      <c r="G5039" s="71">
        <f t="shared" si="2559"/>
        <v>4505000</v>
      </c>
      <c r="H5039" s="71">
        <f t="shared" si="2559"/>
        <v>0</v>
      </c>
      <c r="I5039" s="71">
        <f t="shared" si="2559"/>
        <v>4505000</v>
      </c>
      <c r="J5039" s="71">
        <f t="shared" si="2559"/>
        <v>4000000</v>
      </c>
      <c r="K5039" s="538">
        <f t="shared" ref="K5039:K5074" si="2560">I5039/C5039*100</f>
        <v>52.968841857730744</v>
      </c>
      <c r="L5039" s="2"/>
      <c r="M5039" s="2"/>
    </row>
    <row r="5040" spans="1:13" ht="15.75" thickBot="1" x14ac:dyDescent="0.3">
      <c r="A5040" s="3" t="s">
        <v>489</v>
      </c>
      <c r="B5040" s="3" t="s">
        <v>92</v>
      </c>
      <c r="C5040" s="65">
        <f>C5041</f>
        <v>1375000</v>
      </c>
      <c r="D5040" s="65">
        <f t="shared" ref="D5040:J5041" si="2561">D5041</f>
        <v>0</v>
      </c>
      <c r="E5040" s="65">
        <f t="shared" si="2561"/>
        <v>0</v>
      </c>
      <c r="F5040" s="100">
        <f t="shared" si="2561"/>
        <v>0</v>
      </c>
      <c r="G5040" s="858">
        <f t="shared" si="2561"/>
        <v>600000</v>
      </c>
      <c r="H5040" s="511">
        <f t="shared" si="2561"/>
        <v>0</v>
      </c>
      <c r="I5040" s="859">
        <f t="shared" si="2561"/>
        <v>600000</v>
      </c>
      <c r="J5040" s="512">
        <f t="shared" si="2561"/>
        <v>775000</v>
      </c>
      <c r="K5040" s="544">
        <f t="shared" si="2560"/>
        <v>43.636363636363633</v>
      </c>
    </row>
    <row r="5041" spans="1:11" x14ac:dyDescent="0.25">
      <c r="A5041" s="63" t="s">
        <v>490</v>
      </c>
      <c r="B5041" s="63" t="s">
        <v>152</v>
      </c>
      <c r="C5041" s="64">
        <f>C5042</f>
        <v>1375000</v>
      </c>
      <c r="D5041" s="64">
        <f t="shared" si="2561"/>
        <v>0</v>
      </c>
      <c r="E5041" s="64">
        <f t="shared" si="2561"/>
        <v>0</v>
      </c>
      <c r="F5041" s="101">
        <f t="shared" si="2561"/>
        <v>0</v>
      </c>
      <c r="G5041" s="860">
        <f t="shared" si="2561"/>
        <v>600000</v>
      </c>
      <c r="H5041" s="369">
        <f t="shared" si="2561"/>
        <v>0</v>
      </c>
      <c r="I5041" s="861">
        <f t="shared" si="2561"/>
        <v>600000</v>
      </c>
      <c r="J5041" s="513">
        <f t="shared" si="2561"/>
        <v>775000</v>
      </c>
      <c r="K5041" s="535">
        <f t="shared" si="2560"/>
        <v>43.636363636363633</v>
      </c>
    </row>
    <row r="5042" spans="1:11" ht="15.75" thickBot="1" x14ac:dyDescent="0.3">
      <c r="A5042" s="48" t="s">
        <v>491</v>
      </c>
      <c r="B5042" s="48" t="s">
        <v>153</v>
      </c>
      <c r="C5042" s="49">
        <v>1375000</v>
      </c>
      <c r="D5042" s="147"/>
      <c r="E5042" s="147"/>
      <c r="F5042" s="148"/>
      <c r="G5042" s="865">
        <v>600000</v>
      </c>
      <c r="H5042" s="1098"/>
      <c r="I5042" s="866">
        <f>H5042+G5042</f>
        <v>600000</v>
      </c>
      <c r="J5042" s="618">
        <f>C5042-I5042</f>
        <v>775000</v>
      </c>
      <c r="K5042" s="538">
        <f t="shared" si="2560"/>
        <v>43.636363636363633</v>
      </c>
    </row>
    <row r="5043" spans="1:11" ht="15.75" thickBot="1" x14ac:dyDescent="0.3">
      <c r="A5043" s="3" t="s">
        <v>492</v>
      </c>
      <c r="B5043" s="3" t="s">
        <v>151</v>
      </c>
      <c r="C5043" s="65">
        <f>C5044+C5046+C5048+C5051+C5054+C5056</f>
        <v>7130000</v>
      </c>
      <c r="D5043" s="65">
        <f t="shared" ref="D5043:J5043" si="2562">D5044+D5046+D5048+D5051+D5054+D5056</f>
        <v>0</v>
      </c>
      <c r="E5043" s="65">
        <f t="shared" si="2562"/>
        <v>0</v>
      </c>
      <c r="F5043" s="65">
        <f t="shared" si="2562"/>
        <v>0</v>
      </c>
      <c r="G5043" s="65">
        <f t="shared" si="2562"/>
        <v>3905000</v>
      </c>
      <c r="H5043" s="65">
        <f t="shared" si="2562"/>
        <v>0</v>
      </c>
      <c r="I5043" s="65">
        <f t="shared" si="2562"/>
        <v>3905000</v>
      </c>
      <c r="J5043" s="65">
        <f t="shared" si="2562"/>
        <v>3225000</v>
      </c>
      <c r="K5043" s="544">
        <f t="shared" si="2560"/>
        <v>54.768583450210386</v>
      </c>
    </row>
    <row r="5044" spans="1:11" x14ac:dyDescent="0.25">
      <c r="A5044" s="63" t="s">
        <v>493</v>
      </c>
      <c r="B5044" s="63" t="s">
        <v>154</v>
      </c>
      <c r="C5044" s="64">
        <f>C5045</f>
        <v>335000</v>
      </c>
      <c r="D5044" s="64">
        <f t="shared" ref="D5044:J5044" si="2563">D5045</f>
        <v>0</v>
      </c>
      <c r="E5044" s="64">
        <f t="shared" si="2563"/>
        <v>0</v>
      </c>
      <c r="F5044" s="101">
        <f t="shared" si="2563"/>
        <v>0</v>
      </c>
      <c r="G5044" s="860">
        <f t="shared" si="2563"/>
        <v>335000</v>
      </c>
      <c r="H5044" s="369">
        <f t="shared" si="2563"/>
        <v>0</v>
      </c>
      <c r="I5044" s="861">
        <f t="shared" si="2563"/>
        <v>335000</v>
      </c>
      <c r="J5044" s="513">
        <f t="shared" si="2563"/>
        <v>0</v>
      </c>
      <c r="K5044" s="535">
        <f t="shared" si="2560"/>
        <v>100</v>
      </c>
    </row>
    <row r="5045" spans="1:11" x14ac:dyDescent="0.25">
      <c r="A5045" s="4" t="s">
        <v>494</v>
      </c>
      <c r="B5045" s="4" t="s">
        <v>155</v>
      </c>
      <c r="C5045" s="21">
        <v>335000</v>
      </c>
      <c r="D5045" s="57"/>
      <c r="E5045" s="57"/>
      <c r="F5045" s="106"/>
      <c r="G5045" s="850">
        <v>335000</v>
      </c>
      <c r="H5045" s="691"/>
      <c r="I5045" s="864">
        <f>H5045+G5045</f>
        <v>335000</v>
      </c>
      <c r="J5045" s="619">
        <f>C5045-I5045</f>
        <v>0</v>
      </c>
      <c r="K5045" s="536">
        <f t="shared" si="2560"/>
        <v>100</v>
      </c>
    </row>
    <row r="5046" spans="1:11" x14ac:dyDescent="0.25">
      <c r="A5046" s="4" t="s">
        <v>495</v>
      </c>
      <c r="B5046" s="4" t="s">
        <v>483</v>
      </c>
      <c r="C5046" s="21">
        <f>C5047</f>
        <v>250000</v>
      </c>
      <c r="D5046" s="21">
        <f t="shared" ref="D5046:J5046" si="2564">D5047</f>
        <v>0</v>
      </c>
      <c r="E5046" s="21">
        <f t="shared" si="2564"/>
        <v>0</v>
      </c>
      <c r="F5046" s="103">
        <f t="shared" si="2564"/>
        <v>0</v>
      </c>
      <c r="G5046" s="862">
        <f t="shared" si="2564"/>
        <v>250000</v>
      </c>
      <c r="H5046" s="499">
        <f t="shared" si="2564"/>
        <v>0</v>
      </c>
      <c r="I5046" s="863">
        <f t="shared" si="2564"/>
        <v>250000</v>
      </c>
      <c r="J5046" s="514">
        <f t="shared" si="2564"/>
        <v>0</v>
      </c>
      <c r="K5046" s="536">
        <f t="shared" si="2560"/>
        <v>100</v>
      </c>
    </row>
    <row r="5047" spans="1:11" x14ac:dyDescent="0.25">
      <c r="A5047" s="4" t="s">
        <v>496</v>
      </c>
      <c r="B5047" s="4" t="s">
        <v>484</v>
      </c>
      <c r="C5047" s="21">
        <v>250000</v>
      </c>
      <c r="D5047" s="57"/>
      <c r="E5047" s="57"/>
      <c r="F5047" s="106"/>
      <c r="G5047" s="850">
        <v>250000</v>
      </c>
      <c r="H5047" s="691"/>
      <c r="I5047" s="864">
        <f>H5047+G5047</f>
        <v>250000</v>
      </c>
      <c r="J5047" s="619">
        <f>C5047-I5047</f>
        <v>0</v>
      </c>
      <c r="K5047" s="536">
        <f t="shared" si="2560"/>
        <v>100</v>
      </c>
    </row>
    <row r="5048" spans="1:11" x14ac:dyDescent="0.25">
      <c r="A5048" s="4" t="s">
        <v>497</v>
      </c>
      <c r="B5048" s="4" t="s">
        <v>156</v>
      </c>
      <c r="C5048" s="21">
        <f>C5049+C5050</f>
        <v>450000</v>
      </c>
      <c r="D5048" s="21">
        <f t="shared" ref="D5048:J5048" si="2565">D5049+D5050</f>
        <v>0</v>
      </c>
      <c r="E5048" s="21">
        <f t="shared" si="2565"/>
        <v>0</v>
      </c>
      <c r="F5048" s="103">
        <f t="shared" si="2565"/>
        <v>0</v>
      </c>
      <c r="G5048" s="862">
        <f t="shared" si="2565"/>
        <v>450000</v>
      </c>
      <c r="H5048" s="499">
        <f t="shared" si="2565"/>
        <v>0</v>
      </c>
      <c r="I5048" s="863">
        <f t="shared" si="2565"/>
        <v>450000</v>
      </c>
      <c r="J5048" s="514">
        <f t="shared" si="2565"/>
        <v>0</v>
      </c>
      <c r="K5048" s="536">
        <f t="shared" si="2560"/>
        <v>100</v>
      </c>
    </row>
    <row r="5049" spans="1:11" x14ac:dyDescent="0.25">
      <c r="A5049" s="4" t="s">
        <v>499</v>
      </c>
      <c r="B5049" s="4" t="s">
        <v>157</v>
      </c>
      <c r="C5049" s="21">
        <v>300000</v>
      </c>
      <c r="D5049" s="57"/>
      <c r="E5049" s="57"/>
      <c r="F5049" s="106"/>
      <c r="G5049" s="850">
        <v>300000</v>
      </c>
      <c r="H5049" s="691"/>
      <c r="I5049" s="864">
        <f>H5049+G5049</f>
        <v>300000</v>
      </c>
      <c r="J5049" s="619">
        <f>C5049-I5049</f>
        <v>0</v>
      </c>
      <c r="K5049" s="536">
        <f t="shared" si="2560"/>
        <v>100</v>
      </c>
    </row>
    <row r="5050" spans="1:11" x14ac:dyDescent="0.25">
      <c r="A5050" s="4" t="s">
        <v>498</v>
      </c>
      <c r="B5050" s="4" t="s">
        <v>485</v>
      </c>
      <c r="C5050" s="21">
        <v>150000</v>
      </c>
      <c r="D5050" s="57"/>
      <c r="E5050" s="57"/>
      <c r="F5050" s="106"/>
      <c r="G5050" s="850">
        <v>150000</v>
      </c>
      <c r="H5050" s="691"/>
      <c r="I5050" s="864">
        <f>H5050+G5050</f>
        <v>150000</v>
      </c>
      <c r="J5050" s="619">
        <f>C5050-I5050</f>
        <v>0</v>
      </c>
      <c r="K5050" s="536">
        <f t="shared" si="2560"/>
        <v>100</v>
      </c>
    </row>
    <row r="5051" spans="1:11" x14ac:dyDescent="0.25">
      <c r="A5051" s="4" t="s">
        <v>500</v>
      </c>
      <c r="B5051" s="4" t="s">
        <v>486</v>
      </c>
      <c r="C5051" s="21">
        <f>C5052+C5053</f>
        <v>800000</v>
      </c>
      <c r="D5051" s="21">
        <f t="shared" ref="D5051:J5051" si="2566">D5052+D5053</f>
        <v>0</v>
      </c>
      <c r="E5051" s="21">
        <f t="shared" si="2566"/>
        <v>0</v>
      </c>
      <c r="F5051" s="103">
        <f t="shared" si="2566"/>
        <v>0</v>
      </c>
      <c r="G5051" s="862">
        <f t="shared" si="2566"/>
        <v>800000</v>
      </c>
      <c r="H5051" s="499">
        <f t="shared" si="2566"/>
        <v>0</v>
      </c>
      <c r="I5051" s="863">
        <f t="shared" si="2566"/>
        <v>800000</v>
      </c>
      <c r="J5051" s="514">
        <f t="shared" si="2566"/>
        <v>0</v>
      </c>
      <c r="K5051" s="536">
        <f t="shared" si="2560"/>
        <v>100</v>
      </c>
    </row>
    <row r="5052" spans="1:11" x14ac:dyDescent="0.25">
      <c r="A5052" s="4" t="s">
        <v>502</v>
      </c>
      <c r="B5052" s="4" t="s">
        <v>487</v>
      </c>
      <c r="C5052" s="21">
        <v>500000</v>
      </c>
      <c r="D5052" s="57"/>
      <c r="E5052" s="57"/>
      <c r="F5052" s="106"/>
      <c r="G5052" s="850">
        <v>500000</v>
      </c>
      <c r="H5052" s="691"/>
      <c r="I5052" s="864">
        <f>H5052+G5052</f>
        <v>500000</v>
      </c>
      <c r="J5052" s="619">
        <f>C5052-I5052</f>
        <v>0</v>
      </c>
      <c r="K5052" s="536">
        <f t="shared" si="2560"/>
        <v>100</v>
      </c>
    </row>
    <row r="5053" spans="1:11" x14ac:dyDescent="0.25">
      <c r="A5053" s="4" t="s">
        <v>501</v>
      </c>
      <c r="B5053" s="4" t="s">
        <v>488</v>
      </c>
      <c r="C5053" s="21">
        <v>300000</v>
      </c>
      <c r="D5053" s="57"/>
      <c r="E5053" s="57"/>
      <c r="F5053" s="106"/>
      <c r="G5053" s="850">
        <v>300000</v>
      </c>
      <c r="H5053" s="691"/>
      <c r="I5053" s="864">
        <f>H5053+G5053</f>
        <v>300000</v>
      </c>
      <c r="J5053" s="619">
        <f>C5053-I5053</f>
        <v>0</v>
      </c>
      <c r="K5053" s="536">
        <f t="shared" si="2560"/>
        <v>100</v>
      </c>
    </row>
    <row r="5054" spans="1:11" x14ac:dyDescent="0.25">
      <c r="A5054" s="4" t="s">
        <v>503</v>
      </c>
      <c r="B5054" s="4" t="s">
        <v>158</v>
      </c>
      <c r="C5054" s="21">
        <f>C5055</f>
        <v>2070000</v>
      </c>
      <c r="D5054" s="21">
        <f t="shared" ref="D5054:J5054" si="2567">D5055</f>
        <v>0</v>
      </c>
      <c r="E5054" s="21">
        <f t="shared" si="2567"/>
        <v>0</v>
      </c>
      <c r="F5054" s="103">
        <f t="shared" si="2567"/>
        <v>0</v>
      </c>
      <c r="G5054" s="862">
        <f t="shared" si="2567"/>
        <v>2070000</v>
      </c>
      <c r="H5054" s="499">
        <f t="shared" si="2567"/>
        <v>0</v>
      </c>
      <c r="I5054" s="863">
        <f t="shared" si="2567"/>
        <v>2070000</v>
      </c>
      <c r="J5054" s="514">
        <f t="shared" si="2567"/>
        <v>0</v>
      </c>
      <c r="K5054" s="536">
        <f t="shared" si="2560"/>
        <v>100</v>
      </c>
    </row>
    <row r="5055" spans="1:11" x14ac:dyDescent="0.25">
      <c r="A5055" s="4" t="s">
        <v>504</v>
      </c>
      <c r="B5055" s="4" t="s">
        <v>175</v>
      </c>
      <c r="C5055" s="21">
        <v>2070000</v>
      </c>
      <c r="D5055" s="16"/>
      <c r="E5055" s="16"/>
      <c r="F5055" s="102"/>
      <c r="G5055" s="850">
        <v>2070000</v>
      </c>
      <c r="H5055" s="691"/>
      <c r="I5055" s="864">
        <f>H5055+G5055</f>
        <v>2070000</v>
      </c>
      <c r="J5055" s="561">
        <f>C5055-I5055</f>
        <v>0</v>
      </c>
      <c r="K5055" s="536">
        <f t="shared" si="2560"/>
        <v>100</v>
      </c>
    </row>
    <row r="5056" spans="1:11" x14ac:dyDescent="0.25">
      <c r="A5056" s="4" t="s">
        <v>971</v>
      </c>
      <c r="B5056" s="4" t="s">
        <v>281</v>
      </c>
      <c r="C5056" s="499">
        <f>C5057</f>
        <v>3225000</v>
      </c>
      <c r="D5056" s="499">
        <f t="shared" ref="D5056:J5056" si="2568">D5057</f>
        <v>0</v>
      </c>
      <c r="E5056" s="499">
        <f t="shared" si="2568"/>
        <v>0</v>
      </c>
      <c r="F5056" s="499">
        <f t="shared" si="2568"/>
        <v>0</v>
      </c>
      <c r="G5056" s="499">
        <f t="shared" si="2568"/>
        <v>0</v>
      </c>
      <c r="H5056" s="499">
        <f t="shared" si="2568"/>
        <v>0</v>
      </c>
      <c r="I5056" s="499">
        <f t="shared" si="2568"/>
        <v>0</v>
      </c>
      <c r="J5056" s="499">
        <f t="shared" si="2568"/>
        <v>3225000</v>
      </c>
      <c r="K5056" s="536">
        <f t="shared" si="2560"/>
        <v>0</v>
      </c>
    </row>
    <row r="5057" spans="1:13" x14ac:dyDescent="0.25">
      <c r="A5057" s="4" t="s">
        <v>972</v>
      </c>
      <c r="B5057" s="4" t="s">
        <v>283</v>
      </c>
      <c r="C5057" s="499">
        <v>3225000</v>
      </c>
      <c r="D5057" s="185"/>
      <c r="E5057" s="185"/>
      <c r="F5057" s="1157"/>
      <c r="G5057" s="850">
        <v>0</v>
      </c>
      <c r="H5057" s="691">
        <v>0</v>
      </c>
      <c r="I5057" s="864">
        <f>G5057+H5057</f>
        <v>0</v>
      </c>
      <c r="J5057" s="561">
        <f>C5057-I5057</f>
        <v>3225000</v>
      </c>
      <c r="K5057" s="536">
        <f t="shared" si="2560"/>
        <v>0</v>
      </c>
    </row>
    <row r="5058" spans="1:13" x14ac:dyDescent="0.25">
      <c r="A5058" s="54" t="s">
        <v>112</v>
      </c>
      <c r="B5058" s="54" t="s">
        <v>111</v>
      </c>
      <c r="C5058" s="55">
        <f t="shared" ref="C5058:J5058" si="2569">C5059+C5067</f>
        <v>2050000</v>
      </c>
      <c r="D5058" s="55">
        <f t="shared" si="2569"/>
        <v>0</v>
      </c>
      <c r="E5058" s="55">
        <f t="shared" si="2569"/>
        <v>0</v>
      </c>
      <c r="F5058" s="104">
        <f t="shared" si="2569"/>
        <v>0</v>
      </c>
      <c r="G5058" s="547">
        <f t="shared" si="2569"/>
        <v>254500</v>
      </c>
      <c r="H5058" s="548">
        <f t="shared" si="2569"/>
        <v>24000</v>
      </c>
      <c r="I5058" s="581">
        <f t="shared" si="2569"/>
        <v>278500</v>
      </c>
      <c r="J5058" s="549">
        <f t="shared" si="2569"/>
        <v>1771500</v>
      </c>
      <c r="K5058" s="916">
        <f t="shared" si="2560"/>
        <v>13.585365853658537</v>
      </c>
      <c r="L5058" s="1"/>
      <c r="M5058" s="1"/>
    </row>
    <row r="5059" spans="1:13" ht="15.75" thickBot="1" x14ac:dyDescent="0.3">
      <c r="A5059" s="70" t="s">
        <v>86</v>
      </c>
      <c r="B5059" s="70" t="s">
        <v>87</v>
      </c>
      <c r="C5059" s="71">
        <f>C5060</f>
        <v>1190000</v>
      </c>
      <c r="D5059" s="71">
        <f t="shared" ref="D5059:J5059" si="2570">D5060</f>
        <v>0</v>
      </c>
      <c r="E5059" s="71">
        <f t="shared" si="2570"/>
        <v>0</v>
      </c>
      <c r="F5059" s="111">
        <f t="shared" si="2570"/>
        <v>0</v>
      </c>
      <c r="G5059" s="902">
        <f t="shared" si="2570"/>
        <v>194500</v>
      </c>
      <c r="H5059" s="557">
        <f t="shared" si="2570"/>
        <v>24000</v>
      </c>
      <c r="I5059" s="903">
        <f t="shared" si="2570"/>
        <v>218500</v>
      </c>
      <c r="J5059" s="558">
        <f t="shared" si="2570"/>
        <v>971500</v>
      </c>
      <c r="K5059" s="904">
        <f t="shared" si="2560"/>
        <v>18.361344537815128</v>
      </c>
      <c r="L5059" s="2"/>
      <c r="M5059" s="2"/>
    </row>
    <row r="5060" spans="1:13" ht="15.75" thickBot="1" x14ac:dyDescent="0.3">
      <c r="A5060" s="79" t="s">
        <v>505</v>
      </c>
      <c r="B5060" s="3" t="s">
        <v>151</v>
      </c>
      <c r="C5060" s="65">
        <f>C5061+C5063+C5065</f>
        <v>1190000</v>
      </c>
      <c r="D5060" s="65">
        <f t="shared" ref="D5060:J5060" si="2571">D5061+D5063+D5065</f>
        <v>0</v>
      </c>
      <c r="E5060" s="65">
        <f t="shared" si="2571"/>
        <v>0</v>
      </c>
      <c r="F5060" s="100">
        <f t="shared" si="2571"/>
        <v>0</v>
      </c>
      <c r="G5060" s="858">
        <f t="shared" si="2571"/>
        <v>194500</v>
      </c>
      <c r="H5060" s="511">
        <f t="shared" si="2571"/>
        <v>24000</v>
      </c>
      <c r="I5060" s="859">
        <f t="shared" si="2571"/>
        <v>218500</v>
      </c>
      <c r="J5060" s="512">
        <f t="shared" si="2571"/>
        <v>971500</v>
      </c>
      <c r="K5060" s="544">
        <f t="shared" si="2560"/>
        <v>18.361344537815128</v>
      </c>
    </row>
    <row r="5061" spans="1:13" x14ac:dyDescent="0.25">
      <c r="A5061" s="78" t="s">
        <v>506</v>
      </c>
      <c r="B5061" s="63" t="s">
        <v>154</v>
      </c>
      <c r="C5061" s="64">
        <f>C5062</f>
        <v>180000</v>
      </c>
      <c r="D5061" s="64">
        <f t="shared" ref="D5061:J5061" si="2572">D5062</f>
        <v>0</v>
      </c>
      <c r="E5061" s="64">
        <f t="shared" si="2572"/>
        <v>0</v>
      </c>
      <c r="F5061" s="101">
        <f t="shared" si="2572"/>
        <v>0</v>
      </c>
      <c r="G5061" s="860">
        <f t="shared" si="2572"/>
        <v>179500</v>
      </c>
      <c r="H5061" s="369">
        <f t="shared" si="2572"/>
        <v>0</v>
      </c>
      <c r="I5061" s="861">
        <f t="shared" si="2572"/>
        <v>179500</v>
      </c>
      <c r="J5061" s="513">
        <f t="shared" si="2572"/>
        <v>500</v>
      </c>
      <c r="K5061" s="535">
        <f t="shared" si="2560"/>
        <v>99.722222222222229</v>
      </c>
    </row>
    <row r="5062" spans="1:13" x14ac:dyDescent="0.25">
      <c r="A5062" s="27" t="s">
        <v>507</v>
      </c>
      <c r="B5062" s="4" t="s">
        <v>155</v>
      </c>
      <c r="C5062" s="21">
        <v>180000</v>
      </c>
      <c r="D5062" s="57"/>
      <c r="E5062" s="57"/>
      <c r="F5062" s="106"/>
      <c r="G5062" s="850">
        <v>179500</v>
      </c>
      <c r="H5062" s="691"/>
      <c r="I5062" s="851">
        <f>H5062+G5062</f>
        <v>179500</v>
      </c>
      <c r="J5062" s="561">
        <f>C5062-I5062</f>
        <v>500</v>
      </c>
      <c r="K5062" s="536">
        <f t="shared" si="2560"/>
        <v>99.722222222222229</v>
      </c>
    </row>
    <row r="5063" spans="1:13" x14ac:dyDescent="0.25">
      <c r="A5063" s="27" t="s">
        <v>508</v>
      </c>
      <c r="B5063" s="4" t="s">
        <v>156</v>
      </c>
      <c r="C5063" s="21">
        <f>C5064</f>
        <v>210000</v>
      </c>
      <c r="D5063" s="21">
        <f t="shared" ref="D5063:J5063" si="2573">D5064</f>
        <v>0</v>
      </c>
      <c r="E5063" s="21">
        <f t="shared" si="2573"/>
        <v>0</v>
      </c>
      <c r="F5063" s="103">
        <f t="shared" si="2573"/>
        <v>0</v>
      </c>
      <c r="G5063" s="862">
        <f t="shared" si="2573"/>
        <v>15000</v>
      </c>
      <c r="H5063" s="499">
        <f t="shared" si="2573"/>
        <v>24000</v>
      </c>
      <c r="I5063" s="863">
        <f t="shared" si="2573"/>
        <v>39000</v>
      </c>
      <c r="J5063" s="514">
        <f t="shared" si="2573"/>
        <v>171000</v>
      </c>
      <c r="K5063" s="536">
        <f t="shared" si="2560"/>
        <v>18.571428571428573</v>
      </c>
    </row>
    <row r="5064" spans="1:13" x14ac:dyDescent="0.25">
      <c r="A5064" s="27" t="s">
        <v>509</v>
      </c>
      <c r="B5064" s="4" t="s">
        <v>157</v>
      </c>
      <c r="C5064" s="21">
        <v>210000</v>
      </c>
      <c r="D5064" s="57"/>
      <c r="E5064" s="57"/>
      <c r="F5064" s="106"/>
      <c r="G5064" s="850">
        <v>15000</v>
      </c>
      <c r="H5064" s="691">
        <v>24000</v>
      </c>
      <c r="I5064" s="851">
        <f>H5064+G5064</f>
        <v>39000</v>
      </c>
      <c r="J5064" s="561">
        <f>C5064-I5064</f>
        <v>171000</v>
      </c>
      <c r="K5064" s="536">
        <f t="shared" si="2560"/>
        <v>18.571428571428573</v>
      </c>
    </row>
    <row r="5065" spans="1:13" x14ac:dyDescent="0.25">
      <c r="A5065" s="27" t="s">
        <v>510</v>
      </c>
      <c r="B5065" s="4" t="s">
        <v>158</v>
      </c>
      <c r="C5065" s="21">
        <f>C5066</f>
        <v>800000</v>
      </c>
      <c r="D5065" s="21">
        <f t="shared" ref="D5065:J5065" si="2574">D5066</f>
        <v>0</v>
      </c>
      <c r="E5065" s="21">
        <f t="shared" si="2574"/>
        <v>0</v>
      </c>
      <c r="F5065" s="103">
        <f t="shared" si="2574"/>
        <v>0</v>
      </c>
      <c r="G5065" s="862">
        <f t="shared" si="2574"/>
        <v>0</v>
      </c>
      <c r="H5065" s="499">
        <f t="shared" si="2574"/>
        <v>0</v>
      </c>
      <c r="I5065" s="863">
        <f t="shared" si="2574"/>
        <v>0</v>
      </c>
      <c r="J5065" s="514">
        <f t="shared" si="2574"/>
        <v>800000</v>
      </c>
      <c r="K5065" s="536">
        <f t="shared" si="2560"/>
        <v>0</v>
      </c>
    </row>
    <row r="5066" spans="1:13" x14ac:dyDescent="0.25">
      <c r="A5066" s="27" t="s">
        <v>511</v>
      </c>
      <c r="B5066" s="4" t="s">
        <v>175</v>
      </c>
      <c r="C5066" s="21">
        <v>800000</v>
      </c>
      <c r="D5066" s="16"/>
      <c r="E5066" s="16"/>
      <c r="F5066" s="102"/>
      <c r="G5066" s="835"/>
      <c r="H5066" s="716"/>
      <c r="I5066" s="846">
        <f>H5066+G5066</f>
        <v>0</v>
      </c>
      <c r="J5066" s="561">
        <f>C5066-I5066</f>
        <v>800000</v>
      </c>
      <c r="K5066" s="536">
        <f t="shared" si="2560"/>
        <v>0</v>
      </c>
    </row>
    <row r="5067" spans="1:13" ht="15.75" thickBot="1" x14ac:dyDescent="0.3">
      <c r="A5067" s="70" t="s">
        <v>88</v>
      </c>
      <c r="B5067" s="70" t="s">
        <v>89</v>
      </c>
      <c r="C5067" s="71">
        <f>C5068</f>
        <v>860000</v>
      </c>
      <c r="D5067" s="71">
        <f t="shared" ref="D5067:J5067" si="2575">D5068</f>
        <v>0</v>
      </c>
      <c r="E5067" s="71">
        <f t="shared" si="2575"/>
        <v>0</v>
      </c>
      <c r="F5067" s="111">
        <f t="shared" si="2575"/>
        <v>0</v>
      </c>
      <c r="G5067" s="902">
        <f t="shared" si="2575"/>
        <v>60000</v>
      </c>
      <c r="H5067" s="557">
        <f t="shared" si="2575"/>
        <v>0</v>
      </c>
      <c r="I5067" s="903">
        <f t="shared" si="2575"/>
        <v>60000</v>
      </c>
      <c r="J5067" s="558">
        <f t="shared" si="2575"/>
        <v>800000</v>
      </c>
      <c r="K5067" s="904">
        <f t="shared" si="2560"/>
        <v>6.9767441860465116</v>
      </c>
      <c r="L5067" s="2"/>
      <c r="M5067" s="2"/>
    </row>
    <row r="5068" spans="1:13" ht="15.75" thickBot="1" x14ac:dyDescent="0.3">
      <c r="A5068" s="79" t="s">
        <v>512</v>
      </c>
      <c r="B5068" s="3" t="s">
        <v>151</v>
      </c>
      <c r="C5068" s="65">
        <f>C5069+C5071+C5073</f>
        <v>860000</v>
      </c>
      <c r="D5068" s="65">
        <f t="shared" ref="D5068:J5068" si="2576">D5069+D5071+D5073</f>
        <v>0</v>
      </c>
      <c r="E5068" s="65">
        <f t="shared" si="2576"/>
        <v>0</v>
      </c>
      <c r="F5068" s="100">
        <f t="shared" si="2576"/>
        <v>0</v>
      </c>
      <c r="G5068" s="858">
        <f t="shared" si="2576"/>
        <v>60000</v>
      </c>
      <c r="H5068" s="511">
        <f t="shared" si="2576"/>
        <v>0</v>
      </c>
      <c r="I5068" s="859">
        <f t="shared" si="2576"/>
        <v>60000</v>
      </c>
      <c r="J5068" s="512">
        <f t="shared" si="2576"/>
        <v>800000</v>
      </c>
      <c r="K5068" s="693">
        <f t="shared" si="2560"/>
        <v>6.9767441860465116</v>
      </c>
    </row>
    <row r="5069" spans="1:13" x14ac:dyDescent="0.25">
      <c r="A5069" s="78" t="s">
        <v>513</v>
      </c>
      <c r="B5069" s="63" t="s">
        <v>154</v>
      </c>
      <c r="C5069" s="64">
        <f>C5070</f>
        <v>45000</v>
      </c>
      <c r="D5069" s="64">
        <f t="shared" ref="D5069:J5069" si="2577">D5070</f>
        <v>0</v>
      </c>
      <c r="E5069" s="64">
        <f t="shared" si="2577"/>
        <v>0</v>
      </c>
      <c r="F5069" s="101">
        <f t="shared" si="2577"/>
        <v>0</v>
      </c>
      <c r="G5069" s="860">
        <f t="shared" si="2577"/>
        <v>45000</v>
      </c>
      <c r="H5069" s="369">
        <f t="shared" si="2577"/>
        <v>0</v>
      </c>
      <c r="I5069" s="861">
        <f t="shared" si="2577"/>
        <v>45000</v>
      </c>
      <c r="J5069" s="513">
        <f t="shared" si="2577"/>
        <v>0</v>
      </c>
      <c r="K5069" s="700">
        <f t="shared" si="2560"/>
        <v>100</v>
      </c>
    </row>
    <row r="5070" spans="1:13" x14ac:dyDescent="0.25">
      <c r="A5070" s="27" t="s">
        <v>514</v>
      </c>
      <c r="B5070" s="4" t="s">
        <v>155</v>
      </c>
      <c r="C5070" s="21">
        <v>45000</v>
      </c>
      <c r="D5070" s="57"/>
      <c r="E5070" s="57"/>
      <c r="F5070" s="106"/>
      <c r="G5070" s="850">
        <v>45000</v>
      </c>
      <c r="H5070" s="691"/>
      <c r="I5070" s="851">
        <f>H5070+G5070</f>
        <v>45000</v>
      </c>
      <c r="J5070" s="619">
        <f>C5070-I5070</f>
        <v>0</v>
      </c>
      <c r="K5070" s="702">
        <f t="shared" si="2560"/>
        <v>100</v>
      </c>
    </row>
    <row r="5071" spans="1:13" x14ac:dyDescent="0.25">
      <c r="A5071" s="27" t="s">
        <v>515</v>
      </c>
      <c r="B5071" s="4" t="s">
        <v>156</v>
      </c>
      <c r="C5071" s="21">
        <f>C5072</f>
        <v>15000</v>
      </c>
      <c r="D5071" s="21">
        <f t="shared" ref="D5071:J5071" si="2578">D5072</f>
        <v>0</v>
      </c>
      <c r="E5071" s="21">
        <f t="shared" si="2578"/>
        <v>0</v>
      </c>
      <c r="F5071" s="103">
        <f t="shared" si="2578"/>
        <v>0</v>
      </c>
      <c r="G5071" s="862">
        <f t="shared" si="2578"/>
        <v>15000</v>
      </c>
      <c r="H5071" s="499">
        <f t="shared" si="2578"/>
        <v>0</v>
      </c>
      <c r="I5071" s="863">
        <f t="shared" si="2578"/>
        <v>15000</v>
      </c>
      <c r="J5071" s="514">
        <f t="shared" si="2578"/>
        <v>0</v>
      </c>
      <c r="K5071" s="702">
        <f t="shared" si="2560"/>
        <v>100</v>
      </c>
    </row>
    <row r="5072" spans="1:13" x14ac:dyDescent="0.25">
      <c r="A5072" s="27" t="s">
        <v>516</v>
      </c>
      <c r="B5072" s="4" t="s">
        <v>157</v>
      </c>
      <c r="C5072" s="21">
        <v>15000</v>
      </c>
      <c r="D5072" s="16"/>
      <c r="E5072" s="16"/>
      <c r="F5072" s="106"/>
      <c r="G5072" s="850">
        <v>15000</v>
      </c>
      <c r="H5072" s="691"/>
      <c r="I5072" s="864">
        <f>H5072+G5072</f>
        <v>15000</v>
      </c>
      <c r="J5072" s="619">
        <f>C5072-I5072</f>
        <v>0</v>
      </c>
      <c r="K5072" s="702">
        <f t="shared" si="2560"/>
        <v>100</v>
      </c>
    </row>
    <row r="5073" spans="1:11" x14ac:dyDescent="0.25">
      <c r="A5073" s="27" t="s">
        <v>517</v>
      </c>
      <c r="B5073" s="4" t="s">
        <v>158</v>
      </c>
      <c r="C5073" s="21">
        <f>C5074</f>
        <v>800000</v>
      </c>
      <c r="D5073" s="21">
        <f t="shared" ref="D5073:J5073" si="2579">D5074</f>
        <v>0</v>
      </c>
      <c r="E5073" s="21">
        <f t="shared" si="2579"/>
        <v>0</v>
      </c>
      <c r="F5073" s="103">
        <f t="shared" si="2579"/>
        <v>0</v>
      </c>
      <c r="G5073" s="862">
        <f t="shared" si="2579"/>
        <v>0</v>
      </c>
      <c r="H5073" s="499">
        <f t="shared" si="2579"/>
        <v>0</v>
      </c>
      <c r="I5073" s="863">
        <f t="shared" si="2579"/>
        <v>0</v>
      </c>
      <c r="J5073" s="514">
        <f t="shared" si="2579"/>
        <v>800000</v>
      </c>
      <c r="K5073" s="702">
        <f t="shared" si="2560"/>
        <v>0</v>
      </c>
    </row>
    <row r="5074" spans="1:11" ht="15.75" thickBot="1" x14ac:dyDescent="0.3">
      <c r="A5074" s="27" t="s">
        <v>518</v>
      </c>
      <c r="B5074" s="4" t="s">
        <v>175</v>
      </c>
      <c r="C5074" s="21">
        <v>800000</v>
      </c>
      <c r="D5074" s="16"/>
      <c r="E5074" s="16"/>
      <c r="F5074" s="106"/>
      <c r="G5074" s="835"/>
      <c r="H5074" s="716"/>
      <c r="I5074" s="846">
        <f>H5074+G5074</f>
        <v>0</v>
      </c>
      <c r="J5074" s="619">
        <f>C5074-I5074</f>
        <v>800000</v>
      </c>
      <c r="K5074" s="888">
        <f t="shared" si="2560"/>
        <v>0</v>
      </c>
    </row>
    <row r="5075" spans="1:11" ht="15.75" thickBot="1" x14ac:dyDescent="0.3">
      <c r="A5075" s="1311" t="s">
        <v>127</v>
      </c>
      <c r="B5075" s="1312"/>
      <c r="C5075" s="80">
        <f>C4646</f>
        <v>1934005781</v>
      </c>
      <c r="D5075" s="717">
        <f>D4642</f>
        <v>1407762828</v>
      </c>
      <c r="E5075" s="717">
        <f>E4642</f>
        <v>173117908</v>
      </c>
      <c r="F5075" s="717">
        <f>F4642</f>
        <v>1580880736</v>
      </c>
      <c r="G5075" s="889">
        <f>G4646</f>
        <v>1407761507</v>
      </c>
      <c r="H5075" s="717">
        <f>H4646</f>
        <v>173115942</v>
      </c>
      <c r="I5075" s="890">
        <f>I4646</f>
        <v>1580877449</v>
      </c>
      <c r="J5075" s="526">
        <f>J4646</f>
        <v>345232332</v>
      </c>
      <c r="K5075" s="527">
        <f>K4646</f>
        <v>81.741092220654537</v>
      </c>
    </row>
    <row r="5076" spans="1:11" ht="16.5" thickTop="1" thickBot="1" x14ac:dyDescent="0.3">
      <c r="A5076" s="1313" t="s">
        <v>810</v>
      </c>
      <c r="B5076" s="1314"/>
      <c r="C5076" s="563"/>
      <c r="D5076" s="563"/>
      <c r="E5076" s="563"/>
      <c r="F5076" s="891"/>
      <c r="G5076" s="892"/>
      <c r="H5076" s="1111"/>
      <c r="I5076" s="893"/>
      <c r="J5076" s="894">
        <f>F5075-I5075</f>
        <v>3287</v>
      </c>
      <c r="K5076" s="895"/>
    </row>
    <row r="5077" spans="1:11" x14ac:dyDescent="0.25">
      <c r="C5077" s="1343" t="s">
        <v>555</v>
      </c>
      <c r="D5077" s="1343"/>
      <c r="E5077" s="1000">
        <f>J5076</f>
        <v>3287</v>
      </c>
      <c r="F5077" s="173"/>
      <c r="G5077" s="1315" t="s">
        <v>975</v>
      </c>
      <c r="H5077" s="1315"/>
      <c r="I5077" s="1315"/>
      <c r="J5077" s="1315"/>
      <c r="K5077" s="1315"/>
    </row>
    <row r="5078" spans="1:11" x14ac:dyDescent="0.25">
      <c r="C5078" s="1342" t="s">
        <v>933</v>
      </c>
      <c r="D5078" s="1342"/>
      <c r="E5078" s="1001">
        <v>0</v>
      </c>
      <c r="F5078" s="173"/>
      <c r="G5078" s="1316" t="s">
        <v>870</v>
      </c>
      <c r="H5078" s="1316"/>
      <c r="I5078" s="1316"/>
      <c r="J5078" s="1316"/>
      <c r="K5078" s="1316"/>
    </row>
    <row r="5079" spans="1:11" x14ac:dyDescent="0.25">
      <c r="C5079" s="1341" t="s">
        <v>681</v>
      </c>
      <c r="D5079" s="1341"/>
      <c r="E5079" s="600">
        <f>E5077-E5078</f>
        <v>3287</v>
      </c>
      <c r="F5079" s="173"/>
      <c r="G5079" s="529"/>
      <c r="I5079" s="529"/>
      <c r="J5079" s="529"/>
      <c r="K5079" s="229"/>
    </row>
    <row r="5080" spans="1:11" x14ac:dyDescent="0.25">
      <c r="E5080" s="601">
        <f>E5079+E5078</f>
        <v>3287</v>
      </c>
      <c r="F5080" s="173"/>
      <c r="G5080" s="529"/>
      <c r="I5080" s="896"/>
      <c r="J5080" s="529"/>
      <c r="K5080" s="229"/>
    </row>
    <row r="5081" spans="1:11" x14ac:dyDescent="0.25">
      <c r="F5081" s="173"/>
      <c r="G5081" s="896"/>
      <c r="H5081" s="896"/>
      <c r="I5081" s="991" t="s">
        <v>904</v>
      </c>
      <c r="J5081" s="896"/>
      <c r="K5081" s="896"/>
    </row>
    <row r="5082" spans="1:11" x14ac:dyDescent="0.25">
      <c r="C5082" s="1063"/>
      <c r="E5082" s="1058"/>
      <c r="F5082" s="173"/>
      <c r="G5082" s="896"/>
      <c r="H5082" s="896"/>
      <c r="I5082" s="991" t="s">
        <v>905</v>
      </c>
      <c r="J5082" s="896"/>
      <c r="K5082" s="896"/>
    </row>
    <row r="5083" spans="1:11" x14ac:dyDescent="0.25">
      <c r="E5083" s="1119"/>
      <c r="F5083" s="173"/>
      <c r="G5083" s="896"/>
      <c r="H5083" s="896"/>
      <c r="I5083" s="992" t="s">
        <v>906</v>
      </c>
      <c r="J5083" s="896"/>
      <c r="K5083" s="896"/>
    </row>
    <row r="5084" spans="1:11" x14ac:dyDescent="0.25">
      <c r="F5084" s="173"/>
      <c r="G5084" s="529"/>
      <c r="I5084" s="896"/>
      <c r="J5084" s="529"/>
      <c r="K5084" s="229"/>
    </row>
    <row r="5085" spans="1:11" ht="12" customHeight="1" x14ac:dyDescent="0.25">
      <c r="B5085" s="1317" t="s">
        <v>540</v>
      </c>
      <c r="C5085" s="1317" t="s">
        <v>829</v>
      </c>
      <c r="D5085" s="145" t="s">
        <v>541</v>
      </c>
      <c r="E5085" s="146" t="s">
        <v>554</v>
      </c>
      <c r="F5085" s="1318"/>
      <c r="G5085" s="1318"/>
      <c r="I5085" s="896"/>
      <c r="J5085" s="529"/>
      <c r="K5085" s="229"/>
    </row>
    <row r="5086" spans="1:11" ht="12" customHeight="1" x14ac:dyDescent="0.25">
      <c r="B5086" s="1317"/>
      <c r="C5086" s="1317"/>
      <c r="D5086" s="145" t="s">
        <v>541</v>
      </c>
      <c r="E5086" s="146" t="s">
        <v>554</v>
      </c>
      <c r="F5086" s="897" t="s">
        <v>555</v>
      </c>
      <c r="G5086" s="898"/>
      <c r="I5086" s="529"/>
      <c r="J5086" s="529"/>
      <c r="K5086" s="229"/>
    </row>
    <row r="5087" spans="1:11" ht="12" customHeight="1" x14ac:dyDescent="0.25">
      <c r="B5087" s="81" t="s">
        <v>90</v>
      </c>
      <c r="C5087" s="81"/>
      <c r="D5087" s="82">
        <f>D5089+D5092</f>
        <v>1580880736</v>
      </c>
      <c r="E5087" s="82">
        <f>E5089+E5092</f>
        <v>1580877449</v>
      </c>
      <c r="F5087" s="82"/>
      <c r="G5087" s="499"/>
      <c r="I5087" s="529"/>
      <c r="J5087" s="899"/>
      <c r="K5087" s="229"/>
    </row>
    <row r="5088" spans="1:11" ht="12" customHeight="1" x14ac:dyDescent="0.25">
      <c r="B5088" s="83"/>
      <c r="C5088" s="83"/>
      <c r="D5088" s="13"/>
      <c r="E5088" s="13"/>
      <c r="F5088" s="13"/>
      <c r="G5088" s="499"/>
      <c r="I5088" s="529"/>
      <c r="J5088" s="529"/>
      <c r="K5088" s="229"/>
    </row>
    <row r="5089" spans="1:11" ht="12" customHeight="1" x14ac:dyDescent="0.25">
      <c r="B5089" s="81" t="s">
        <v>542</v>
      </c>
      <c r="C5089" s="84">
        <f>C5090+C5091</f>
        <v>1517302281</v>
      </c>
      <c r="D5089" s="84">
        <f t="shared" ref="D5089:F5089" si="2580">D5090+D5091</f>
        <v>1333289033</v>
      </c>
      <c r="E5089" s="84">
        <f t="shared" si="2580"/>
        <v>1333289033</v>
      </c>
      <c r="F5089" s="84">
        <f t="shared" si="2580"/>
        <v>181422000</v>
      </c>
      <c r="G5089" s="499"/>
      <c r="I5089" s="900">
        <f>C4661-C5092</f>
        <v>6000000</v>
      </c>
      <c r="J5089" s="529"/>
      <c r="K5089" s="229"/>
    </row>
    <row r="5090" spans="1:11" ht="12" customHeight="1" x14ac:dyDescent="0.25">
      <c r="B5090" s="85" t="s">
        <v>831</v>
      </c>
      <c r="C5090" s="86">
        <f>C4650</f>
        <v>1250902281</v>
      </c>
      <c r="D5090" s="13">
        <f>F4643</f>
        <v>1333289033</v>
      </c>
      <c r="E5090" s="13">
        <f>I4650</f>
        <v>1151867033</v>
      </c>
      <c r="F5090" s="87">
        <f>D5090-E5090</f>
        <v>181422000</v>
      </c>
      <c r="G5090" s="901"/>
      <c r="I5090" s="529"/>
      <c r="J5090" s="529"/>
      <c r="K5090" s="229"/>
    </row>
    <row r="5091" spans="1:11" ht="12" customHeight="1" x14ac:dyDescent="0.25">
      <c r="B5091" s="85" t="s">
        <v>832</v>
      </c>
      <c r="C5091" s="86">
        <f>C4659</f>
        <v>266400000</v>
      </c>
      <c r="D5091" s="13"/>
      <c r="E5091" s="13">
        <f>I4659</f>
        <v>181422000</v>
      </c>
      <c r="F5091" s="87"/>
      <c r="G5091" s="901"/>
      <c r="I5091" s="529"/>
      <c r="J5091" s="529"/>
      <c r="K5091" s="229"/>
    </row>
    <row r="5092" spans="1:11" ht="12" customHeight="1" x14ac:dyDescent="0.25">
      <c r="B5092" s="81" t="s">
        <v>94</v>
      </c>
      <c r="C5092" s="84">
        <f>C5093+C5094+C5095</f>
        <v>410703500</v>
      </c>
      <c r="D5092" s="82">
        <f>F4644</f>
        <v>247591703</v>
      </c>
      <c r="E5092" s="82">
        <f>E5093+E5094+E5095</f>
        <v>247588416</v>
      </c>
      <c r="F5092" s="82">
        <f>D5092-E5092</f>
        <v>3287</v>
      </c>
      <c r="G5092" s="499"/>
      <c r="I5092" s="529"/>
      <c r="J5092" s="529"/>
      <c r="K5092" s="229"/>
    </row>
    <row r="5093" spans="1:11" ht="12" customHeight="1" x14ac:dyDescent="0.25">
      <c r="B5093" s="85" t="s">
        <v>543</v>
      </c>
      <c r="C5093" s="86">
        <f>C5040+C5016+C4997+C4912+C4892+C4864+C4857+C4821+C4775+C4750+C4741+C4664</f>
        <v>125341000</v>
      </c>
      <c r="D5093" s="13"/>
      <c r="E5093" s="13">
        <f>I5040+I5016+I4997+I4912+I4892+I4864+I4857+I4821+I4775+I4750+I4741+I4664</f>
        <v>63016000</v>
      </c>
      <c r="F5093" s="87"/>
      <c r="G5093" s="901"/>
      <c r="I5093" s="529"/>
      <c r="J5093" s="529"/>
      <c r="K5093" s="229"/>
    </row>
    <row r="5094" spans="1:11" ht="12" customHeight="1" x14ac:dyDescent="0.25">
      <c r="B5094" s="85" t="s">
        <v>544</v>
      </c>
      <c r="C5094" s="86">
        <f>C5068+C5060+C5043+C5028+C5019+C5008+C5000+C4987+C4978+C4969+C4953+C4941+C4932+C4924+C4915+C4904+C4882+C4878+C4871+C4867+C4860+C4817+C4813+C4802+C4798+C4794+C4789+C4782+C4770+C4753+C4746+C4732+C4724+C4708+C4699+C4692+C4687+C4680+C4667+C4778+C4961</f>
        <v>219862500</v>
      </c>
      <c r="D5094" s="13"/>
      <c r="E5094" s="13">
        <f>I5068+I5060+I5043+I5028+I5019+I5008+I5000+I4987+I4978+I4969+I4961+I4953+I4941+I4932+I4924+I4915+I4904+I4882+I4878+I4871+I4867+I4860+I4817+I4813+I4802+I4798+I4794+I4789+I4782+I4778+I4770+I4753+I4746+I4732+I4724+I4708+I4699+I4692+I4687+I4680+I4667</f>
        <v>119899416</v>
      </c>
      <c r="F5094" s="87"/>
      <c r="G5094" s="901"/>
      <c r="I5094" s="529"/>
      <c r="J5094" s="529"/>
      <c r="K5094" s="229"/>
    </row>
    <row r="5095" spans="1:11" ht="12" customHeight="1" x14ac:dyDescent="0.25">
      <c r="B5095" s="85" t="s">
        <v>545</v>
      </c>
      <c r="C5095" s="86">
        <f>C4848+C4842+C4826</f>
        <v>65500000</v>
      </c>
      <c r="D5095" s="13"/>
      <c r="E5095" s="13">
        <f>I4848+I4842+I4826</f>
        <v>64673000</v>
      </c>
      <c r="F5095" s="87"/>
      <c r="G5095" s="901"/>
      <c r="I5095" s="529"/>
      <c r="J5095" s="529"/>
      <c r="K5095" s="229"/>
    </row>
    <row r="5096" spans="1:11" ht="12" customHeight="1" x14ac:dyDescent="0.25">
      <c r="B5096" s="83"/>
      <c r="C5096" s="88"/>
      <c r="D5096" s="13"/>
      <c r="E5096" s="13"/>
      <c r="F5096" s="87"/>
      <c r="G5096" s="901"/>
      <c r="I5096" s="529"/>
      <c r="J5096" s="529"/>
      <c r="K5096" s="229"/>
    </row>
    <row r="5097" spans="1:11" ht="12" customHeight="1" x14ac:dyDescent="0.25">
      <c r="B5097" s="11"/>
      <c r="C5097" s="11"/>
      <c r="D5097" s="11"/>
      <c r="E5097" s="11"/>
      <c r="F5097" s="83"/>
      <c r="G5097" s="898"/>
      <c r="I5097" s="529"/>
      <c r="J5097" s="529"/>
      <c r="K5097" s="229"/>
    </row>
    <row r="5099" spans="1:11" ht="15.75" x14ac:dyDescent="0.25">
      <c r="A5099" s="1319" t="s">
        <v>519</v>
      </c>
      <c r="B5099" s="1319"/>
      <c r="C5099" s="1319"/>
      <c r="D5099" s="1319"/>
      <c r="E5099" s="1319"/>
      <c r="F5099" s="1319"/>
      <c r="G5099" s="1319"/>
      <c r="H5099" s="1319"/>
      <c r="I5099" s="1319"/>
      <c r="J5099" s="1319"/>
      <c r="K5099" s="1319"/>
    </row>
    <row r="5100" spans="1:11" x14ac:dyDescent="0.25">
      <c r="A5100" s="1320" t="s">
        <v>520</v>
      </c>
      <c r="B5100" s="1320"/>
      <c r="C5100" s="1320"/>
      <c r="D5100" s="1320"/>
      <c r="E5100" s="1320"/>
      <c r="F5100" s="1320"/>
      <c r="G5100" s="1320"/>
      <c r="H5100" s="1320"/>
      <c r="I5100" s="1320"/>
      <c r="J5100" s="1320"/>
      <c r="K5100" s="1320"/>
    </row>
    <row r="5101" spans="1:11" ht="15.75" x14ac:dyDescent="0.25">
      <c r="A5101" s="1319" t="s">
        <v>539</v>
      </c>
      <c r="B5101" s="1319"/>
      <c r="C5101" s="1319"/>
      <c r="D5101" s="1319"/>
      <c r="E5101" s="1319"/>
      <c r="F5101" s="1319"/>
      <c r="G5101" s="1319"/>
      <c r="H5101" s="1319"/>
      <c r="I5101" s="1319"/>
      <c r="J5101" s="1319"/>
      <c r="K5101" s="1319"/>
    </row>
    <row r="5102" spans="1:11" x14ac:dyDescent="0.25">
      <c r="A5102" s="28" t="s">
        <v>976</v>
      </c>
      <c r="B5102" s="113"/>
      <c r="C5102" s="9"/>
      <c r="D5102" s="10"/>
      <c r="E5102" s="1321"/>
      <c r="F5102" s="1321"/>
      <c r="G5102" s="1322"/>
      <c r="H5102" s="1322"/>
      <c r="I5102" s="839"/>
      <c r="J5102" s="530"/>
      <c r="K5102" s="531">
        <v>1</v>
      </c>
    </row>
    <row r="5103" spans="1:11" x14ac:dyDescent="0.25">
      <c r="A5103" s="1323" t="s">
        <v>521</v>
      </c>
      <c r="B5103" s="1326" t="s">
        <v>522</v>
      </c>
      <c r="C5103" s="1329" t="s">
        <v>957</v>
      </c>
      <c r="D5103" s="1332" t="s">
        <v>523</v>
      </c>
      <c r="E5103" s="1332"/>
      <c r="F5103" s="1333"/>
      <c r="G5103" s="1334" t="s">
        <v>524</v>
      </c>
      <c r="H5103" s="1335"/>
      <c r="I5103" s="1336"/>
      <c r="J5103" s="500"/>
      <c r="K5103" s="1337" t="s">
        <v>525</v>
      </c>
    </row>
    <row r="5104" spans="1:11" x14ac:dyDescent="0.25">
      <c r="A5104" s="1324"/>
      <c r="B5104" s="1327"/>
      <c r="C5104" s="1330"/>
      <c r="D5104" s="1268" t="s">
        <v>526</v>
      </c>
      <c r="E5104" s="1268" t="s">
        <v>526</v>
      </c>
      <c r="F5104" s="115" t="s">
        <v>526</v>
      </c>
      <c r="G5104" s="829" t="s">
        <v>526</v>
      </c>
      <c r="H5104" s="712" t="s">
        <v>526</v>
      </c>
      <c r="I5104" s="840" t="s">
        <v>526</v>
      </c>
      <c r="J5104" s="1338" t="s">
        <v>527</v>
      </c>
      <c r="K5104" s="1337"/>
    </row>
    <row r="5105" spans="1:11" x14ac:dyDescent="0.25">
      <c r="A5105" s="1324"/>
      <c r="B5105" s="1327"/>
      <c r="C5105" s="1330"/>
      <c r="D5105" s="1269" t="s">
        <v>528</v>
      </c>
      <c r="E5105" s="1269" t="s">
        <v>528</v>
      </c>
      <c r="F5105" s="117" t="s">
        <v>529</v>
      </c>
      <c r="G5105" s="830" t="s">
        <v>528</v>
      </c>
      <c r="H5105" s="713" t="s">
        <v>528</v>
      </c>
      <c r="I5105" s="841" t="s">
        <v>529</v>
      </c>
      <c r="J5105" s="1339"/>
      <c r="K5105" s="1337"/>
    </row>
    <row r="5106" spans="1:11" x14ac:dyDescent="0.25">
      <c r="A5106" s="1325"/>
      <c r="B5106" s="1328"/>
      <c r="C5106" s="1331"/>
      <c r="D5106" s="1270" t="s">
        <v>530</v>
      </c>
      <c r="E5106" s="1270" t="s">
        <v>531</v>
      </c>
      <c r="F5106" s="119" t="s">
        <v>531</v>
      </c>
      <c r="G5106" s="831" t="s">
        <v>530</v>
      </c>
      <c r="H5106" s="714" t="s">
        <v>531</v>
      </c>
      <c r="I5106" s="842" t="s">
        <v>531</v>
      </c>
      <c r="J5106" s="501" t="s">
        <v>532</v>
      </c>
      <c r="K5106" s="1337"/>
    </row>
    <row r="5107" spans="1:11" ht="15.75" thickBot="1" x14ac:dyDescent="0.3">
      <c r="A5107" s="120" t="s">
        <v>533</v>
      </c>
      <c r="B5107" s="121">
        <v>2</v>
      </c>
      <c r="C5107" s="122" t="s">
        <v>534</v>
      </c>
      <c r="D5107" s="122" t="s">
        <v>535</v>
      </c>
      <c r="E5107" s="122" t="s">
        <v>536</v>
      </c>
      <c r="F5107" s="123" t="s">
        <v>537</v>
      </c>
      <c r="G5107" s="832">
        <v>7</v>
      </c>
      <c r="H5107" s="715">
        <v>8</v>
      </c>
      <c r="I5107" s="843">
        <v>9</v>
      </c>
      <c r="J5107" s="502">
        <v>10</v>
      </c>
      <c r="K5107" s="503">
        <v>11</v>
      </c>
    </row>
    <row r="5108" spans="1:11" ht="15.75" thickBot="1" x14ac:dyDescent="0.3">
      <c r="A5108" s="34"/>
      <c r="B5108" s="35" t="s">
        <v>538</v>
      </c>
      <c r="C5108" s="36"/>
      <c r="D5108" s="37">
        <f>D5109+D5110</f>
        <v>1580880736</v>
      </c>
      <c r="E5108" s="37">
        <f>E5109+E5110</f>
        <v>111463944</v>
      </c>
      <c r="F5108" s="90">
        <f>E5108+D5108</f>
        <v>1692344680</v>
      </c>
      <c r="G5108" s="833"/>
      <c r="H5108" s="1086"/>
      <c r="I5108" s="844"/>
      <c r="J5108" s="504"/>
      <c r="K5108" s="505"/>
    </row>
    <row r="5109" spans="1:11" x14ac:dyDescent="0.25">
      <c r="A5109" s="30"/>
      <c r="B5109" s="31" t="s">
        <v>553</v>
      </c>
      <c r="C5109" s="32"/>
      <c r="D5109" s="33">
        <v>1333289033</v>
      </c>
      <c r="E5109" s="33">
        <v>111463944</v>
      </c>
      <c r="F5109" s="91">
        <f>E5109+D5109</f>
        <v>1444752977</v>
      </c>
      <c r="G5109" s="834"/>
      <c r="H5109" s="1087"/>
      <c r="I5109" s="845"/>
      <c r="J5109" s="506"/>
      <c r="K5109" s="505"/>
    </row>
    <row r="5110" spans="1:11" x14ac:dyDescent="0.25">
      <c r="A5110" s="16"/>
      <c r="B5110" s="11" t="s">
        <v>552</v>
      </c>
      <c r="C5110" s="12"/>
      <c r="D5110" s="1078">
        <v>247591703</v>
      </c>
      <c r="E5110" s="17"/>
      <c r="F5110" s="14">
        <f>E5110+D5110</f>
        <v>247591703</v>
      </c>
      <c r="G5110" s="835"/>
      <c r="H5110" s="716"/>
      <c r="I5110" s="846"/>
      <c r="J5110" s="507"/>
      <c r="K5110" s="505"/>
    </row>
    <row r="5111" spans="1:11" ht="15.75" thickBot="1" x14ac:dyDescent="0.3">
      <c r="A5111" s="38"/>
      <c r="B5111" s="38"/>
      <c r="C5111" s="38"/>
      <c r="D5111" s="29"/>
      <c r="E5111" s="29"/>
      <c r="F5111" s="89"/>
      <c r="G5111" s="836"/>
      <c r="H5111" s="1088"/>
      <c r="I5111" s="847"/>
      <c r="J5111" s="508"/>
      <c r="K5111" s="509"/>
    </row>
    <row r="5112" spans="1:11" ht="16.5" thickTop="1" thickBot="1" x14ac:dyDescent="0.3">
      <c r="A5112" s="42" t="s">
        <v>93</v>
      </c>
      <c r="B5112" s="43" t="s">
        <v>90</v>
      </c>
      <c r="C5112" s="44">
        <f>C5114+C5127</f>
        <v>1933957781</v>
      </c>
      <c r="D5112" s="44">
        <f t="shared" ref="D5112:J5112" si="2581">D5114+D5127</f>
        <v>0</v>
      </c>
      <c r="E5112" s="44">
        <f t="shared" si="2581"/>
        <v>0</v>
      </c>
      <c r="F5112" s="92">
        <f t="shared" si="2581"/>
        <v>0</v>
      </c>
      <c r="G5112" s="837">
        <f t="shared" si="2581"/>
        <v>1580877449</v>
      </c>
      <c r="H5112" s="1089">
        <f t="shared" si="2581"/>
        <v>111463944</v>
      </c>
      <c r="I5112" s="848">
        <f t="shared" si="2581"/>
        <v>1692341393</v>
      </c>
      <c r="J5112" s="532">
        <f t="shared" si="2581"/>
        <v>235616388</v>
      </c>
      <c r="K5112" s="533">
        <f>I5112/C5112*100</f>
        <v>87.506635854529023</v>
      </c>
    </row>
    <row r="5113" spans="1:11" ht="16.5" thickTop="1" thickBot="1" x14ac:dyDescent="0.3">
      <c r="A5113" s="45"/>
      <c r="B5113" s="46"/>
      <c r="C5113" s="47"/>
      <c r="D5113" s="47"/>
      <c r="E5113" s="47"/>
      <c r="F5113" s="93"/>
      <c r="G5113" s="838"/>
      <c r="H5113" s="1090"/>
      <c r="I5113" s="849"/>
      <c r="J5113" s="534"/>
      <c r="K5113" s="533"/>
    </row>
    <row r="5114" spans="1:11" ht="16.5" thickTop="1" thickBot="1" x14ac:dyDescent="0.3">
      <c r="A5114" s="42" t="s">
        <v>131</v>
      </c>
      <c r="B5114" s="43" t="s">
        <v>91</v>
      </c>
      <c r="C5114" s="44">
        <f>C5115</f>
        <v>1517302281</v>
      </c>
      <c r="D5114" s="44">
        <f t="shared" ref="D5114:J5114" si="2582">D5115</f>
        <v>0</v>
      </c>
      <c r="E5114" s="44">
        <f t="shared" si="2582"/>
        <v>0</v>
      </c>
      <c r="F5114" s="92">
        <f t="shared" si="2582"/>
        <v>0</v>
      </c>
      <c r="G5114" s="837">
        <f t="shared" si="2582"/>
        <v>1333289033</v>
      </c>
      <c r="H5114" s="1089">
        <f t="shared" si="2582"/>
        <v>111463944</v>
      </c>
      <c r="I5114" s="848">
        <f t="shared" si="2582"/>
        <v>1444752977</v>
      </c>
      <c r="J5114" s="532">
        <f t="shared" si="2582"/>
        <v>72549304</v>
      </c>
      <c r="K5114" s="533">
        <f t="shared" ref="K5114:K5139" si="2583">I5114/C5114*100</f>
        <v>95.218533254152533</v>
      </c>
    </row>
    <row r="5115" spans="1:11" ht="15.75" thickTop="1" x14ac:dyDescent="0.25">
      <c r="A5115" s="52" t="s">
        <v>130</v>
      </c>
      <c r="B5115" s="574" t="s">
        <v>92</v>
      </c>
      <c r="C5115" s="623">
        <f>C5116+C5125</f>
        <v>1517302281</v>
      </c>
      <c r="D5115" s="623">
        <f t="shared" ref="D5115:J5115" si="2584">D5116+D5125</f>
        <v>0</v>
      </c>
      <c r="E5115" s="623">
        <f t="shared" si="2584"/>
        <v>0</v>
      </c>
      <c r="F5115" s="625">
        <f t="shared" si="2584"/>
        <v>0</v>
      </c>
      <c r="G5115" s="627">
        <f t="shared" si="2584"/>
        <v>1333289033</v>
      </c>
      <c r="H5115" s="628">
        <f t="shared" si="2584"/>
        <v>111463944</v>
      </c>
      <c r="I5115" s="630">
        <f t="shared" si="2584"/>
        <v>1444752977</v>
      </c>
      <c r="J5115" s="631">
        <f t="shared" si="2584"/>
        <v>72549304</v>
      </c>
      <c r="K5115" s="915">
        <f t="shared" si="2583"/>
        <v>95.218533254152533</v>
      </c>
    </row>
    <row r="5116" spans="1:11" x14ac:dyDescent="0.25">
      <c r="A5116" s="570" t="s">
        <v>128</v>
      </c>
      <c r="B5116" s="570" t="s">
        <v>0</v>
      </c>
      <c r="C5116" s="624">
        <f>SUM(C5117:C5124)</f>
        <v>1250902281</v>
      </c>
      <c r="D5116" s="624">
        <f t="shared" ref="D5116:J5116" si="2585">SUM(D5117:D5124)</f>
        <v>0</v>
      </c>
      <c r="E5116" s="624">
        <f t="shared" si="2585"/>
        <v>0</v>
      </c>
      <c r="F5116" s="626">
        <f t="shared" si="2585"/>
        <v>0</v>
      </c>
      <c r="G5116" s="1168">
        <f t="shared" si="2585"/>
        <v>1151867033</v>
      </c>
      <c r="H5116" s="624">
        <f t="shared" si="2585"/>
        <v>93753944</v>
      </c>
      <c r="I5116" s="626">
        <f t="shared" si="2585"/>
        <v>1245620977</v>
      </c>
      <c r="J5116" s="632">
        <f t="shared" si="2585"/>
        <v>5281304</v>
      </c>
      <c r="K5116" s="914">
        <f t="shared" si="2583"/>
        <v>99.577800434117208</v>
      </c>
    </row>
    <row r="5117" spans="1:11" x14ac:dyDescent="0.25">
      <c r="A5117" s="4" t="s">
        <v>129</v>
      </c>
      <c r="B5117" s="4" t="s">
        <v>141</v>
      </c>
      <c r="C5117" s="21">
        <v>913056972</v>
      </c>
      <c r="D5117" s="22"/>
      <c r="E5117" s="22"/>
      <c r="F5117" s="94"/>
      <c r="G5117" s="1165">
        <v>841557800</v>
      </c>
      <c r="H5117" s="1115">
        <v>68203900</v>
      </c>
      <c r="I5117" s="851">
        <f>H5117+G5117</f>
        <v>909761700</v>
      </c>
      <c r="J5117" s="561">
        <f>C5117-I5117</f>
        <v>3295272</v>
      </c>
      <c r="K5117" s="536">
        <f t="shared" si="2583"/>
        <v>99.639094590912336</v>
      </c>
    </row>
    <row r="5118" spans="1:11" x14ac:dyDescent="0.25">
      <c r="A5118" s="4" t="s">
        <v>132</v>
      </c>
      <c r="B5118" s="4" t="s">
        <v>142</v>
      </c>
      <c r="C5118" s="21">
        <v>110612340</v>
      </c>
      <c r="D5118" s="22"/>
      <c r="E5118" s="22"/>
      <c r="F5118" s="94"/>
      <c r="G5118" s="1167">
        <v>102008482</v>
      </c>
      <c r="H5118" s="1116">
        <f>6152170+2122124</f>
        <v>8274294</v>
      </c>
      <c r="I5118" s="851">
        <f t="shared" ref="I5118:I5124" si="2586">H5118+G5118</f>
        <v>110282776</v>
      </c>
      <c r="J5118" s="561">
        <f t="shared" ref="J5118:J5124" si="2587">C5118-I5118</f>
        <v>329564</v>
      </c>
      <c r="K5118" s="536">
        <f t="shared" si="2583"/>
        <v>99.702054942513655</v>
      </c>
    </row>
    <row r="5119" spans="1:11" x14ac:dyDescent="0.25">
      <c r="A5119" s="4" t="s">
        <v>133</v>
      </c>
      <c r="B5119" s="4" t="s">
        <v>143</v>
      </c>
      <c r="C5119" s="21">
        <v>77335000</v>
      </c>
      <c r="D5119" s="22"/>
      <c r="E5119" s="22"/>
      <c r="F5119" s="94"/>
      <c r="G5119" s="1167">
        <v>70390000</v>
      </c>
      <c r="H5119" s="1116">
        <v>5870000</v>
      </c>
      <c r="I5119" s="851">
        <f t="shared" si="2586"/>
        <v>76260000</v>
      </c>
      <c r="J5119" s="561">
        <f t="shared" si="2587"/>
        <v>1075000</v>
      </c>
      <c r="K5119" s="536">
        <f t="shared" si="2583"/>
        <v>98.609943751212256</v>
      </c>
    </row>
    <row r="5120" spans="1:11" x14ac:dyDescent="0.25">
      <c r="A5120" s="4" t="s">
        <v>134</v>
      </c>
      <c r="B5120" s="4" t="s">
        <v>144</v>
      </c>
      <c r="C5120" s="21">
        <v>29690000</v>
      </c>
      <c r="D5120" s="22"/>
      <c r="E5120" s="22"/>
      <c r="F5120" s="94"/>
      <c r="G5120" s="1167">
        <v>27520000</v>
      </c>
      <c r="H5120" s="1116">
        <v>2170000</v>
      </c>
      <c r="I5120" s="851">
        <f t="shared" si="2586"/>
        <v>29690000</v>
      </c>
      <c r="J5120" s="561">
        <f t="shared" si="2587"/>
        <v>0</v>
      </c>
      <c r="K5120" s="536">
        <f t="shared" si="2583"/>
        <v>100</v>
      </c>
    </row>
    <row r="5121" spans="1:11" x14ac:dyDescent="0.25">
      <c r="A5121" s="4" t="s">
        <v>135</v>
      </c>
      <c r="B5121" s="4" t="s">
        <v>145</v>
      </c>
      <c r="C5121" s="21">
        <v>67248872</v>
      </c>
      <c r="D5121" s="22"/>
      <c r="E5121" s="22"/>
      <c r="F5121" s="94"/>
      <c r="G5121" s="1167">
        <v>61700060</v>
      </c>
      <c r="H5121" s="1116">
        <v>5286660</v>
      </c>
      <c r="I5121" s="851">
        <f t="shared" si="2586"/>
        <v>66986720</v>
      </c>
      <c r="J5121" s="561">
        <f t="shared" si="2587"/>
        <v>262152</v>
      </c>
      <c r="K5121" s="536">
        <f t="shared" si="2583"/>
        <v>99.610176361025054</v>
      </c>
    </row>
    <row r="5122" spans="1:11" x14ac:dyDescent="0.25">
      <c r="A5122" s="4" t="s">
        <v>136</v>
      </c>
      <c r="B5122" s="4" t="s">
        <v>146</v>
      </c>
      <c r="C5122" s="21">
        <v>24648086</v>
      </c>
      <c r="D5122" s="22"/>
      <c r="E5122" s="22"/>
      <c r="F5122" s="94"/>
      <c r="G5122" s="1167">
        <v>22771877</v>
      </c>
      <c r="H5122" s="1116">
        <v>1653392</v>
      </c>
      <c r="I5122" s="851">
        <f t="shared" si="2586"/>
        <v>24425269</v>
      </c>
      <c r="J5122" s="561">
        <f t="shared" si="2587"/>
        <v>222817</v>
      </c>
      <c r="K5122" s="536">
        <f t="shared" si="2583"/>
        <v>99.096006886701062</v>
      </c>
    </row>
    <row r="5123" spans="1:11" x14ac:dyDescent="0.25">
      <c r="A5123" s="4" t="s">
        <v>137</v>
      </c>
      <c r="B5123" s="4" t="s">
        <v>147</v>
      </c>
      <c r="C5123" s="21">
        <v>13379</v>
      </c>
      <c r="D5123" s="22"/>
      <c r="E5123" s="22"/>
      <c r="F5123" s="94"/>
      <c r="G5123" s="1167">
        <v>12258</v>
      </c>
      <c r="H5123" s="1116">
        <v>1361</v>
      </c>
      <c r="I5123" s="851">
        <f t="shared" si="2586"/>
        <v>13619</v>
      </c>
      <c r="J5123" s="561">
        <f t="shared" si="2587"/>
        <v>-240</v>
      </c>
      <c r="K5123" s="536">
        <f t="shared" si="2583"/>
        <v>101.79385604305256</v>
      </c>
    </row>
    <row r="5124" spans="1:11" x14ac:dyDescent="0.25">
      <c r="A5124" s="4" t="s">
        <v>138</v>
      </c>
      <c r="B5124" s="4" t="s">
        <v>148</v>
      </c>
      <c r="C5124" s="21">
        <v>28297632</v>
      </c>
      <c r="D5124" s="22"/>
      <c r="E5124" s="22"/>
      <c r="F5124" s="94"/>
      <c r="G5124" s="1166">
        <v>25906556</v>
      </c>
      <c r="H5124" s="1169">
        <v>2294337</v>
      </c>
      <c r="I5124" s="851">
        <f t="shared" si="2586"/>
        <v>28200893</v>
      </c>
      <c r="J5124" s="561">
        <f t="shared" si="2587"/>
        <v>96739</v>
      </c>
      <c r="K5124" s="536">
        <f t="shared" si="2583"/>
        <v>99.658137472421728</v>
      </c>
    </row>
    <row r="5125" spans="1:11" x14ac:dyDescent="0.25">
      <c r="A5125" s="23" t="s">
        <v>139</v>
      </c>
      <c r="B5125" s="23" t="s">
        <v>149</v>
      </c>
      <c r="C5125" s="24">
        <f>C5126</f>
        <v>266400000</v>
      </c>
      <c r="D5125" s="24">
        <f t="shared" ref="D5125:J5125" si="2588">D5126</f>
        <v>0</v>
      </c>
      <c r="E5125" s="24">
        <f t="shared" si="2588"/>
        <v>0</v>
      </c>
      <c r="F5125" s="95">
        <f t="shared" si="2588"/>
        <v>0</v>
      </c>
      <c r="G5125" s="983">
        <f t="shared" si="2588"/>
        <v>181422000</v>
      </c>
      <c r="H5125" s="1094">
        <f>H5126</f>
        <v>17710000</v>
      </c>
      <c r="I5125" s="984">
        <f t="shared" si="2588"/>
        <v>199132000</v>
      </c>
      <c r="J5125" s="985">
        <f t="shared" si="2588"/>
        <v>67268000</v>
      </c>
      <c r="K5125" s="986">
        <f t="shared" si="2583"/>
        <v>74.749249249249246</v>
      </c>
    </row>
    <row r="5126" spans="1:11" ht="15.75" thickBot="1" x14ac:dyDescent="0.3">
      <c r="A5126" s="48" t="s">
        <v>140</v>
      </c>
      <c r="B5126" s="48" t="s">
        <v>150</v>
      </c>
      <c r="C5126" s="49">
        <v>266400000</v>
      </c>
      <c r="D5126" s="50"/>
      <c r="E5126" s="50"/>
      <c r="F5126" s="96"/>
      <c r="G5126" s="1030">
        <v>181422000</v>
      </c>
      <c r="H5126" s="1095">
        <v>17710000</v>
      </c>
      <c r="I5126" s="855">
        <f>H5126+G5126</f>
        <v>199132000</v>
      </c>
      <c r="J5126" s="736">
        <f>C5126-I5126</f>
        <v>67268000</v>
      </c>
      <c r="K5126" s="538">
        <f t="shared" si="2583"/>
        <v>74.749249249249246</v>
      </c>
    </row>
    <row r="5127" spans="1:11" ht="16.5" thickTop="1" thickBot="1" x14ac:dyDescent="0.3">
      <c r="A5127" s="42" t="s">
        <v>95</v>
      </c>
      <c r="B5127" s="42" t="s">
        <v>94</v>
      </c>
      <c r="C5127" s="51">
        <f t="shared" ref="C5127:J5127" si="2589">C5128+C5143+C5150+C5155+C5162+C5171+C5186+C5203+C5232+C5287+C5353+C5363+C5400+C5437+C5446+C5488+C5520+C5348+C5383</f>
        <v>416655500</v>
      </c>
      <c r="D5127" s="51">
        <f t="shared" si="2589"/>
        <v>0</v>
      </c>
      <c r="E5127" s="51">
        <f t="shared" si="2589"/>
        <v>0</v>
      </c>
      <c r="F5127" s="51">
        <f t="shared" si="2589"/>
        <v>0</v>
      </c>
      <c r="G5127" s="51">
        <f t="shared" si="2589"/>
        <v>247588416</v>
      </c>
      <c r="H5127" s="51">
        <f t="shared" si="2589"/>
        <v>0</v>
      </c>
      <c r="I5127" s="51">
        <f t="shared" si="2589"/>
        <v>247588416</v>
      </c>
      <c r="J5127" s="51">
        <f t="shared" si="2589"/>
        <v>163067084</v>
      </c>
      <c r="K5127" s="1049">
        <f t="shared" si="2583"/>
        <v>59.422812371371549</v>
      </c>
    </row>
    <row r="5128" spans="1:11" ht="15.75" thickTop="1" x14ac:dyDescent="0.25">
      <c r="A5128" s="52" t="s">
        <v>97</v>
      </c>
      <c r="B5128" s="52" t="s">
        <v>96</v>
      </c>
      <c r="C5128" s="53">
        <f>C5129</f>
        <v>1900000</v>
      </c>
      <c r="D5128" s="53">
        <f t="shared" ref="D5128:J5128" si="2590">D5129</f>
        <v>0</v>
      </c>
      <c r="E5128" s="53">
        <f t="shared" si="2590"/>
        <v>0</v>
      </c>
      <c r="F5128" s="98">
        <f t="shared" si="2590"/>
        <v>0</v>
      </c>
      <c r="G5128" s="540">
        <f t="shared" si="2590"/>
        <v>1599400</v>
      </c>
      <c r="H5128" s="541">
        <f t="shared" si="2590"/>
        <v>0</v>
      </c>
      <c r="I5128" s="580">
        <f t="shared" si="2590"/>
        <v>1599400</v>
      </c>
      <c r="J5128" s="542">
        <f t="shared" si="2590"/>
        <v>300600</v>
      </c>
      <c r="K5128" s="915">
        <f t="shared" si="2583"/>
        <v>84.178947368421049</v>
      </c>
    </row>
    <row r="5129" spans="1:11" ht="15.75" thickBot="1" x14ac:dyDescent="0.3">
      <c r="A5129" s="70" t="s">
        <v>1</v>
      </c>
      <c r="B5129" s="70" t="s">
        <v>2</v>
      </c>
      <c r="C5129" s="71">
        <f>C5130+C5133</f>
        <v>1900000</v>
      </c>
      <c r="D5129" s="71">
        <f t="shared" ref="D5129:J5129" si="2591">D5130+D5133</f>
        <v>0</v>
      </c>
      <c r="E5129" s="71">
        <f t="shared" si="2591"/>
        <v>0</v>
      </c>
      <c r="F5129" s="111">
        <f t="shared" si="2591"/>
        <v>0</v>
      </c>
      <c r="G5129" s="912">
        <f t="shared" si="2591"/>
        <v>1599400</v>
      </c>
      <c r="H5129" s="71">
        <f t="shared" si="2591"/>
        <v>0</v>
      </c>
      <c r="I5129" s="111">
        <f t="shared" si="2591"/>
        <v>1599400</v>
      </c>
      <c r="J5129" s="731">
        <f t="shared" si="2591"/>
        <v>300600</v>
      </c>
      <c r="K5129" s="904">
        <f t="shared" si="2583"/>
        <v>84.178947368421049</v>
      </c>
    </row>
    <row r="5130" spans="1:11" ht="15.75" thickBot="1" x14ac:dyDescent="0.3">
      <c r="A5130" s="3" t="s">
        <v>160</v>
      </c>
      <c r="B5130" s="3" t="s">
        <v>92</v>
      </c>
      <c r="C5130" s="65">
        <f>C5131</f>
        <v>1170000</v>
      </c>
      <c r="D5130" s="65">
        <f t="shared" ref="D5130:J5131" si="2592">D5131</f>
        <v>0</v>
      </c>
      <c r="E5130" s="65">
        <f t="shared" si="2592"/>
        <v>0</v>
      </c>
      <c r="F5130" s="100">
        <f t="shared" si="2592"/>
        <v>0</v>
      </c>
      <c r="G5130" s="858">
        <f t="shared" si="2592"/>
        <v>1170000</v>
      </c>
      <c r="H5130" s="511">
        <f t="shared" si="2592"/>
        <v>0</v>
      </c>
      <c r="I5130" s="859">
        <f t="shared" si="2592"/>
        <v>1170000</v>
      </c>
      <c r="J5130" s="512">
        <f t="shared" si="2592"/>
        <v>0</v>
      </c>
      <c r="K5130" s="544">
        <f t="shared" si="2583"/>
        <v>100</v>
      </c>
    </row>
    <row r="5131" spans="1:11" x14ac:dyDescent="0.25">
      <c r="A5131" s="63" t="s">
        <v>161</v>
      </c>
      <c r="B5131" s="63" t="s">
        <v>152</v>
      </c>
      <c r="C5131" s="64">
        <f>C5132</f>
        <v>1170000</v>
      </c>
      <c r="D5131" s="64">
        <f t="shared" si="2592"/>
        <v>0</v>
      </c>
      <c r="E5131" s="64">
        <f t="shared" si="2592"/>
        <v>0</v>
      </c>
      <c r="F5131" s="101">
        <f t="shared" si="2592"/>
        <v>0</v>
      </c>
      <c r="G5131" s="1040">
        <f t="shared" si="2592"/>
        <v>1170000</v>
      </c>
      <c r="H5131" s="1097">
        <f t="shared" si="2592"/>
        <v>0</v>
      </c>
      <c r="I5131" s="1041">
        <f t="shared" si="2592"/>
        <v>1170000</v>
      </c>
      <c r="J5131" s="513">
        <f t="shared" si="2592"/>
        <v>0</v>
      </c>
      <c r="K5131" s="535">
        <f t="shared" si="2583"/>
        <v>100</v>
      </c>
    </row>
    <row r="5132" spans="1:11" ht="15.75" thickBot="1" x14ac:dyDescent="0.3">
      <c r="A5132" s="48" t="s">
        <v>165</v>
      </c>
      <c r="B5132" s="48" t="s">
        <v>153</v>
      </c>
      <c r="C5132" s="49">
        <v>1170000</v>
      </c>
      <c r="D5132" s="147"/>
      <c r="E5132" s="147"/>
      <c r="F5132" s="148"/>
      <c r="G5132" s="865">
        <v>1170000</v>
      </c>
      <c r="H5132" s="1098"/>
      <c r="I5132" s="866">
        <f>H5132+G5132</f>
        <v>1170000</v>
      </c>
      <c r="J5132" s="618">
        <f>C5132-I5132</f>
        <v>0</v>
      </c>
      <c r="K5132" s="538">
        <f t="shared" si="2583"/>
        <v>100</v>
      </c>
    </row>
    <row r="5133" spans="1:11" ht="15.75" thickBot="1" x14ac:dyDescent="0.3">
      <c r="A5133" s="3" t="s">
        <v>162</v>
      </c>
      <c r="B5133" s="3" t="s">
        <v>151</v>
      </c>
      <c r="C5133" s="65">
        <f>C5134+C5136+C5138</f>
        <v>730000</v>
      </c>
      <c r="D5133" s="65">
        <f t="shared" ref="D5133:J5133" si="2593">D5134+D5136+D5138</f>
        <v>0</v>
      </c>
      <c r="E5133" s="65">
        <f t="shared" si="2593"/>
        <v>0</v>
      </c>
      <c r="F5133" s="100">
        <f t="shared" si="2593"/>
        <v>0</v>
      </c>
      <c r="G5133" s="1042">
        <f t="shared" si="2593"/>
        <v>429400</v>
      </c>
      <c r="H5133" s="1099">
        <f t="shared" si="2593"/>
        <v>0</v>
      </c>
      <c r="I5133" s="1043">
        <f t="shared" si="2593"/>
        <v>429400</v>
      </c>
      <c r="J5133" s="512">
        <f t="shared" si="2593"/>
        <v>300600</v>
      </c>
      <c r="K5133" s="544">
        <f t="shared" si="2583"/>
        <v>58.821917808219183</v>
      </c>
    </row>
    <row r="5134" spans="1:11" x14ac:dyDescent="0.25">
      <c r="A5134" s="63" t="s">
        <v>164</v>
      </c>
      <c r="B5134" s="63" t="s">
        <v>154</v>
      </c>
      <c r="C5134" s="64">
        <f>C5135</f>
        <v>103000</v>
      </c>
      <c r="D5134" s="64">
        <f t="shared" ref="D5134:J5134" si="2594">D5135</f>
        <v>0</v>
      </c>
      <c r="E5134" s="64">
        <f t="shared" si="2594"/>
        <v>0</v>
      </c>
      <c r="F5134" s="101">
        <f t="shared" si="2594"/>
        <v>0</v>
      </c>
      <c r="G5134" s="1040">
        <f t="shared" si="2594"/>
        <v>102400</v>
      </c>
      <c r="H5134" s="1097">
        <f t="shared" si="2594"/>
        <v>0</v>
      </c>
      <c r="I5134" s="1041">
        <f t="shared" si="2594"/>
        <v>102400</v>
      </c>
      <c r="J5134" s="513">
        <f t="shared" si="2594"/>
        <v>600</v>
      </c>
      <c r="K5134" s="535">
        <f t="shared" si="2583"/>
        <v>99.417475728155338</v>
      </c>
    </row>
    <row r="5135" spans="1:11" x14ac:dyDescent="0.25">
      <c r="A5135" s="4" t="s">
        <v>163</v>
      </c>
      <c r="B5135" s="4" t="s">
        <v>155</v>
      </c>
      <c r="C5135" s="21">
        <v>103000</v>
      </c>
      <c r="D5135" s="16"/>
      <c r="E5135" s="16"/>
      <c r="F5135" s="102"/>
      <c r="G5135" s="850">
        <v>102400</v>
      </c>
      <c r="H5135" s="691"/>
      <c r="I5135" s="851">
        <f>H5135+G5135</f>
        <v>102400</v>
      </c>
      <c r="J5135" s="561">
        <f>C5135-I5135</f>
        <v>600</v>
      </c>
      <c r="K5135" s="536">
        <f t="shared" si="2583"/>
        <v>99.417475728155338</v>
      </c>
    </row>
    <row r="5136" spans="1:11" x14ac:dyDescent="0.25">
      <c r="A5136" s="4" t="s">
        <v>166</v>
      </c>
      <c r="B5136" s="4" t="s">
        <v>156</v>
      </c>
      <c r="C5136" s="21">
        <f>C5137</f>
        <v>27000</v>
      </c>
      <c r="D5136" s="21">
        <f t="shared" ref="D5136:J5136" si="2595">D5137</f>
        <v>0</v>
      </c>
      <c r="E5136" s="21">
        <f t="shared" si="2595"/>
        <v>0</v>
      </c>
      <c r="F5136" s="103">
        <f t="shared" si="2595"/>
        <v>0</v>
      </c>
      <c r="G5136" s="1044">
        <f t="shared" si="2595"/>
        <v>27000</v>
      </c>
      <c r="H5136" s="972">
        <f t="shared" si="2595"/>
        <v>0</v>
      </c>
      <c r="I5136" s="1045">
        <f t="shared" si="2595"/>
        <v>27000</v>
      </c>
      <c r="J5136" s="514">
        <f t="shared" si="2595"/>
        <v>0</v>
      </c>
      <c r="K5136" s="536">
        <f t="shared" si="2583"/>
        <v>100</v>
      </c>
    </row>
    <row r="5137" spans="1:11" x14ac:dyDescent="0.25">
      <c r="A5137" s="4" t="s">
        <v>167</v>
      </c>
      <c r="B5137" s="4" t="s">
        <v>157</v>
      </c>
      <c r="C5137" s="21">
        <v>27000</v>
      </c>
      <c r="D5137" s="16"/>
      <c r="E5137" s="16"/>
      <c r="F5137" s="102"/>
      <c r="G5137" s="850">
        <v>27000</v>
      </c>
      <c r="H5137" s="691"/>
      <c r="I5137" s="851">
        <f>H5137+G5137</f>
        <v>27000</v>
      </c>
      <c r="J5137" s="561">
        <f>C5137-I5137</f>
        <v>0</v>
      </c>
      <c r="K5137" s="536">
        <f t="shared" si="2583"/>
        <v>100</v>
      </c>
    </row>
    <row r="5138" spans="1:11" x14ac:dyDescent="0.25">
      <c r="A5138" s="4" t="s">
        <v>168</v>
      </c>
      <c r="B5138" s="4" t="s">
        <v>158</v>
      </c>
      <c r="C5138" s="21">
        <f>C5139</f>
        <v>600000</v>
      </c>
      <c r="D5138" s="21">
        <f t="shared" ref="D5138:J5138" si="2596">D5139</f>
        <v>0</v>
      </c>
      <c r="E5138" s="21">
        <f t="shared" si="2596"/>
        <v>0</v>
      </c>
      <c r="F5138" s="103">
        <f t="shared" si="2596"/>
        <v>0</v>
      </c>
      <c r="G5138" s="1044">
        <f t="shared" si="2596"/>
        <v>300000</v>
      </c>
      <c r="H5138" s="972">
        <f t="shared" si="2596"/>
        <v>0</v>
      </c>
      <c r="I5138" s="1045">
        <f t="shared" si="2596"/>
        <v>300000</v>
      </c>
      <c r="J5138" s="514">
        <f t="shared" si="2596"/>
        <v>300000</v>
      </c>
      <c r="K5138" s="536">
        <f t="shared" si="2583"/>
        <v>50</v>
      </c>
    </row>
    <row r="5139" spans="1:11" x14ac:dyDescent="0.25">
      <c r="A5139" s="4" t="s">
        <v>169</v>
      </c>
      <c r="B5139" s="4" t="s">
        <v>159</v>
      </c>
      <c r="C5139" s="21">
        <v>600000</v>
      </c>
      <c r="D5139" s="16"/>
      <c r="E5139" s="16"/>
      <c r="F5139" s="102"/>
      <c r="G5139" s="850">
        <v>300000</v>
      </c>
      <c r="H5139" s="691">
        <v>0</v>
      </c>
      <c r="I5139" s="851">
        <f>H5139+G5139</f>
        <v>300000</v>
      </c>
      <c r="J5139" s="561">
        <f>C5139-I5139</f>
        <v>300000</v>
      </c>
      <c r="K5139" s="536">
        <f t="shared" si="2583"/>
        <v>50</v>
      </c>
    </row>
    <row r="5140" spans="1:11" x14ac:dyDescent="0.25">
      <c r="A5140" s="124"/>
      <c r="B5140" s="124"/>
      <c r="C5140" s="125"/>
      <c r="D5140" s="126"/>
      <c r="E5140" s="126"/>
      <c r="F5140" s="126"/>
      <c r="G5140" s="516"/>
      <c r="H5140" s="516"/>
      <c r="I5140" s="516"/>
      <c r="J5140" s="515"/>
      <c r="K5140" s="545"/>
    </row>
    <row r="5141" spans="1:11" x14ac:dyDescent="0.25">
      <c r="A5141" s="127"/>
      <c r="B5141" s="127"/>
      <c r="C5141" s="128"/>
      <c r="D5141" s="129"/>
      <c r="E5141" s="129"/>
      <c r="F5141" s="129"/>
      <c r="G5141" s="518"/>
      <c r="H5141" s="518"/>
      <c r="I5141" s="518"/>
      <c r="J5141" s="517"/>
      <c r="K5141" s="546">
        <v>2</v>
      </c>
    </row>
    <row r="5142" spans="1:11" x14ac:dyDescent="0.25">
      <c r="A5142" s="120" t="s">
        <v>533</v>
      </c>
      <c r="B5142" s="121">
        <v>2</v>
      </c>
      <c r="C5142" s="122" t="s">
        <v>534</v>
      </c>
      <c r="D5142" s="122" t="s">
        <v>535</v>
      </c>
      <c r="E5142" s="122" t="s">
        <v>536</v>
      </c>
      <c r="F5142" s="123" t="s">
        <v>537</v>
      </c>
      <c r="G5142" s="832">
        <v>7</v>
      </c>
      <c r="H5142" s="715">
        <v>8</v>
      </c>
      <c r="I5142" s="843">
        <v>9</v>
      </c>
      <c r="J5142" s="502">
        <v>10</v>
      </c>
      <c r="K5142" s="503">
        <v>11</v>
      </c>
    </row>
    <row r="5143" spans="1:11" x14ac:dyDescent="0.25">
      <c r="A5143" s="54" t="s">
        <v>99</v>
      </c>
      <c r="B5143" s="54" t="s">
        <v>98</v>
      </c>
      <c r="C5143" s="55">
        <f>C5144</f>
        <v>750000</v>
      </c>
      <c r="D5143" s="55">
        <f t="shared" ref="D5143:J5144" si="2597">D5144</f>
        <v>0</v>
      </c>
      <c r="E5143" s="55">
        <f t="shared" si="2597"/>
        <v>0</v>
      </c>
      <c r="F5143" s="104">
        <f t="shared" si="2597"/>
        <v>0</v>
      </c>
      <c r="G5143" s="547">
        <f t="shared" si="2597"/>
        <v>648000</v>
      </c>
      <c r="H5143" s="548">
        <f t="shared" si="2597"/>
        <v>0</v>
      </c>
      <c r="I5143" s="581">
        <f t="shared" si="2597"/>
        <v>648000</v>
      </c>
      <c r="J5143" s="549">
        <f t="shared" si="2597"/>
        <v>102000</v>
      </c>
      <c r="K5143" s="916">
        <f t="shared" ref="K5143:K5179" si="2598">I5143/C5143*100</f>
        <v>86.4</v>
      </c>
    </row>
    <row r="5144" spans="1:11" ht="15.75" thickBot="1" x14ac:dyDescent="0.3">
      <c r="A5144" s="70" t="s">
        <v>3</v>
      </c>
      <c r="B5144" s="70" t="s">
        <v>4</v>
      </c>
      <c r="C5144" s="71">
        <f>C5145</f>
        <v>750000</v>
      </c>
      <c r="D5144" s="71">
        <f t="shared" si="2597"/>
        <v>0</v>
      </c>
      <c r="E5144" s="71">
        <f t="shared" si="2597"/>
        <v>0</v>
      </c>
      <c r="F5144" s="111">
        <f t="shared" si="2597"/>
        <v>0</v>
      </c>
      <c r="G5144" s="902">
        <f t="shared" si="2597"/>
        <v>648000</v>
      </c>
      <c r="H5144" s="557">
        <f t="shared" si="2597"/>
        <v>0</v>
      </c>
      <c r="I5144" s="903">
        <f t="shared" si="2597"/>
        <v>648000</v>
      </c>
      <c r="J5144" s="558">
        <f t="shared" si="2597"/>
        <v>102000</v>
      </c>
      <c r="K5144" s="904">
        <f t="shared" si="2598"/>
        <v>86.4</v>
      </c>
    </row>
    <row r="5145" spans="1:11" ht="15.75" thickBot="1" x14ac:dyDescent="0.3">
      <c r="A5145" s="3" t="s">
        <v>170</v>
      </c>
      <c r="B5145" s="3" t="s">
        <v>151</v>
      </c>
      <c r="C5145" s="65">
        <f>C5146+C5148</f>
        <v>750000</v>
      </c>
      <c r="D5145" s="65">
        <f t="shared" ref="D5145:J5145" si="2599">D5146+D5148</f>
        <v>0</v>
      </c>
      <c r="E5145" s="65">
        <f t="shared" si="2599"/>
        <v>0</v>
      </c>
      <c r="F5145" s="100">
        <f t="shared" si="2599"/>
        <v>0</v>
      </c>
      <c r="G5145" s="858">
        <f t="shared" si="2599"/>
        <v>648000</v>
      </c>
      <c r="H5145" s="511">
        <f t="shared" si="2599"/>
        <v>0</v>
      </c>
      <c r="I5145" s="859">
        <f t="shared" si="2599"/>
        <v>648000</v>
      </c>
      <c r="J5145" s="512">
        <f t="shared" si="2599"/>
        <v>102000</v>
      </c>
      <c r="K5145" s="544">
        <f t="shared" si="2598"/>
        <v>86.4</v>
      </c>
    </row>
    <row r="5146" spans="1:11" x14ac:dyDescent="0.25">
      <c r="A5146" s="63" t="s">
        <v>171</v>
      </c>
      <c r="B5146" s="63" t="s">
        <v>154</v>
      </c>
      <c r="C5146" s="64">
        <f>C5147</f>
        <v>450000</v>
      </c>
      <c r="D5146" s="64">
        <f t="shared" ref="D5146:J5146" si="2600">D5147</f>
        <v>0</v>
      </c>
      <c r="E5146" s="64">
        <f t="shared" si="2600"/>
        <v>0</v>
      </c>
      <c r="F5146" s="101">
        <f t="shared" si="2600"/>
        <v>0</v>
      </c>
      <c r="G5146" s="860">
        <f t="shared" si="2600"/>
        <v>450000</v>
      </c>
      <c r="H5146" s="369">
        <f t="shared" si="2600"/>
        <v>0</v>
      </c>
      <c r="I5146" s="861">
        <f t="shared" si="2600"/>
        <v>450000</v>
      </c>
      <c r="J5146" s="513">
        <f t="shared" si="2600"/>
        <v>0</v>
      </c>
      <c r="K5146" s="535">
        <f t="shared" si="2598"/>
        <v>100</v>
      </c>
    </row>
    <row r="5147" spans="1:11" x14ac:dyDescent="0.25">
      <c r="A5147" s="4" t="s">
        <v>172</v>
      </c>
      <c r="B5147" s="4" t="s">
        <v>155</v>
      </c>
      <c r="C5147" s="21">
        <v>450000</v>
      </c>
      <c r="D5147" s="16"/>
      <c r="E5147" s="16"/>
      <c r="F5147" s="102"/>
      <c r="G5147" s="850">
        <v>450000</v>
      </c>
      <c r="H5147" s="691"/>
      <c r="I5147" s="864">
        <f>H5147+G5147</f>
        <v>450000</v>
      </c>
      <c r="J5147" s="561">
        <f>C5147-I5147</f>
        <v>0</v>
      </c>
      <c r="K5147" s="536">
        <f t="shared" si="2598"/>
        <v>100</v>
      </c>
    </row>
    <row r="5148" spans="1:11" x14ac:dyDescent="0.25">
      <c r="A5148" s="4" t="s">
        <v>173</v>
      </c>
      <c r="B5148" s="4" t="s">
        <v>156</v>
      </c>
      <c r="C5148" s="21">
        <f>C5149</f>
        <v>300000</v>
      </c>
      <c r="D5148" s="21">
        <f t="shared" ref="D5148:J5148" si="2601">D5149</f>
        <v>0</v>
      </c>
      <c r="E5148" s="21">
        <f t="shared" si="2601"/>
        <v>0</v>
      </c>
      <c r="F5148" s="103">
        <f t="shared" si="2601"/>
        <v>0</v>
      </c>
      <c r="G5148" s="862">
        <f t="shared" si="2601"/>
        <v>198000</v>
      </c>
      <c r="H5148" s="499">
        <f t="shared" si="2601"/>
        <v>0</v>
      </c>
      <c r="I5148" s="863">
        <f t="shared" si="2601"/>
        <v>198000</v>
      </c>
      <c r="J5148" s="514">
        <f t="shared" si="2601"/>
        <v>102000</v>
      </c>
      <c r="K5148" s="536">
        <f t="shared" si="2598"/>
        <v>66</v>
      </c>
    </row>
    <row r="5149" spans="1:11" x14ac:dyDescent="0.25">
      <c r="A5149" s="4" t="s">
        <v>174</v>
      </c>
      <c r="B5149" s="4" t="s">
        <v>157</v>
      </c>
      <c r="C5149" s="21">
        <v>300000</v>
      </c>
      <c r="D5149" s="16"/>
      <c r="E5149" s="16"/>
      <c r="F5149" s="102"/>
      <c r="G5149" s="850">
        <v>198000</v>
      </c>
      <c r="H5149" s="691">
        <v>0</v>
      </c>
      <c r="I5149" s="864">
        <f>H5149+G5149</f>
        <v>198000</v>
      </c>
      <c r="J5149" s="561">
        <f>C5149-I5149</f>
        <v>102000</v>
      </c>
      <c r="K5149" s="536">
        <f t="shared" si="2598"/>
        <v>66</v>
      </c>
    </row>
    <row r="5150" spans="1:11" x14ac:dyDescent="0.25">
      <c r="A5150" s="54" t="s">
        <v>126</v>
      </c>
      <c r="B5150" s="54" t="s">
        <v>551</v>
      </c>
      <c r="C5150" s="55">
        <f>C5151</f>
        <v>2000000</v>
      </c>
      <c r="D5150" s="55">
        <f t="shared" ref="D5150:J5153" si="2602">D5151</f>
        <v>0</v>
      </c>
      <c r="E5150" s="55">
        <f t="shared" si="2602"/>
        <v>0</v>
      </c>
      <c r="F5150" s="104">
        <f t="shared" si="2602"/>
        <v>0</v>
      </c>
      <c r="G5150" s="547">
        <f t="shared" si="2602"/>
        <v>1275000</v>
      </c>
      <c r="H5150" s="548">
        <f t="shared" si="2602"/>
        <v>0</v>
      </c>
      <c r="I5150" s="581">
        <f t="shared" si="2602"/>
        <v>1275000</v>
      </c>
      <c r="J5150" s="549">
        <f t="shared" si="2602"/>
        <v>725000</v>
      </c>
      <c r="K5150" s="916">
        <f t="shared" si="2598"/>
        <v>63.749999999999993</v>
      </c>
    </row>
    <row r="5151" spans="1:11" ht="15.75" thickBot="1" x14ac:dyDescent="0.3">
      <c r="A5151" s="70" t="s">
        <v>5</v>
      </c>
      <c r="B5151" s="70" t="s">
        <v>6</v>
      </c>
      <c r="C5151" s="71">
        <f>C5152</f>
        <v>2000000</v>
      </c>
      <c r="D5151" s="71">
        <f t="shared" si="2602"/>
        <v>0</v>
      </c>
      <c r="E5151" s="71">
        <f t="shared" si="2602"/>
        <v>0</v>
      </c>
      <c r="F5151" s="111">
        <f t="shared" si="2602"/>
        <v>0</v>
      </c>
      <c r="G5151" s="902">
        <f t="shared" si="2602"/>
        <v>1275000</v>
      </c>
      <c r="H5151" s="557">
        <f t="shared" si="2602"/>
        <v>0</v>
      </c>
      <c r="I5151" s="903">
        <f t="shared" si="2602"/>
        <v>1275000</v>
      </c>
      <c r="J5151" s="558">
        <f t="shared" si="2602"/>
        <v>725000</v>
      </c>
      <c r="K5151" s="904">
        <f t="shared" si="2598"/>
        <v>63.749999999999993</v>
      </c>
    </row>
    <row r="5152" spans="1:11" ht="15.75" thickBot="1" x14ac:dyDescent="0.3">
      <c r="A5152" s="692" t="s">
        <v>181</v>
      </c>
      <c r="B5152" s="692" t="s">
        <v>151</v>
      </c>
      <c r="C5152" s="65">
        <f>C5153</f>
        <v>2000000</v>
      </c>
      <c r="D5152" s="65">
        <f t="shared" si="2602"/>
        <v>0</v>
      </c>
      <c r="E5152" s="65">
        <f t="shared" si="2602"/>
        <v>0</v>
      </c>
      <c r="F5152" s="100">
        <f t="shared" si="2602"/>
        <v>0</v>
      </c>
      <c r="G5152" s="858">
        <f t="shared" si="2602"/>
        <v>1275000</v>
      </c>
      <c r="H5152" s="511">
        <f t="shared" si="2602"/>
        <v>0</v>
      </c>
      <c r="I5152" s="859">
        <f t="shared" si="2602"/>
        <v>1275000</v>
      </c>
      <c r="J5152" s="512">
        <f t="shared" si="2602"/>
        <v>725000</v>
      </c>
      <c r="K5152" s="693">
        <f t="shared" si="2598"/>
        <v>63.749999999999993</v>
      </c>
    </row>
    <row r="5153" spans="1:11" x14ac:dyDescent="0.25">
      <c r="A5153" s="63" t="s">
        <v>186</v>
      </c>
      <c r="B5153" s="63" t="s">
        <v>158</v>
      </c>
      <c r="C5153" s="64">
        <f>C5154</f>
        <v>2000000</v>
      </c>
      <c r="D5153" s="64">
        <f t="shared" si="2602"/>
        <v>0</v>
      </c>
      <c r="E5153" s="64">
        <f t="shared" si="2602"/>
        <v>0</v>
      </c>
      <c r="F5153" s="101">
        <f t="shared" si="2602"/>
        <v>0</v>
      </c>
      <c r="G5153" s="860">
        <f t="shared" si="2602"/>
        <v>1275000</v>
      </c>
      <c r="H5153" s="369">
        <f t="shared" si="2602"/>
        <v>0</v>
      </c>
      <c r="I5153" s="861">
        <f t="shared" si="2602"/>
        <v>1275000</v>
      </c>
      <c r="J5153" s="513">
        <f t="shared" si="2602"/>
        <v>725000</v>
      </c>
      <c r="K5153" s="535">
        <f t="shared" si="2598"/>
        <v>63.749999999999993</v>
      </c>
    </row>
    <row r="5154" spans="1:11" x14ac:dyDescent="0.25">
      <c r="A5154" s="4" t="s">
        <v>187</v>
      </c>
      <c r="B5154" s="4" t="s">
        <v>175</v>
      </c>
      <c r="C5154" s="21">
        <v>2000000</v>
      </c>
      <c r="D5154" s="16"/>
      <c r="E5154" s="16"/>
      <c r="F5154" s="102"/>
      <c r="G5154" s="850">
        <v>1275000</v>
      </c>
      <c r="H5154" s="691">
        <v>0</v>
      </c>
      <c r="I5154" s="851">
        <f>H5154+G5154</f>
        <v>1275000</v>
      </c>
      <c r="J5154" s="561">
        <f>C5154-I5154</f>
        <v>725000</v>
      </c>
      <c r="K5154" s="536">
        <f t="shared" si="2598"/>
        <v>63.749999999999993</v>
      </c>
    </row>
    <row r="5155" spans="1:11" x14ac:dyDescent="0.25">
      <c r="A5155" s="54" t="s">
        <v>125</v>
      </c>
      <c r="B5155" s="54" t="s">
        <v>100</v>
      </c>
      <c r="C5155" s="55">
        <f>C5156</f>
        <v>2000000</v>
      </c>
      <c r="D5155" s="55">
        <f t="shared" ref="D5155:J5156" si="2603">D5156</f>
        <v>0</v>
      </c>
      <c r="E5155" s="55">
        <f t="shared" si="2603"/>
        <v>0</v>
      </c>
      <c r="F5155" s="104">
        <f t="shared" si="2603"/>
        <v>0</v>
      </c>
      <c r="G5155" s="547">
        <f t="shared" si="2603"/>
        <v>1891375</v>
      </c>
      <c r="H5155" s="548">
        <f t="shared" si="2603"/>
        <v>0</v>
      </c>
      <c r="I5155" s="581">
        <f t="shared" si="2603"/>
        <v>1891375</v>
      </c>
      <c r="J5155" s="549">
        <f t="shared" si="2603"/>
        <v>108625</v>
      </c>
      <c r="K5155" s="916">
        <f t="shared" si="2598"/>
        <v>94.568749999999994</v>
      </c>
    </row>
    <row r="5156" spans="1:11" ht="15.75" thickBot="1" x14ac:dyDescent="0.3">
      <c r="A5156" s="70" t="s">
        <v>7</v>
      </c>
      <c r="B5156" s="70" t="s">
        <v>8</v>
      </c>
      <c r="C5156" s="71">
        <f>C5157</f>
        <v>2000000</v>
      </c>
      <c r="D5156" s="71">
        <f t="shared" si="2603"/>
        <v>0</v>
      </c>
      <c r="E5156" s="71">
        <f t="shared" si="2603"/>
        <v>0</v>
      </c>
      <c r="F5156" s="111">
        <f t="shared" si="2603"/>
        <v>0</v>
      </c>
      <c r="G5156" s="902">
        <f t="shared" si="2603"/>
        <v>1891375</v>
      </c>
      <c r="H5156" s="557">
        <f t="shared" si="2603"/>
        <v>0</v>
      </c>
      <c r="I5156" s="903">
        <f t="shared" si="2603"/>
        <v>1891375</v>
      </c>
      <c r="J5156" s="558">
        <f t="shared" si="2603"/>
        <v>108625</v>
      </c>
      <c r="K5156" s="904">
        <f t="shared" si="2598"/>
        <v>94.568749999999994</v>
      </c>
    </row>
    <row r="5157" spans="1:11" ht="15.75" thickBot="1" x14ac:dyDescent="0.3">
      <c r="A5157" s="692" t="s">
        <v>176</v>
      </c>
      <c r="B5157" s="692" t="s">
        <v>151</v>
      </c>
      <c r="C5157" s="65">
        <f>C5158+C5160</f>
        <v>2000000</v>
      </c>
      <c r="D5157" s="65">
        <f t="shared" ref="D5157:J5157" si="2604">D5158+D5160</f>
        <v>0</v>
      </c>
      <c r="E5157" s="65">
        <f t="shared" si="2604"/>
        <v>0</v>
      </c>
      <c r="F5157" s="100">
        <f t="shared" si="2604"/>
        <v>0</v>
      </c>
      <c r="G5157" s="858">
        <f t="shared" si="2604"/>
        <v>1891375</v>
      </c>
      <c r="H5157" s="511">
        <f t="shared" si="2604"/>
        <v>0</v>
      </c>
      <c r="I5157" s="859">
        <f t="shared" si="2604"/>
        <v>1891375</v>
      </c>
      <c r="J5157" s="512">
        <f t="shared" si="2604"/>
        <v>108625</v>
      </c>
      <c r="K5157" s="693">
        <f t="shared" si="2598"/>
        <v>94.568749999999994</v>
      </c>
    </row>
    <row r="5158" spans="1:11" x14ac:dyDescent="0.25">
      <c r="A5158" s="63" t="s">
        <v>177</v>
      </c>
      <c r="B5158" s="63" t="s">
        <v>154</v>
      </c>
      <c r="C5158" s="64">
        <f>C5159</f>
        <v>1550000</v>
      </c>
      <c r="D5158" s="64">
        <f t="shared" ref="D5158:J5158" si="2605">D5159</f>
        <v>0</v>
      </c>
      <c r="E5158" s="64">
        <f t="shared" si="2605"/>
        <v>0</v>
      </c>
      <c r="F5158" s="101">
        <f t="shared" si="2605"/>
        <v>0</v>
      </c>
      <c r="G5158" s="860">
        <f t="shared" si="2605"/>
        <v>1550000</v>
      </c>
      <c r="H5158" s="369">
        <f t="shared" si="2605"/>
        <v>0</v>
      </c>
      <c r="I5158" s="861">
        <f t="shared" si="2605"/>
        <v>1550000</v>
      </c>
      <c r="J5158" s="513">
        <f t="shared" si="2605"/>
        <v>0</v>
      </c>
      <c r="K5158" s="535">
        <f t="shared" si="2598"/>
        <v>100</v>
      </c>
    </row>
    <row r="5159" spans="1:11" x14ac:dyDescent="0.25">
      <c r="A5159" s="4" t="s">
        <v>178</v>
      </c>
      <c r="B5159" s="4" t="s">
        <v>155</v>
      </c>
      <c r="C5159" s="21">
        <v>1550000</v>
      </c>
      <c r="D5159" s="57"/>
      <c r="E5159" s="57"/>
      <c r="F5159" s="106"/>
      <c r="G5159" s="850">
        <v>1550000</v>
      </c>
      <c r="H5159" s="691"/>
      <c r="I5159" s="851">
        <f>H5159+G5159</f>
        <v>1550000</v>
      </c>
      <c r="J5159" s="561">
        <f>C5159-I5159</f>
        <v>0</v>
      </c>
      <c r="K5159" s="536">
        <f t="shared" si="2598"/>
        <v>100</v>
      </c>
    </row>
    <row r="5160" spans="1:11" x14ac:dyDescent="0.25">
      <c r="A5160" s="4" t="s">
        <v>179</v>
      </c>
      <c r="B5160" s="4" t="s">
        <v>156</v>
      </c>
      <c r="C5160" s="21">
        <f>C5161</f>
        <v>450000</v>
      </c>
      <c r="D5160" s="21">
        <f t="shared" ref="D5160:J5160" si="2606">D5161</f>
        <v>0</v>
      </c>
      <c r="E5160" s="21">
        <f t="shared" si="2606"/>
        <v>0</v>
      </c>
      <c r="F5160" s="103">
        <f t="shared" si="2606"/>
        <v>0</v>
      </c>
      <c r="G5160" s="862">
        <f t="shared" si="2606"/>
        <v>341375</v>
      </c>
      <c r="H5160" s="499">
        <f t="shared" si="2606"/>
        <v>0</v>
      </c>
      <c r="I5160" s="863">
        <f t="shared" si="2606"/>
        <v>341375</v>
      </c>
      <c r="J5160" s="514">
        <f t="shared" si="2606"/>
        <v>108625</v>
      </c>
      <c r="K5160" s="536">
        <f t="shared" si="2598"/>
        <v>75.861111111111114</v>
      </c>
    </row>
    <row r="5161" spans="1:11" x14ac:dyDescent="0.25">
      <c r="A5161" s="4" t="s">
        <v>180</v>
      </c>
      <c r="B5161" s="4" t="s">
        <v>157</v>
      </c>
      <c r="C5161" s="21">
        <v>450000</v>
      </c>
      <c r="D5161" s="16"/>
      <c r="E5161" s="16"/>
      <c r="F5161" s="102"/>
      <c r="G5161" s="850">
        <v>341375</v>
      </c>
      <c r="H5161" s="691">
        <v>0</v>
      </c>
      <c r="I5161" s="851">
        <f>H5161+G5161</f>
        <v>341375</v>
      </c>
      <c r="J5161" s="561">
        <f>C5161-I5161</f>
        <v>108625</v>
      </c>
      <c r="K5161" s="536">
        <f t="shared" si="2598"/>
        <v>75.861111111111114</v>
      </c>
    </row>
    <row r="5162" spans="1:11" x14ac:dyDescent="0.25">
      <c r="A5162" s="54" t="s">
        <v>124</v>
      </c>
      <c r="B5162" s="54" t="s">
        <v>101</v>
      </c>
      <c r="C5162" s="55">
        <f>C5163</f>
        <v>3500000</v>
      </c>
      <c r="D5162" s="55">
        <f t="shared" ref="D5162:J5163" si="2607">D5163</f>
        <v>0</v>
      </c>
      <c r="E5162" s="55">
        <f t="shared" si="2607"/>
        <v>0</v>
      </c>
      <c r="F5162" s="104">
        <f t="shared" si="2607"/>
        <v>0</v>
      </c>
      <c r="G5162" s="547">
        <f t="shared" si="2607"/>
        <v>2282375</v>
      </c>
      <c r="H5162" s="548">
        <f t="shared" si="2607"/>
        <v>0</v>
      </c>
      <c r="I5162" s="581">
        <f t="shared" si="2607"/>
        <v>2282375</v>
      </c>
      <c r="J5162" s="549">
        <f t="shared" si="2607"/>
        <v>1217625</v>
      </c>
      <c r="K5162" s="916">
        <f t="shared" si="2598"/>
        <v>65.210714285714289</v>
      </c>
    </row>
    <row r="5163" spans="1:11" ht="15.75" thickBot="1" x14ac:dyDescent="0.3">
      <c r="A5163" s="70" t="s">
        <v>9</v>
      </c>
      <c r="B5163" s="70" t="s">
        <v>10</v>
      </c>
      <c r="C5163" s="71">
        <f>C5164</f>
        <v>3500000</v>
      </c>
      <c r="D5163" s="71">
        <f t="shared" si="2607"/>
        <v>0</v>
      </c>
      <c r="E5163" s="71">
        <f t="shared" si="2607"/>
        <v>0</v>
      </c>
      <c r="F5163" s="111">
        <f t="shared" si="2607"/>
        <v>0</v>
      </c>
      <c r="G5163" s="902">
        <f t="shared" si="2607"/>
        <v>2282375</v>
      </c>
      <c r="H5163" s="557">
        <f t="shared" si="2607"/>
        <v>0</v>
      </c>
      <c r="I5163" s="903">
        <f t="shared" si="2607"/>
        <v>2282375</v>
      </c>
      <c r="J5163" s="558">
        <f t="shared" si="2607"/>
        <v>1217625</v>
      </c>
      <c r="K5163" s="904">
        <f t="shared" si="2598"/>
        <v>65.210714285714289</v>
      </c>
    </row>
    <row r="5164" spans="1:11" ht="15.75" thickBot="1" x14ac:dyDescent="0.3">
      <c r="A5164" s="3" t="s">
        <v>182</v>
      </c>
      <c r="B5164" s="3" t="s">
        <v>151</v>
      </c>
      <c r="C5164" s="65">
        <f>C5165+C5167+C5169</f>
        <v>3500000</v>
      </c>
      <c r="D5164" s="65">
        <f t="shared" ref="D5164:J5164" si="2608">D5165+D5167+D5169</f>
        <v>0</v>
      </c>
      <c r="E5164" s="65">
        <f t="shared" si="2608"/>
        <v>0</v>
      </c>
      <c r="F5164" s="100">
        <f t="shared" si="2608"/>
        <v>0</v>
      </c>
      <c r="G5164" s="858">
        <f t="shared" si="2608"/>
        <v>2282375</v>
      </c>
      <c r="H5164" s="511">
        <f t="shared" si="2608"/>
        <v>0</v>
      </c>
      <c r="I5164" s="859">
        <f t="shared" si="2608"/>
        <v>2282375</v>
      </c>
      <c r="J5164" s="512">
        <f t="shared" si="2608"/>
        <v>1217625</v>
      </c>
      <c r="K5164" s="544">
        <f t="shared" si="2598"/>
        <v>65.210714285714289</v>
      </c>
    </row>
    <row r="5165" spans="1:11" x14ac:dyDescent="0.25">
      <c r="A5165" s="63" t="s">
        <v>183</v>
      </c>
      <c r="B5165" s="63" t="s">
        <v>154</v>
      </c>
      <c r="C5165" s="64">
        <f>C5166</f>
        <v>305000</v>
      </c>
      <c r="D5165" s="64">
        <f t="shared" ref="D5165:J5165" si="2609">D5166</f>
        <v>0</v>
      </c>
      <c r="E5165" s="64">
        <f t="shared" si="2609"/>
        <v>0</v>
      </c>
      <c r="F5165" s="101">
        <f t="shared" si="2609"/>
        <v>0</v>
      </c>
      <c r="G5165" s="860">
        <f t="shared" si="2609"/>
        <v>305000</v>
      </c>
      <c r="H5165" s="369">
        <f t="shared" si="2609"/>
        <v>0</v>
      </c>
      <c r="I5165" s="861">
        <f t="shared" si="2609"/>
        <v>305000</v>
      </c>
      <c r="J5165" s="513">
        <f t="shared" si="2609"/>
        <v>0</v>
      </c>
      <c r="K5165" s="535">
        <f t="shared" si="2598"/>
        <v>100</v>
      </c>
    </row>
    <row r="5166" spans="1:11" x14ac:dyDescent="0.25">
      <c r="A5166" s="4" t="s">
        <v>184</v>
      </c>
      <c r="B5166" s="4" t="s">
        <v>155</v>
      </c>
      <c r="C5166" s="21">
        <v>305000</v>
      </c>
      <c r="D5166" s="16"/>
      <c r="E5166" s="16"/>
      <c r="F5166" s="102"/>
      <c r="G5166" s="850">
        <v>305000</v>
      </c>
      <c r="H5166" s="691"/>
      <c r="I5166" s="851">
        <f>H5166+G5166</f>
        <v>305000</v>
      </c>
      <c r="J5166" s="561">
        <f>C5166-I5166</f>
        <v>0</v>
      </c>
      <c r="K5166" s="536">
        <f t="shared" si="2598"/>
        <v>100</v>
      </c>
    </row>
    <row r="5167" spans="1:11" x14ac:dyDescent="0.25">
      <c r="A5167" s="4" t="s">
        <v>189</v>
      </c>
      <c r="B5167" s="4" t="s">
        <v>156</v>
      </c>
      <c r="C5167" s="21">
        <f>C5168</f>
        <v>195000</v>
      </c>
      <c r="D5167" s="21">
        <f t="shared" ref="D5167:J5167" si="2610">D5168</f>
        <v>0</v>
      </c>
      <c r="E5167" s="21">
        <f t="shared" si="2610"/>
        <v>0</v>
      </c>
      <c r="F5167" s="103">
        <f t="shared" si="2610"/>
        <v>0</v>
      </c>
      <c r="G5167" s="862">
        <f t="shared" si="2610"/>
        <v>137375</v>
      </c>
      <c r="H5167" s="499">
        <f t="shared" si="2610"/>
        <v>0</v>
      </c>
      <c r="I5167" s="863">
        <f t="shared" si="2610"/>
        <v>137375</v>
      </c>
      <c r="J5167" s="514">
        <f t="shared" si="2610"/>
        <v>57625</v>
      </c>
      <c r="K5167" s="536">
        <f t="shared" si="2598"/>
        <v>70.448717948717956</v>
      </c>
    </row>
    <row r="5168" spans="1:11" x14ac:dyDescent="0.25">
      <c r="A5168" s="4" t="s">
        <v>188</v>
      </c>
      <c r="B5168" s="4" t="s">
        <v>157</v>
      </c>
      <c r="C5168" s="21">
        <v>195000</v>
      </c>
      <c r="D5168" s="16"/>
      <c r="E5168" s="16"/>
      <c r="F5168" s="102"/>
      <c r="G5168" s="850">
        <v>137375</v>
      </c>
      <c r="H5168" s="691">
        <v>0</v>
      </c>
      <c r="I5168" s="851">
        <f>H5168+G5168</f>
        <v>137375</v>
      </c>
      <c r="J5168" s="561">
        <f>C5168-I5168</f>
        <v>57625</v>
      </c>
      <c r="K5168" s="536">
        <f t="shared" si="2598"/>
        <v>70.448717948717956</v>
      </c>
    </row>
    <row r="5169" spans="1:11" x14ac:dyDescent="0.25">
      <c r="A5169" s="4" t="s">
        <v>185</v>
      </c>
      <c r="B5169" s="4" t="s">
        <v>158</v>
      </c>
      <c r="C5169" s="21">
        <f>C5170</f>
        <v>3000000</v>
      </c>
      <c r="D5169" s="21">
        <f t="shared" ref="D5169:J5169" si="2611">D5170</f>
        <v>0</v>
      </c>
      <c r="E5169" s="21">
        <f t="shared" si="2611"/>
        <v>0</v>
      </c>
      <c r="F5169" s="103">
        <f t="shared" si="2611"/>
        <v>0</v>
      </c>
      <c r="G5169" s="862">
        <f t="shared" si="2611"/>
        <v>1840000</v>
      </c>
      <c r="H5169" s="499">
        <f t="shared" si="2611"/>
        <v>0</v>
      </c>
      <c r="I5169" s="863">
        <f t="shared" si="2611"/>
        <v>1840000</v>
      </c>
      <c r="J5169" s="514">
        <f t="shared" si="2611"/>
        <v>1160000</v>
      </c>
      <c r="K5169" s="536">
        <f t="shared" si="2598"/>
        <v>61.333333333333329</v>
      </c>
    </row>
    <row r="5170" spans="1:11" x14ac:dyDescent="0.25">
      <c r="A5170" s="4" t="s">
        <v>190</v>
      </c>
      <c r="B5170" s="4" t="s">
        <v>159</v>
      </c>
      <c r="C5170" s="21">
        <v>3000000</v>
      </c>
      <c r="D5170" s="16"/>
      <c r="E5170" s="16"/>
      <c r="F5170" s="102"/>
      <c r="G5170" s="850">
        <v>1840000</v>
      </c>
      <c r="H5170" s="691">
        <v>0</v>
      </c>
      <c r="I5170" s="851">
        <f>H5170+G5170</f>
        <v>1840000</v>
      </c>
      <c r="J5170" s="619">
        <f>C5170-I5170</f>
        <v>1160000</v>
      </c>
      <c r="K5170" s="1050">
        <f t="shared" si="2598"/>
        <v>61.333333333333329</v>
      </c>
    </row>
    <row r="5171" spans="1:11" x14ac:dyDescent="0.25">
      <c r="A5171" s="54" t="s">
        <v>123</v>
      </c>
      <c r="B5171" s="54" t="s">
        <v>102</v>
      </c>
      <c r="C5171" s="55">
        <f>C5172</f>
        <v>1236000</v>
      </c>
      <c r="D5171" s="55">
        <f t="shared" ref="D5171:J5172" si="2612">D5172</f>
        <v>0</v>
      </c>
      <c r="E5171" s="55">
        <f t="shared" si="2612"/>
        <v>0</v>
      </c>
      <c r="F5171" s="104">
        <f t="shared" si="2612"/>
        <v>0</v>
      </c>
      <c r="G5171" s="547">
        <f t="shared" si="2612"/>
        <v>1235575</v>
      </c>
      <c r="H5171" s="548">
        <f t="shared" si="2612"/>
        <v>0</v>
      </c>
      <c r="I5171" s="581">
        <f t="shared" si="2612"/>
        <v>1235575</v>
      </c>
      <c r="J5171" s="549">
        <f t="shared" si="2612"/>
        <v>425</v>
      </c>
      <c r="K5171" s="916">
        <f t="shared" si="2598"/>
        <v>99.965614886731387</v>
      </c>
    </row>
    <row r="5172" spans="1:11" ht="15.75" thickBot="1" x14ac:dyDescent="0.3">
      <c r="A5172" s="70" t="s">
        <v>11</v>
      </c>
      <c r="B5172" s="70" t="s">
        <v>12</v>
      </c>
      <c r="C5172" s="71">
        <f>C5173</f>
        <v>1236000</v>
      </c>
      <c r="D5172" s="71">
        <f t="shared" si="2612"/>
        <v>0</v>
      </c>
      <c r="E5172" s="71">
        <f t="shared" si="2612"/>
        <v>0</v>
      </c>
      <c r="F5172" s="111">
        <f t="shared" si="2612"/>
        <v>0</v>
      </c>
      <c r="G5172" s="902">
        <f t="shared" si="2612"/>
        <v>1235575</v>
      </c>
      <c r="H5172" s="557">
        <f t="shared" si="2612"/>
        <v>0</v>
      </c>
      <c r="I5172" s="903">
        <f t="shared" si="2612"/>
        <v>1235575</v>
      </c>
      <c r="J5172" s="558">
        <f t="shared" si="2612"/>
        <v>425</v>
      </c>
      <c r="K5172" s="904">
        <f t="shared" si="2598"/>
        <v>99.965614886731387</v>
      </c>
    </row>
    <row r="5173" spans="1:11" ht="15.75" thickBot="1" x14ac:dyDescent="0.3">
      <c r="A5173" s="3" t="s">
        <v>191</v>
      </c>
      <c r="B5173" s="3" t="s">
        <v>151</v>
      </c>
      <c r="C5173" s="65">
        <f>C5174+C5176+C5178</f>
        <v>1236000</v>
      </c>
      <c r="D5173" s="65">
        <f t="shared" ref="D5173:J5173" si="2613">D5174+D5176+D5178</f>
        <v>0</v>
      </c>
      <c r="E5173" s="65">
        <f t="shared" si="2613"/>
        <v>0</v>
      </c>
      <c r="F5173" s="100">
        <f t="shared" si="2613"/>
        <v>0</v>
      </c>
      <c r="G5173" s="858">
        <f t="shared" si="2613"/>
        <v>1235575</v>
      </c>
      <c r="H5173" s="511">
        <f t="shared" si="2613"/>
        <v>0</v>
      </c>
      <c r="I5173" s="859">
        <f t="shared" si="2613"/>
        <v>1235575</v>
      </c>
      <c r="J5173" s="512">
        <f t="shared" si="2613"/>
        <v>425</v>
      </c>
      <c r="K5173" s="544">
        <f t="shared" si="2598"/>
        <v>99.965614886731387</v>
      </c>
    </row>
    <row r="5174" spans="1:11" x14ac:dyDescent="0.25">
      <c r="A5174" s="63" t="s">
        <v>192</v>
      </c>
      <c r="B5174" s="63" t="s">
        <v>154</v>
      </c>
      <c r="C5174" s="64">
        <f>C5175</f>
        <v>86000</v>
      </c>
      <c r="D5174" s="64">
        <f t="shared" ref="D5174:J5174" si="2614">D5175</f>
        <v>0</v>
      </c>
      <c r="E5174" s="64">
        <f t="shared" si="2614"/>
        <v>0</v>
      </c>
      <c r="F5174" s="101">
        <f t="shared" si="2614"/>
        <v>0</v>
      </c>
      <c r="G5174" s="860">
        <f t="shared" si="2614"/>
        <v>85700</v>
      </c>
      <c r="H5174" s="369">
        <f t="shared" si="2614"/>
        <v>0</v>
      </c>
      <c r="I5174" s="861">
        <f t="shared" si="2614"/>
        <v>85700</v>
      </c>
      <c r="J5174" s="513">
        <f t="shared" si="2614"/>
        <v>300</v>
      </c>
      <c r="K5174" s="535">
        <f t="shared" si="2598"/>
        <v>99.651162790697683</v>
      </c>
    </row>
    <row r="5175" spans="1:11" x14ac:dyDescent="0.25">
      <c r="A5175" s="4" t="s">
        <v>193</v>
      </c>
      <c r="B5175" s="4" t="s">
        <v>155</v>
      </c>
      <c r="C5175" s="21">
        <v>86000</v>
      </c>
      <c r="D5175" s="16"/>
      <c r="E5175" s="16"/>
      <c r="F5175" s="102"/>
      <c r="G5175" s="850">
        <v>85700</v>
      </c>
      <c r="H5175" s="691"/>
      <c r="I5175" s="864">
        <f>H5175+G5175</f>
        <v>85700</v>
      </c>
      <c r="J5175" s="561">
        <f>C5175-I5175</f>
        <v>300</v>
      </c>
      <c r="K5175" s="536">
        <f t="shared" si="2598"/>
        <v>99.651162790697683</v>
      </c>
    </row>
    <row r="5176" spans="1:11" x14ac:dyDescent="0.25">
      <c r="A5176" s="4" t="s">
        <v>194</v>
      </c>
      <c r="B5176" s="4" t="s">
        <v>156</v>
      </c>
      <c r="C5176" s="21">
        <f>C5177</f>
        <v>150000</v>
      </c>
      <c r="D5176" s="21">
        <f t="shared" ref="D5176:J5176" si="2615">D5177</f>
        <v>0</v>
      </c>
      <c r="E5176" s="21">
        <f t="shared" si="2615"/>
        <v>0</v>
      </c>
      <c r="F5176" s="103">
        <f t="shared" si="2615"/>
        <v>0</v>
      </c>
      <c r="G5176" s="862">
        <f t="shared" si="2615"/>
        <v>149875</v>
      </c>
      <c r="H5176" s="499">
        <f t="shared" si="2615"/>
        <v>0</v>
      </c>
      <c r="I5176" s="863">
        <f t="shared" si="2615"/>
        <v>149875</v>
      </c>
      <c r="J5176" s="514">
        <f t="shared" si="2615"/>
        <v>125</v>
      </c>
      <c r="K5176" s="536">
        <f t="shared" si="2598"/>
        <v>99.916666666666671</v>
      </c>
    </row>
    <row r="5177" spans="1:11" x14ac:dyDescent="0.25">
      <c r="A5177" s="4" t="s">
        <v>195</v>
      </c>
      <c r="B5177" s="4" t="s">
        <v>157</v>
      </c>
      <c r="C5177" s="21">
        <v>150000</v>
      </c>
      <c r="D5177" s="16"/>
      <c r="E5177" s="16"/>
      <c r="F5177" s="102"/>
      <c r="G5177" s="850">
        <v>149875</v>
      </c>
      <c r="H5177" s="691"/>
      <c r="I5177" s="851">
        <f>H5177+G5177</f>
        <v>149875</v>
      </c>
      <c r="J5177" s="561">
        <f>C5177-I5177</f>
        <v>125</v>
      </c>
      <c r="K5177" s="536">
        <f t="shared" si="2598"/>
        <v>99.916666666666671</v>
      </c>
    </row>
    <row r="5178" spans="1:11" x14ac:dyDescent="0.25">
      <c r="A5178" s="4" t="s">
        <v>196</v>
      </c>
      <c r="B5178" s="4" t="s">
        <v>158</v>
      </c>
      <c r="C5178" s="21">
        <f>C5179</f>
        <v>1000000</v>
      </c>
      <c r="D5178" s="21">
        <f t="shared" ref="D5178:J5178" si="2616">D5179</f>
        <v>0</v>
      </c>
      <c r="E5178" s="21">
        <f t="shared" si="2616"/>
        <v>0</v>
      </c>
      <c r="F5178" s="103">
        <f t="shared" si="2616"/>
        <v>0</v>
      </c>
      <c r="G5178" s="862">
        <f t="shared" si="2616"/>
        <v>1000000</v>
      </c>
      <c r="H5178" s="499">
        <f t="shared" si="2616"/>
        <v>0</v>
      </c>
      <c r="I5178" s="863">
        <f t="shared" si="2616"/>
        <v>1000000</v>
      </c>
      <c r="J5178" s="514">
        <f t="shared" si="2616"/>
        <v>0</v>
      </c>
      <c r="K5178" s="536">
        <f t="shared" si="2598"/>
        <v>100</v>
      </c>
    </row>
    <row r="5179" spans="1:11" x14ac:dyDescent="0.25">
      <c r="A5179" s="4" t="s">
        <v>197</v>
      </c>
      <c r="B5179" s="4" t="s">
        <v>159</v>
      </c>
      <c r="C5179" s="21">
        <v>1000000</v>
      </c>
      <c r="D5179" s="16"/>
      <c r="E5179" s="16"/>
      <c r="F5179" s="102"/>
      <c r="G5179" s="850">
        <v>1000000</v>
      </c>
      <c r="H5179" s="691"/>
      <c r="I5179" s="864">
        <f>H5179+G5179</f>
        <v>1000000</v>
      </c>
      <c r="J5179" s="561">
        <f>C5179-I5179</f>
        <v>0</v>
      </c>
      <c r="K5179" s="536">
        <f t="shared" si="2598"/>
        <v>100</v>
      </c>
    </row>
    <row r="5180" spans="1:11" x14ac:dyDescent="0.25">
      <c r="A5180" s="4"/>
      <c r="B5180" s="4"/>
      <c r="C5180" s="21"/>
      <c r="D5180" s="16"/>
      <c r="E5180" s="16"/>
      <c r="F5180" s="102"/>
      <c r="G5180" s="835"/>
      <c r="H5180" s="716"/>
      <c r="I5180" s="846"/>
      <c r="J5180" s="507"/>
      <c r="K5180" s="536"/>
    </row>
    <row r="5181" spans="1:11" x14ac:dyDescent="0.25">
      <c r="A5181" s="124"/>
      <c r="B5181" s="124"/>
      <c r="C5181" s="125"/>
      <c r="D5181" s="126"/>
      <c r="E5181" s="126"/>
      <c r="F5181" s="126"/>
      <c r="G5181" s="516"/>
      <c r="H5181" s="516"/>
      <c r="I5181" s="516"/>
      <c r="J5181" s="515"/>
      <c r="K5181" s="545"/>
    </row>
    <row r="5182" spans="1:11" x14ac:dyDescent="0.25">
      <c r="A5182" s="7"/>
      <c r="B5182" s="7"/>
      <c r="C5182" s="8"/>
      <c r="D5182" s="130"/>
      <c r="E5182" s="130"/>
      <c r="F5182" s="130"/>
      <c r="G5182" s="520"/>
      <c r="H5182" s="520"/>
      <c r="I5182" s="520"/>
      <c r="J5182" s="519"/>
      <c r="K5182" s="550"/>
    </row>
    <row r="5183" spans="1:11" x14ac:dyDescent="0.25">
      <c r="A5183" s="7"/>
      <c r="B5183" s="7"/>
      <c r="C5183" s="8"/>
      <c r="D5183" s="130"/>
      <c r="E5183" s="130"/>
      <c r="F5183" s="130"/>
      <c r="G5183" s="520"/>
      <c r="H5183" s="520"/>
      <c r="I5183" s="520"/>
      <c r="J5183" s="519"/>
      <c r="K5183" s="550"/>
    </row>
    <row r="5184" spans="1:11" x14ac:dyDescent="0.25">
      <c r="A5184" s="7"/>
      <c r="B5184" s="7"/>
      <c r="C5184" s="8"/>
      <c r="D5184" s="130"/>
      <c r="E5184" s="130"/>
      <c r="F5184" s="130"/>
      <c r="G5184" s="520"/>
      <c r="H5184" s="520"/>
      <c r="I5184" s="520"/>
      <c r="J5184" s="519"/>
      <c r="K5184" s="550">
        <v>3</v>
      </c>
    </row>
    <row r="5185" spans="1:11" x14ac:dyDescent="0.25">
      <c r="A5185" s="120" t="s">
        <v>533</v>
      </c>
      <c r="B5185" s="121">
        <v>2</v>
      </c>
      <c r="C5185" s="122" t="s">
        <v>534</v>
      </c>
      <c r="D5185" s="122" t="s">
        <v>535</v>
      </c>
      <c r="E5185" s="122" t="s">
        <v>536</v>
      </c>
      <c r="F5185" s="123" t="s">
        <v>537</v>
      </c>
      <c r="G5185" s="832">
        <v>7</v>
      </c>
      <c r="H5185" s="715">
        <v>8</v>
      </c>
      <c r="I5185" s="843">
        <v>9</v>
      </c>
      <c r="J5185" s="502">
        <v>10</v>
      </c>
      <c r="K5185" s="503">
        <v>11</v>
      </c>
    </row>
    <row r="5186" spans="1:11" x14ac:dyDescent="0.25">
      <c r="A5186" s="54" t="s">
        <v>122</v>
      </c>
      <c r="B5186" s="54" t="s">
        <v>103</v>
      </c>
      <c r="C5186" s="55">
        <f t="shared" ref="C5186:J5186" si="2617">C5187+C5195</f>
        <v>5369000</v>
      </c>
      <c r="D5186" s="55">
        <f t="shared" si="2617"/>
        <v>0</v>
      </c>
      <c r="E5186" s="55">
        <f t="shared" si="2617"/>
        <v>0</v>
      </c>
      <c r="F5186" s="104">
        <f t="shared" si="2617"/>
        <v>0</v>
      </c>
      <c r="G5186" s="547">
        <f t="shared" si="2617"/>
        <v>2350250</v>
      </c>
      <c r="H5186" s="548">
        <f t="shared" si="2617"/>
        <v>0</v>
      </c>
      <c r="I5186" s="581">
        <f t="shared" si="2617"/>
        <v>2350250</v>
      </c>
      <c r="J5186" s="549">
        <f t="shared" si="2617"/>
        <v>3018750</v>
      </c>
      <c r="K5186" s="916">
        <f t="shared" ref="K5186:K5226" si="2618">I5186/C5186*100</f>
        <v>43.774445893089961</v>
      </c>
    </row>
    <row r="5187" spans="1:11" ht="15.75" thickBot="1" x14ac:dyDescent="0.3">
      <c r="A5187" s="70" t="s">
        <v>13</v>
      </c>
      <c r="B5187" s="70" t="s">
        <v>14</v>
      </c>
      <c r="C5187" s="71">
        <f>C5188</f>
        <v>1000000</v>
      </c>
      <c r="D5187" s="71">
        <f t="shared" ref="D5187:J5187" si="2619">D5188</f>
        <v>0</v>
      </c>
      <c r="E5187" s="71">
        <f t="shared" si="2619"/>
        <v>0</v>
      </c>
      <c r="F5187" s="111">
        <f t="shared" si="2619"/>
        <v>0</v>
      </c>
      <c r="G5187" s="902">
        <f t="shared" si="2619"/>
        <v>1000000</v>
      </c>
      <c r="H5187" s="557">
        <f t="shared" si="2619"/>
        <v>0</v>
      </c>
      <c r="I5187" s="903">
        <f t="shared" si="2619"/>
        <v>1000000</v>
      </c>
      <c r="J5187" s="558">
        <f t="shared" si="2619"/>
        <v>0</v>
      </c>
      <c r="K5187" s="904">
        <f t="shared" si="2618"/>
        <v>100</v>
      </c>
    </row>
    <row r="5188" spans="1:11" ht="15.75" thickBot="1" x14ac:dyDescent="0.3">
      <c r="A5188" s="3" t="s">
        <v>198</v>
      </c>
      <c r="B5188" s="3" t="s">
        <v>151</v>
      </c>
      <c r="C5188" s="65">
        <f>C5189+C5191+C5193</f>
        <v>1000000</v>
      </c>
      <c r="D5188" s="65">
        <f t="shared" ref="D5188:J5188" si="2620">D5189+D5191+D5193</f>
        <v>0</v>
      </c>
      <c r="E5188" s="65">
        <f t="shared" si="2620"/>
        <v>0</v>
      </c>
      <c r="F5188" s="100">
        <f t="shared" si="2620"/>
        <v>0</v>
      </c>
      <c r="G5188" s="858">
        <f t="shared" si="2620"/>
        <v>1000000</v>
      </c>
      <c r="H5188" s="511">
        <f t="shared" si="2620"/>
        <v>0</v>
      </c>
      <c r="I5188" s="859">
        <f t="shared" si="2620"/>
        <v>1000000</v>
      </c>
      <c r="J5188" s="512">
        <f t="shared" si="2620"/>
        <v>0</v>
      </c>
      <c r="K5188" s="544">
        <f t="shared" si="2618"/>
        <v>100</v>
      </c>
    </row>
    <row r="5189" spans="1:11" x14ac:dyDescent="0.25">
      <c r="A5189" s="63" t="s">
        <v>199</v>
      </c>
      <c r="B5189" s="63" t="s">
        <v>154</v>
      </c>
      <c r="C5189" s="64">
        <f>C5190</f>
        <v>70000</v>
      </c>
      <c r="D5189" s="64">
        <f t="shared" ref="D5189:J5189" si="2621">D5190</f>
        <v>0</v>
      </c>
      <c r="E5189" s="64">
        <f t="shared" si="2621"/>
        <v>0</v>
      </c>
      <c r="F5189" s="101">
        <f t="shared" si="2621"/>
        <v>0</v>
      </c>
      <c r="G5189" s="860">
        <f t="shared" si="2621"/>
        <v>70000</v>
      </c>
      <c r="H5189" s="369">
        <f t="shared" si="2621"/>
        <v>0</v>
      </c>
      <c r="I5189" s="861">
        <f t="shared" si="2621"/>
        <v>70000</v>
      </c>
      <c r="J5189" s="513">
        <f t="shared" si="2621"/>
        <v>0</v>
      </c>
      <c r="K5189" s="535">
        <f t="shared" si="2618"/>
        <v>100</v>
      </c>
    </row>
    <row r="5190" spans="1:11" x14ac:dyDescent="0.25">
      <c r="A5190" s="4" t="s">
        <v>200</v>
      </c>
      <c r="B5190" s="4" t="s">
        <v>155</v>
      </c>
      <c r="C5190" s="21">
        <v>70000</v>
      </c>
      <c r="D5190" s="57"/>
      <c r="E5190" s="57"/>
      <c r="F5190" s="106"/>
      <c r="G5190" s="850">
        <v>70000</v>
      </c>
      <c r="H5190" s="691"/>
      <c r="I5190" s="851">
        <f>H5190+G5190</f>
        <v>70000</v>
      </c>
      <c r="J5190" s="561">
        <f>C5190-I5190</f>
        <v>0</v>
      </c>
      <c r="K5190" s="536">
        <f t="shared" si="2618"/>
        <v>100</v>
      </c>
    </row>
    <row r="5191" spans="1:11" x14ac:dyDescent="0.25">
      <c r="A5191" s="4" t="s">
        <v>201</v>
      </c>
      <c r="B5191" s="4" t="s">
        <v>156</v>
      </c>
      <c r="C5191" s="21">
        <f>C5192</f>
        <v>30000</v>
      </c>
      <c r="D5191" s="21">
        <f t="shared" ref="D5191:J5191" si="2622">D5192</f>
        <v>0</v>
      </c>
      <c r="E5191" s="21">
        <f t="shared" si="2622"/>
        <v>0</v>
      </c>
      <c r="F5191" s="103">
        <f t="shared" si="2622"/>
        <v>0</v>
      </c>
      <c r="G5191" s="862">
        <f t="shared" si="2622"/>
        <v>30000</v>
      </c>
      <c r="H5191" s="499">
        <f t="shared" si="2622"/>
        <v>0</v>
      </c>
      <c r="I5191" s="863">
        <f t="shared" si="2622"/>
        <v>30000</v>
      </c>
      <c r="J5191" s="514">
        <f t="shared" si="2622"/>
        <v>0</v>
      </c>
      <c r="K5191" s="536">
        <f t="shared" si="2618"/>
        <v>100</v>
      </c>
    </row>
    <row r="5192" spans="1:11" x14ac:dyDescent="0.25">
      <c r="A5192" s="4" t="s">
        <v>202</v>
      </c>
      <c r="B5192" s="4" t="s">
        <v>157</v>
      </c>
      <c r="C5192" s="21">
        <v>30000</v>
      </c>
      <c r="D5192" s="57"/>
      <c r="E5192" s="57"/>
      <c r="F5192" s="106"/>
      <c r="G5192" s="850">
        <v>30000</v>
      </c>
      <c r="H5192" s="691"/>
      <c r="I5192" s="851">
        <f>H5192+G5192</f>
        <v>30000</v>
      </c>
      <c r="J5192" s="561">
        <f>C5192-I5192</f>
        <v>0</v>
      </c>
      <c r="K5192" s="536">
        <f t="shared" si="2618"/>
        <v>100</v>
      </c>
    </row>
    <row r="5193" spans="1:11" x14ac:dyDescent="0.25">
      <c r="A5193" s="4" t="s">
        <v>203</v>
      </c>
      <c r="B5193" s="4" t="s">
        <v>158</v>
      </c>
      <c r="C5193" s="21">
        <f>C5194</f>
        <v>900000</v>
      </c>
      <c r="D5193" s="21">
        <f t="shared" ref="D5193:J5193" si="2623">D5194</f>
        <v>0</v>
      </c>
      <c r="E5193" s="21">
        <f t="shared" si="2623"/>
        <v>0</v>
      </c>
      <c r="F5193" s="103">
        <f t="shared" si="2623"/>
        <v>0</v>
      </c>
      <c r="G5193" s="862">
        <f t="shared" si="2623"/>
        <v>900000</v>
      </c>
      <c r="H5193" s="499">
        <f t="shared" si="2623"/>
        <v>0</v>
      </c>
      <c r="I5193" s="863">
        <f t="shared" si="2623"/>
        <v>900000</v>
      </c>
      <c r="J5193" s="514">
        <f t="shared" si="2623"/>
        <v>0</v>
      </c>
      <c r="K5193" s="536">
        <f t="shared" si="2618"/>
        <v>100</v>
      </c>
    </row>
    <row r="5194" spans="1:11" x14ac:dyDescent="0.25">
      <c r="A5194" s="4" t="s">
        <v>204</v>
      </c>
      <c r="B5194" s="4" t="s">
        <v>175</v>
      </c>
      <c r="C5194" s="21">
        <v>900000</v>
      </c>
      <c r="D5194" s="57"/>
      <c r="E5194" s="57"/>
      <c r="F5194" s="106"/>
      <c r="G5194" s="850">
        <v>900000</v>
      </c>
      <c r="H5194" s="691"/>
      <c r="I5194" s="851">
        <f>H5194+G5194</f>
        <v>900000</v>
      </c>
      <c r="J5194" s="561">
        <f>C5194-I5194</f>
        <v>0</v>
      </c>
      <c r="K5194" s="536">
        <f t="shared" si="2618"/>
        <v>100</v>
      </c>
    </row>
    <row r="5195" spans="1:11" ht="15.75" thickBot="1" x14ac:dyDescent="0.3">
      <c r="A5195" s="70" t="s">
        <v>15</v>
      </c>
      <c r="B5195" s="70" t="s">
        <v>16</v>
      </c>
      <c r="C5195" s="71">
        <f>C5196</f>
        <v>4369000</v>
      </c>
      <c r="D5195" s="71">
        <f t="shared" ref="D5195:J5195" si="2624">D5196</f>
        <v>0</v>
      </c>
      <c r="E5195" s="71">
        <f t="shared" si="2624"/>
        <v>0</v>
      </c>
      <c r="F5195" s="111">
        <f t="shared" si="2624"/>
        <v>0</v>
      </c>
      <c r="G5195" s="902">
        <f t="shared" si="2624"/>
        <v>1350250</v>
      </c>
      <c r="H5195" s="557">
        <f t="shared" si="2624"/>
        <v>0</v>
      </c>
      <c r="I5195" s="903">
        <f t="shared" si="2624"/>
        <v>1350250</v>
      </c>
      <c r="J5195" s="558">
        <f t="shared" si="2624"/>
        <v>3018750</v>
      </c>
      <c r="K5195" s="904">
        <f t="shared" si="2618"/>
        <v>30.905241474021516</v>
      </c>
    </row>
    <row r="5196" spans="1:11" ht="15.75" thickBot="1" x14ac:dyDescent="0.3">
      <c r="A5196" s="3" t="s">
        <v>205</v>
      </c>
      <c r="B5196" s="3" t="s">
        <v>151</v>
      </c>
      <c r="C5196" s="65">
        <f>C5197+C5199+C5201</f>
        <v>4369000</v>
      </c>
      <c r="D5196" s="65">
        <f t="shared" ref="D5196:J5196" si="2625">D5197+D5199+D5201</f>
        <v>0</v>
      </c>
      <c r="E5196" s="65">
        <f t="shared" si="2625"/>
        <v>0</v>
      </c>
      <c r="F5196" s="100">
        <f t="shared" si="2625"/>
        <v>0</v>
      </c>
      <c r="G5196" s="858">
        <f t="shared" si="2625"/>
        <v>1350250</v>
      </c>
      <c r="H5196" s="511">
        <f t="shared" si="2625"/>
        <v>0</v>
      </c>
      <c r="I5196" s="859">
        <f t="shared" si="2625"/>
        <v>1350250</v>
      </c>
      <c r="J5196" s="512">
        <f t="shared" si="2625"/>
        <v>3018750</v>
      </c>
      <c r="K5196" s="544">
        <f t="shared" si="2618"/>
        <v>30.905241474021516</v>
      </c>
    </row>
    <row r="5197" spans="1:11" x14ac:dyDescent="0.25">
      <c r="A5197" s="63" t="s">
        <v>206</v>
      </c>
      <c r="B5197" s="63" t="s">
        <v>154</v>
      </c>
      <c r="C5197" s="64">
        <f>C5198</f>
        <v>139000</v>
      </c>
      <c r="D5197" s="64">
        <f t="shared" ref="D5197:J5197" si="2626">D5198</f>
        <v>0</v>
      </c>
      <c r="E5197" s="64">
        <f t="shared" si="2626"/>
        <v>0</v>
      </c>
      <c r="F5197" s="101">
        <f t="shared" si="2626"/>
        <v>0</v>
      </c>
      <c r="G5197" s="860">
        <f t="shared" si="2626"/>
        <v>139000</v>
      </c>
      <c r="H5197" s="369">
        <f t="shared" si="2626"/>
        <v>0</v>
      </c>
      <c r="I5197" s="861">
        <f t="shared" si="2626"/>
        <v>139000</v>
      </c>
      <c r="J5197" s="513">
        <f t="shared" si="2626"/>
        <v>0</v>
      </c>
      <c r="K5197" s="535">
        <f t="shared" si="2618"/>
        <v>100</v>
      </c>
    </row>
    <row r="5198" spans="1:11" x14ac:dyDescent="0.25">
      <c r="A5198" s="4" t="s">
        <v>207</v>
      </c>
      <c r="B5198" s="4" t="s">
        <v>155</v>
      </c>
      <c r="C5198" s="21">
        <v>139000</v>
      </c>
      <c r="D5198" s="16"/>
      <c r="E5198" s="16"/>
      <c r="F5198" s="102"/>
      <c r="G5198" s="850">
        <v>139000</v>
      </c>
      <c r="H5198" s="691"/>
      <c r="I5198" s="851">
        <f>H5198+G5198</f>
        <v>139000</v>
      </c>
      <c r="J5198" s="561">
        <f>C5198-I5198</f>
        <v>0</v>
      </c>
      <c r="K5198" s="536">
        <f t="shared" si="2618"/>
        <v>100</v>
      </c>
    </row>
    <row r="5199" spans="1:11" x14ac:dyDescent="0.25">
      <c r="A5199" s="4" t="s">
        <v>208</v>
      </c>
      <c r="B5199" s="4" t="s">
        <v>156</v>
      </c>
      <c r="C5199" s="21">
        <f>C5200</f>
        <v>30000</v>
      </c>
      <c r="D5199" s="21">
        <f t="shared" ref="D5199:J5199" si="2627">D5200</f>
        <v>0</v>
      </c>
      <c r="E5199" s="21">
        <f t="shared" si="2627"/>
        <v>0</v>
      </c>
      <c r="F5199" s="103">
        <f t="shared" si="2627"/>
        <v>0</v>
      </c>
      <c r="G5199" s="862">
        <f t="shared" si="2627"/>
        <v>11250</v>
      </c>
      <c r="H5199" s="499">
        <f t="shared" si="2627"/>
        <v>0</v>
      </c>
      <c r="I5199" s="863">
        <f t="shared" si="2627"/>
        <v>11250</v>
      </c>
      <c r="J5199" s="514">
        <f t="shared" si="2627"/>
        <v>18750</v>
      </c>
      <c r="K5199" s="536">
        <f t="shared" si="2618"/>
        <v>37.5</v>
      </c>
    </row>
    <row r="5200" spans="1:11" x14ac:dyDescent="0.25">
      <c r="A5200" s="4" t="s">
        <v>209</v>
      </c>
      <c r="B5200" s="4" t="s">
        <v>157</v>
      </c>
      <c r="C5200" s="21">
        <v>30000</v>
      </c>
      <c r="D5200" s="16"/>
      <c r="E5200" s="57">
        <v>0</v>
      </c>
      <c r="F5200" s="106"/>
      <c r="G5200" s="850">
        <v>11250</v>
      </c>
      <c r="H5200" s="691">
        <v>0</v>
      </c>
      <c r="I5200" s="851">
        <f>H5200+G5200</f>
        <v>11250</v>
      </c>
      <c r="J5200" s="561">
        <f>C5200-I5200</f>
        <v>18750</v>
      </c>
      <c r="K5200" s="536">
        <f t="shared" si="2618"/>
        <v>37.5</v>
      </c>
    </row>
    <row r="5201" spans="1:11" x14ac:dyDescent="0.25">
      <c r="A5201" s="4" t="s">
        <v>210</v>
      </c>
      <c r="B5201" s="4" t="s">
        <v>158</v>
      </c>
      <c r="C5201" s="21">
        <f>C5202</f>
        <v>4200000</v>
      </c>
      <c r="D5201" s="21">
        <f t="shared" ref="D5201:J5201" si="2628">D5202</f>
        <v>0</v>
      </c>
      <c r="E5201" s="21">
        <f t="shared" si="2628"/>
        <v>0</v>
      </c>
      <c r="F5201" s="103">
        <f t="shared" si="2628"/>
        <v>0</v>
      </c>
      <c r="G5201" s="862">
        <f t="shared" si="2628"/>
        <v>1200000</v>
      </c>
      <c r="H5201" s="499">
        <f t="shared" si="2628"/>
        <v>0</v>
      </c>
      <c r="I5201" s="863">
        <f t="shared" si="2628"/>
        <v>1200000</v>
      </c>
      <c r="J5201" s="514">
        <f t="shared" si="2628"/>
        <v>3000000</v>
      </c>
      <c r="K5201" s="536">
        <f t="shared" si="2618"/>
        <v>28.571428571428569</v>
      </c>
    </row>
    <row r="5202" spans="1:11" x14ac:dyDescent="0.25">
      <c r="A5202" s="4" t="s">
        <v>211</v>
      </c>
      <c r="B5202" s="4" t="s">
        <v>159</v>
      </c>
      <c r="C5202" s="21">
        <v>4200000</v>
      </c>
      <c r="D5202" s="16"/>
      <c r="E5202" s="16"/>
      <c r="F5202" s="102"/>
      <c r="G5202" s="850">
        <v>1200000</v>
      </c>
      <c r="H5202" s="691">
        <v>0</v>
      </c>
      <c r="I5202" s="851">
        <f>H5202+G5202</f>
        <v>1200000</v>
      </c>
      <c r="J5202" s="561">
        <f>C5202-I5202</f>
        <v>3000000</v>
      </c>
      <c r="K5202" s="536">
        <f t="shared" si="2618"/>
        <v>28.571428571428569</v>
      </c>
    </row>
    <row r="5203" spans="1:11" x14ac:dyDescent="0.25">
      <c r="A5203" s="54" t="s">
        <v>121</v>
      </c>
      <c r="B5203" s="54" t="s">
        <v>550</v>
      </c>
      <c r="C5203" s="55">
        <f t="shared" ref="C5203:J5203" si="2629">C5204+C5213</f>
        <v>30450000</v>
      </c>
      <c r="D5203" s="55">
        <f t="shared" si="2629"/>
        <v>0</v>
      </c>
      <c r="E5203" s="55">
        <f t="shared" si="2629"/>
        <v>0</v>
      </c>
      <c r="F5203" s="104">
        <f t="shared" si="2629"/>
        <v>0</v>
      </c>
      <c r="G5203" s="547">
        <f t="shared" si="2629"/>
        <v>25402400</v>
      </c>
      <c r="H5203" s="548">
        <f t="shared" si="2629"/>
        <v>0</v>
      </c>
      <c r="I5203" s="581">
        <f t="shared" si="2629"/>
        <v>25402400</v>
      </c>
      <c r="J5203" s="549">
        <f t="shared" si="2629"/>
        <v>5047600</v>
      </c>
      <c r="K5203" s="916">
        <f t="shared" si="2618"/>
        <v>83.423316912972084</v>
      </c>
    </row>
    <row r="5204" spans="1:11" ht="15.75" thickBot="1" x14ac:dyDescent="0.3">
      <c r="A5204" s="70" t="s">
        <v>17</v>
      </c>
      <c r="B5204" s="566" t="s">
        <v>18</v>
      </c>
      <c r="C5204" s="71">
        <f>C5205+C5210</f>
        <v>27360000</v>
      </c>
      <c r="D5204" s="71">
        <f t="shared" ref="D5204:J5204" si="2630">D5205+D5210</f>
        <v>0</v>
      </c>
      <c r="E5204" s="71">
        <f t="shared" si="2630"/>
        <v>0</v>
      </c>
      <c r="F5204" s="111">
        <f t="shared" si="2630"/>
        <v>0</v>
      </c>
      <c r="G5204" s="902">
        <f t="shared" si="2630"/>
        <v>22322400</v>
      </c>
      <c r="H5204" s="557">
        <f t="shared" si="2630"/>
        <v>0</v>
      </c>
      <c r="I5204" s="903">
        <f t="shared" si="2630"/>
        <v>22322400</v>
      </c>
      <c r="J5204" s="558">
        <f t="shared" si="2630"/>
        <v>5037600</v>
      </c>
      <c r="K5204" s="904">
        <f t="shared" si="2618"/>
        <v>81.587719298245602</v>
      </c>
    </row>
    <row r="5205" spans="1:11" ht="15.75" thickBot="1" x14ac:dyDescent="0.3">
      <c r="A5205" s="3" t="s">
        <v>215</v>
      </c>
      <c r="B5205" s="68" t="s">
        <v>92</v>
      </c>
      <c r="C5205" s="65">
        <f>C5206+C5208</f>
        <v>25440000</v>
      </c>
      <c r="D5205" s="65">
        <f t="shared" ref="D5205:J5205" si="2631">D5206+D5208</f>
        <v>0</v>
      </c>
      <c r="E5205" s="65">
        <f t="shared" si="2631"/>
        <v>0</v>
      </c>
      <c r="F5205" s="100">
        <f t="shared" si="2631"/>
        <v>0</v>
      </c>
      <c r="G5205" s="858">
        <f t="shared" si="2631"/>
        <v>20760000</v>
      </c>
      <c r="H5205" s="511">
        <f t="shared" si="2631"/>
        <v>0</v>
      </c>
      <c r="I5205" s="859">
        <f t="shared" si="2631"/>
        <v>20760000</v>
      </c>
      <c r="J5205" s="512">
        <f t="shared" si="2631"/>
        <v>4680000</v>
      </c>
      <c r="K5205" s="544">
        <f t="shared" si="2618"/>
        <v>81.603773584905653</v>
      </c>
    </row>
    <row r="5206" spans="1:11" x14ac:dyDescent="0.25">
      <c r="A5206" s="63" t="s">
        <v>216</v>
      </c>
      <c r="B5206" s="67" t="s">
        <v>152</v>
      </c>
      <c r="C5206" s="64">
        <f>C5207</f>
        <v>18720000</v>
      </c>
      <c r="D5206" s="64">
        <f t="shared" ref="D5206:J5206" si="2632">D5207</f>
        <v>0</v>
      </c>
      <c r="E5206" s="64">
        <f t="shared" si="2632"/>
        <v>0</v>
      </c>
      <c r="F5206" s="101">
        <f t="shared" si="2632"/>
        <v>0</v>
      </c>
      <c r="G5206" s="860">
        <f t="shared" si="2632"/>
        <v>15300000</v>
      </c>
      <c r="H5206" s="369">
        <f t="shared" si="2632"/>
        <v>0</v>
      </c>
      <c r="I5206" s="861">
        <f t="shared" si="2632"/>
        <v>15300000</v>
      </c>
      <c r="J5206" s="513">
        <f t="shared" si="2632"/>
        <v>3420000</v>
      </c>
      <c r="K5206" s="535">
        <f t="shared" si="2618"/>
        <v>81.730769230769226</v>
      </c>
    </row>
    <row r="5207" spans="1:11" x14ac:dyDescent="0.25">
      <c r="A5207" s="4" t="s">
        <v>217</v>
      </c>
      <c r="B5207" s="26" t="s">
        <v>212</v>
      </c>
      <c r="C5207" s="21">
        <v>18720000</v>
      </c>
      <c r="D5207" s="57"/>
      <c r="E5207" s="57"/>
      <c r="F5207" s="106"/>
      <c r="G5207" s="850">
        <v>15300000</v>
      </c>
      <c r="H5207" s="691">
        <v>0</v>
      </c>
      <c r="I5207" s="851">
        <f>H5207+G5207</f>
        <v>15300000</v>
      </c>
      <c r="J5207" s="561">
        <f>C5207-I5207</f>
        <v>3420000</v>
      </c>
      <c r="K5207" s="536">
        <f t="shared" si="2618"/>
        <v>81.730769230769226</v>
      </c>
    </row>
    <row r="5208" spans="1:11" x14ac:dyDescent="0.25">
      <c r="A5208" s="4" t="s">
        <v>218</v>
      </c>
      <c r="B5208" s="26" t="s">
        <v>213</v>
      </c>
      <c r="C5208" s="21">
        <f>C5209</f>
        <v>6720000</v>
      </c>
      <c r="D5208" s="21">
        <f t="shared" ref="D5208:J5208" si="2633">D5209</f>
        <v>0</v>
      </c>
      <c r="E5208" s="21">
        <f t="shared" si="2633"/>
        <v>0</v>
      </c>
      <c r="F5208" s="103">
        <f t="shared" si="2633"/>
        <v>0</v>
      </c>
      <c r="G5208" s="862">
        <f t="shared" si="2633"/>
        <v>5460000</v>
      </c>
      <c r="H5208" s="499">
        <f t="shared" si="2633"/>
        <v>0</v>
      </c>
      <c r="I5208" s="863">
        <f t="shared" si="2633"/>
        <v>5460000</v>
      </c>
      <c r="J5208" s="514">
        <f t="shared" si="2633"/>
        <v>1260000</v>
      </c>
      <c r="K5208" s="536">
        <f t="shared" si="2618"/>
        <v>81.25</v>
      </c>
    </row>
    <row r="5209" spans="1:11" ht="15.75" thickBot="1" x14ac:dyDescent="0.3">
      <c r="A5209" s="48" t="s">
        <v>219</v>
      </c>
      <c r="B5209" s="69" t="s">
        <v>214</v>
      </c>
      <c r="C5209" s="49">
        <v>6720000</v>
      </c>
      <c r="D5209" s="147"/>
      <c r="E5209" s="147"/>
      <c r="F5209" s="148"/>
      <c r="G5209" s="865">
        <v>5460000</v>
      </c>
      <c r="H5209" s="1098">
        <v>0</v>
      </c>
      <c r="I5209" s="866">
        <f>H5209+G5209</f>
        <v>5460000</v>
      </c>
      <c r="J5209" s="618">
        <f>C5209-I5209</f>
        <v>1260000</v>
      </c>
      <c r="K5209" s="538">
        <f t="shared" si="2618"/>
        <v>81.25</v>
      </c>
    </row>
    <row r="5210" spans="1:11" ht="15.75" thickBot="1" x14ac:dyDescent="0.3">
      <c r="A5210" s="3" t="s">
        <v>220</v>
      </c>
      <c r="B5210" s="3" t="s">
        <v>151</v>
      </c>
      <c r="C5210" s="65">
        <f>C5211</f>
        <v>1920000</v>
      </c>
      <c r="D5210" s="65">
        <f t="shared" ref="D5210:J5211" si="2634">D5211</f>
        <v>0</v>
      </c>
      <c r="E5210" s="65">
        <f t="shared" si="2634"/>
        <v>0</v>
      </c>
      <c r="F5210" s="100">
        <f t="shared" si="2634"/>
        <v>0</v>
      </c>
      <c r="G5210" s="858">
        <f t="shared" si="2634"/>
        <v>1562400</v>
      </c>
      <c r="H5210" s="511">
        <f t="shared" si="2634"/>
        <v>0</v>
      </c>
      <c r="I5210" s="859">
        <f t="shared" si="2634"/>
        <v>1562400</v>
      </c>
      <c r="J5210" s="512">
        <f t="shared" si="2634"/>
        <v>357600</v>
      </c>
      <c r="K5210" s="544">
        <f t="shared" si="2618"/>
        <v>81.375</v>
      </c>
    </row>
    <row r="5211" spans="1:11" x14ac:dyDescent="0.25">
      <c r="A5211" s="63" t="s">
        <v>221</v>
      </c>
      <c r="B5211" s="63" t="s">
        <v>158</v>
      </c>
      <c r="C5211" s="64">
        <f>C5212</f>
        <v>1920000</v>
      </c>
      <c r="D5211" s="64">
        <f t="shared" si="2634"/>
        <v>0</v>
      </c>
      <c r="E5211" s="64">
        <f t="shared" si="2634"/>
        <v>0</v>
      </c>
      <c r="F5211" s="64">
        <f t="shared" si="2634"/>
        <v>0</v>
      </c>
      <c r="G5211" s="867">
        <f t="shared" si="2634"/>
        <v>1562400</v>
      </c>
      <c r="H5211" s="64">
        <f t="shared" si="2634"/>
        <v>0</v>
      </c>
      <c r="I5211" s="64">
        <f t="shared" si="2634"/>
        <v>1562400</v>
      </c>
      <c r="J5211" s="101">
        <f t="shared" si="2634"/>
        <v>357600</v>
      </c>
      <c r="K5211" s="931">
        <f t="shared" si="2618"/>
        <v>81.375</v>
      </c>
    </row>
    <row r="5212" spans="1:11" x14ac:dyDescent="0.25">
      <c r="A5212" s="4" t="s">
        <v>222</v>
      </c>
      <c r="B5212" s="4" t="s">
        <v>175</v>
      </c>
      <c r="C5212" s="21">
        <v>1920000</v>
      </c>
      <c r="D5212" s="57"/>
      <c r="E5212" s="57"/>
      <c r="F5212" s="106"/>
      <c r="G5212" s="850">
        <v>1562400</v>
      </c>
      <c r="H5212" s="691">
        <v>0</v>
      </c>
      <c r="I5212" s="851">
        <f>H5212+G5212</f>
        <v>1562400</v>
      </c>
      <c r="J5212" s="561">
        <f>C5212-I5212</f>
        <v>357600</v>
      </c>
      <c r="K5212" s="536">
        <f t="shared" si="2618"/>
        <v>81.375</v>
      </c>
    </row>
    <row r="5213" spans="1:11" ht="15.75" thickBot="1" x14ac:dyDescent="0.3">
      <c r="A5213" s="70" t="s">
        <v>19</v>
      </c>
      <c r="B5213" s="566" t="s">
        <v>20</v>
      </c>
      <c r="C5213" s="71">
        <f>C5214+C5217</f>
        <v>3090000</v>
      </c>
      <c r="D5213" s="71">
        <f t="shared" ref="D5213:J5213" si="2635">D5214+D5217</f>
        <v>0</v>
      </c>
      <c r="E5213" s="71">
        <f t="shared" si="2635"/>
        <v>0</v>
      </c>
      <c r="F5213" s="111">
        <f t="shared" si="2635"/>
        <v>0</v>
      </c>
      <c r="G5213" s="902">
        <f t="shared" si="2635"/>
        <v>3080000</v>
      </c>
      <c r="H5213" s="557">
        <f t="shared" si="2635"/>
        <v>0</v>
      </c>
      <c r="I5213" s="903">
        <f t="shared" si="2635"/>
        <v>3080000</v>
      </c>
      <c r="J5213" s="558">
        <f t="shared" si="2635"/>
        <v>10000</v>
      </c>
      <c r="K5213" s="904">
        <f t="shared" si="2618"/>
        <v>99.676375404530745</v>
      </c>
    </row>
    <row r="5214" spans="1:11" ht="15.75" thickBot="1" x14ac:dyDescent="0.3">
      <c r="A5214" s="3" t="s">
        <v>226</v>
      </c>
      <c r="B5214" s="3" t="s">
        <v>92</v>
      </c>
      <c r="C5214" s="65">
        <f>C5215</f>
        <v>430000</v>
      </c>
      <c r="D5214" s="65">
        <f t="shared" ref="D5214:J5215" si="2636">D5215</f>
        <v>0</v>
      </c>
      <c r="E5214" s="65">
        <f t="shared" si="2636"/>
        <v>0</v>
      </c>
      <c r="F5214" s="100">
        <f t="shared" si="2636"/>
        <v>0</v>
      </c>
      <c r="G5214" s="858">
        <f t="shared" si="2636"/>
        <v>430000</v>
      </c>
      <c r="H5214" s="511">
        <f t="shared" si="2636"/>
        <v>0</v>
      </c>
      <c r="I5214" s="859">
        <f t="shared" si="2636"/>
        <v>430000</v>
      </c>
      <c r="J5214" s="512">
        <f t="shared" si="2636"/>
        <v>0</v>
      </c>
      <c r="K5214" s="544">
        <f t="shared" si="2618"/>
        <v>100</v>
      </c>
    </row>
    <row r="5215" spans="1:11" x14ac:dyDescent="0.25">
      <c r="A5215" s="63" t="s">
        <v>227</v>
      </c>
      <c r="B5215" s="63" t="s">
        <v>152</v>
      </c>
      <c r="C5215" s="64">
        <f>C5216</f>
        <v>430000</v>
      </c>
      <c r="D5215" s="64">
        <f t="shared" si="2636"/>
        <v>0</v>
      </c>
      <c r="E5215" s="64">
        <f t="shared" si="2636"/>
        <v>0</v>
      </c>
      <c r="F5215" s="101">
        <f t="shared" si="2636"/>
        <v>0</v>
      </c>
      <c r="G5215" s="860">
        <f t="shared" si="2636"/>
        <v>430000</v>
      </c>
      <c r="H5215" s="369">
        <f t="shared" si="2636"/>
        <v>0</v>
      </c>
      <c r="I5215" s="861">
        <f t="shared" si="2636"/>
        <v>430000</v>
      </c>
      <c r="J5215" s="513">
        <f t="shared" si="2636"/>
        <v>0</v>
      </c>
      <c r="K5215" s="535">
        <f t="shared" si="2618"/>
        <v>100</v>
      </c>
    </row>
    <row r="5216" spans="1:11" ht="15.75" thickBot="1" x14ac:dyDescent="0.3">
      <c r="A5216" s="48" t="s">
        <v>228</v>
      </c>
      <c r="B5216" s="48" t="s">
        <v>153</v>
      </c>
      <c r="C5216" s="49">
        <v>430000</v>
      </c>
      <c r="D5216" s="147"/>
      <c r="E5216" s="147"/>
      <c r="F5216" s="148"/>
      <c r="G5216" s="865">
        <v>430000</v>
      </c>
      <c r="H5216" s="1098"/>
      <c r="I5216" s="866">
        <f>H5216+G5216</f>
        <v>430000</v>
      </c>
      <c r="J5216" s="618">
        <f>C5216-I5216</f>
        <v>0</v>
      </c>
      <c r="K5216" s="538">
        <f t="shared" si="2618"/>
        <v>100</v>
      </c>
    </row>
    <row r="5217" spans="1:11" ht="15.75" thickBot="1" x14ac:dyDescent="0.3">
      <c r="A5217" s="3" t="s">
        <v>229</v>
      </c>
      <c r="B5217" s="3" t="s">
        <v>151</v>
      </c>
      <c r="C5217" s="65">
        <f>C5218+C5220+C5222+C5224</f>
        <v>2660000</v>
      </c>
      <c r="D5217" s="65">
        <f t="shared" ref="D5217:J5217" si="2637">D5218+D5220+D5222+D5224</f>
        <v>0</v>
      </c>
      <c r="E5217" s="65">
        <f t="shared" si="2637"/>
        <v>0</v>
      </c>
      <c r="F5217" s="100">
        <f t="shared" si="2637"/>
        <v>0</v>
      </c>
      <c r="G5217" s="858">
        <f t="shared" si="2637"/>
        <v>2650000</v>
      </c>
      <c r="H5217" s="511">
        <f t="shared" si="2637"/>
        <v>0</v>
      </c>
      <c r="I5217" s="859">
        <f t="shared" si="2637"/>
        <v>2650000</v>
      </c>
      <c r="J5217" s="512">
        <f t="shared" si="2637"/>
        <v>10000</v>
      </c>
      <c r="K5217" s="544">
        <f t="shared" si="2618"/>
        <v>99.624060150375939</v>
      </c>
    </row>
    <row r="5218" spans="1:11" x14ac:dyDescent="0.25">
      <c r="A5218" s="63" t="s">
        <v>230</v>
      </c>
      <c r="B5218" s="63" t="s">
        <v>154</v>
      </c>
      <c r="C5218" s="64">
        <f>C5219</f>
        <v>380000</v>
      </c>
      <c r="D5218" s="64">
        <f t="shared" ref="D5218:J5218" si="2638">D5219</f>
        <v>0</v>
      </c>
      <c r="E5218" s="64">
        <f t="shared" si="2638"/>
        <v>0</v>
      </c>
      <c r="F5218" s="101">
        <f t="shared" si="2638"/>
        <v>0</v>
      </c>
      <c r="G5218" s="860">
        <f t="shared" si="2638"/>
        <v>370000</v>
      </c>
      <c r="H5218" s="369">
        <f t="shared" si="2638"/>
        <v>0</v>
      </c>
      <c r="I5218" s="861">
        <f t="shared" si="2638"/>
        <v>370000</v>
      </c>
      <c r="J5218" s="513">
        <f t="shared" si="2638"/>
        <v>10000</v>
      </c>
      <c r="K5218" s="535">
        <f t="shared" si="2618"/>
        <v>97.368421052631575</v>
      </c>
    </row>
    <row r="5219" spans="1:11" x14ac:dyDescent="0.25">
      <c r="A5219" s="4" t="s">
        <v>231</v>
      </c>
      <c r="B5219" s="4" t="s">
        <v>155</v>
      </c>
      <c r="C5219" s="21">
        <v>380000</v>
      </c>
      <c r="D5219" s="16"/>
      <c r="E5219" s="16"/>
      <c r="F5219" s="102"/>
      <c r="G5219" s="835">
        <v>370000</v>
      </c>
      <c r="H5219" s="691"/>
      <c r="I5219" s="851">
        <f>H5219+G5219</f>
        <v>370000</v>
      </c>
      <c r="J5219" s="561">
        <f>C5219-I5219</f>
        <v>10000</v>
      </c>
      <c r="K5219" s="536">
        <f t="shared" si="2618"/>
        <v>97.368421052631575</v>
      </c>
    </row>
    <row r="5220" spans="1:11" x14ac:dyDescent="0.25">
      <c r="A5220" s="4" t="s">
        <v>232</v>
      </c>
      <c r="B5220" s="4" t="s">
        <v>156</v>
      </c>
      <c r="C5220" s="21">
        <f>C5221</f>
        <v>30000</v>
      </c>
      <c r="D5220" s="21">
        <f t="shared" ref="D5220:J5220" si="2639">D5221</f>
        <v>0</v>
      </c>
      <c r="E5220" s="21">
        <f t="shared" si="2639"/>
        <v>0</v>
      </c>
      <c r="F5220" s="103">
        <f t="shared" si="2639"/>
        <v>0</v>
      </c>
      <c r="G5220" s="862">
        <f t="shared" si="2639"/>
        <v>30000</v>
      </c>
      <c r="H5220" s="499">
        <f t="shared" si="2639"/>
        <v>0</v>
      </c>
      <c r="I5220" s="863">
        <f t="shared" si="2639"/>
        <v>30000</v>
      </c>
      <c r="J5220" s="514">
        <f t="shared" si="2639"/>
        <v>0</v>
      </c>
      <c r="K5220" s="536">
        <f t="shared" si="2618"/>
        <v>100</v>
      </c>
    </row>
    <row r="5221" spans="1:11" x14ac:dyDescent="0.25">
      <c r="A5221" s="4" t="s">
        <v>233</v>
      </c>
      <c r="B5221" s="4" t="s">
        <v>157</v>
      </c>
      <c r="C5221" s="21">
        <v>30000</v>
      </c>
      <c r="D5221" s="16"/>
      <c r="E5221" s="16"/>
      <c r="F5221" s="102"/>
      <c r="G5221" s="850">
        <v>30000</v>
      </c>
      <c r="H5221" s="691"/>
      <c r="I5221" s="851">
        <f>H5221+G5221</f>
        <v>30000</v>
      </c>
      <c r="J5221" s="561">
        <f>C5221-I5221</f>
        <v>0</v>
      </c>
      <c r="K5221" s="536">
        <f t="shared" si="2618"/>
        <v>100</v>
      </c>
    </row>
    <row r="5222" spans="1:11" x14ac:dyDescent="0.25">
      <c r="A5222" s="4" t="s">
        <v>234</v>
      </c>
      <c r="B5222" s="4" t="s">
        <v>158</v>
      </c>
      <c r="C5222" s="21">
        <f>C5223</f>
        <v>1200000</v>
      </c>
      <c r="D5222" s="21">
        <f t="shared" ref="D5222:J5222" si="2640">D5223</f>
        <v>0</v>
      </c>
      <c r="E5222" s="21">
        <f t="shared" si="2640"/>
        <v>0</v>
      </c>
      <c r="F5222" s="103">
        <f t="shared" si="2640"/>
        <v>0</v>
      </c>
      <c r="G5222" s="862">
        <f t="shared" si="2640"/>
        <v>1200000</v>
      </c>
      <c r="H5222" s="499">
        <f t="shared" si="2640"/>
        <v>0</v>
      </c>
      <c r="I5222" s="863">
        <f t="shared" si="2640"/>
        <v>1200000</v>
      </c>
      <c r="J5222" s="514">
        <f t="shared" si="2640"/>
        <v>0</v>
      </c>
      <c r="K5222" s="536">
        <f t="shared" si="2618"/>
        <v>100</v>
      </c>
    </row>
    <row r="5223" spans="1:11" x14ac:dyDescent="0.25">
      <c r="A5223" s="4" t="s">
        <v>235</v>
      </c>
      <c r="B5223" s="4" t="s">
        <v>175</v>
      </c>
      <c r="C5223" s="21">
        <v>1200000</v>
      </c>
      <c r="D5223" s="16"/>
      <c r="E5223" s="16"/>
      <c r="F5223" s="102"/>
      <c r="G5223" s="850">
        <v>1200000</v>
      </c>
      <c r="H5223" s="691"/>
      <c r="I5223" s="851">
        <f>H5223+G5223</f>
        <v>1200000</v>
      </c>
      <c r="J5223" s="561">
        <f>C5223-I5223</f>
        <v>0</v>
      </c>
      <c r="K5223" s="536">
        <f t="shared" si="2618"/>
        <v>100</v>
      </c>
    </row>
    <row r="5224" spans="1:11" x14ac:dyDescent="0.25">
      <c r="A5224" s="4" t="s">
        <v>236</v>
      </c>
      <c r="B5224" s="26" t="s">
        <v>223</v>
      </c>
      <c r="C5224" s="21">
        <f>C5225+C5226</f>
        <v>1050000</v>
      </c>
      <c r="D5224" s="21">
        <f t="shared" ref="D5224:J5224" si="2641">D5225+D5226</f>
        <v>0</v>
      </c>
      <c r="E5224" s="21">
        <f t="shared" si="2641"/>
        <v>0</v>
      </c>
      <c r="F5224" s="103">
        <f t="shared" si="2641"/>
        <v>0</v>
      </c>
      <c r="G5224" s="862">
        <f t="shared" si="2641"/>
        <v>1050000</v>
      </c>
      <c r="H5224" s="499">
        <f t="shared" si="2641"/>
        <v>0</v>
      </c>
      <c r="I5224" s="863">
        <f t="shared" si="2641"/>
        <v>1050000</v>
      </c>
      <c r="J5224" s="514">
        <f t="shared" si="2641"/>
        <v>0</v>
      </c>
      <c r="K5224" s="536">
        <f t="shared" si="2618"/>
        <v>100</v>
      </c>
    </row>
    <row r="5225" spans="1:11" x14ac:dyDescent="0.25">
      <c r="A5225" s="4" t="s">
        <v>237</v>
      </c>
      <c r="B5225" s="26" t="s">
        <v>224</v>
      </c>
      <c r="C5225" s="21">
        <v>750000</v>
      </c>
      <c r="D5225" s="16"/>
      <c r="E5225" s="16"/>
      <c r="F5225" s="102"/>
      <c r="G5225" s="850">
        <v>750000</v>
      </c>
      <c r="H5225" s="691"/>
      <c r="I5225" s="851">
        <f>H5225+G5225</f>
        <v>750000</v>
      </c>
      <c r="J5225" s="561">
        <f>C5225-I5225</f>
        <v>0</v>
      </c>
      <c r="K5225" s="536">
        <f t="shared" si="2618"/>
        <v>100</v>
      </c>
    </row>
    <row r="5226" spans="1:11" x14ac:dyDescent="0.25">
      <c r="A5226" s="4" t="s">
        <v>238</v>
      </c>
      <c r="B5226" s="26" t="s">
        <v>225</v>
      </c>
      <c r="C5226" s="21">
        <v>300000</v>
      </c>
      <c r="D5226" s="16"/>
      <c r="E5226" s="16"/>
      <c r="F5226" s="102"/>
      <c r="G5226" s="850">
        <v>300000</v>
      </c>
      <c r="H5226" s="691"/>
      <c r="I5226" s="851">
        <f>H5226+G5226</f>
        <v>300000</v>
      </c>
      <c r="J5226" s="561">
        <f>C5226-I5226</f>
        <v>0</v>
      </c>
      <c r="K5226" s="536">
        <f t="shared" si="2618"/>
        <v>100</v>
      </c>
    </row>
    <row r="5227" spans="1:11" x14ac:dyDescent="0.25">
      <c r="A5227" s="124"/>
      <c r="B5227" s="131"/>
      <c r="C5227" s="125"/>
      <c r="D5227" s="126"/>
      <c r="E5227" s="126"/>
      <c r="F5227" s="126"/>
      <c r="G5227" s="516"/>
      <c r="H5227" s="516"/>
      <c r="I5227" s="516"/>
      <c r="J5227" s="515"/>
      <c r="K5227" s="545"/>
    </row>
    <row r="5228" spans="1:11" x14ac:dyDescent="0.25">
      <c r="A5228" s="7"/>
      <c r="B5228" s="132"/>
      <c r="C5228" s="8"/>
      <c r="D5228" s="130"/>
      <c r="E5228" s="130"/>
      <c r="F5228" s="130"/>
      <c r="G5228" s="520"/>
      <c r="H5228" s="520"/>
      <c r="I5228" s="520"/>
      <c r="J5228" s="519"/>
      <c r="K5228" s="550"/>
    </row>
    <row r="5229" spans="1:11" x14ac:dyDescent="0.25">
      <c r="A5229" s="7"/>
      <c r="B5229" s="132"/>
      <c r="C5229" s="8"/>
      <c r="D5229" s="130"/>
      <c r="E5229" s="130"/>
      <c r="F5229" s="130"/>
      <c r="G5229" s="520"/>
      <c r="H5229" s="520"/>
      <c r="I5229" s="520"/>
      <c r="J5229" s="519"/>
      <c r="K5229" s="550"/>
    </row>
    <row r="5230" spans="1:11" x14ac:dyDescent="0.25">
      <c r="A5230" s="7"/>
      <c r="B5230" s="132"/>
      <c r="C5230" s="8"/>
      <c r="D5230" s="130"/>
      <c r="E5230" s="130"/>
      <c r="F5230" s="130"/>
      <c r="G5230" s="520"/>
      <c r="H5230" s="520"/>
      <c r="I5230" s="520"/>
      <c r="J5230" s="519"/>
      <c r="K5230" s="550">
        <v>4</v>
      </c>
    </row>
    <row r="5231" spans="1:11" x14ac:dyDescent="0.25">
      <c r="A5231" s="120" t="s">
        <v>533</v>
      </c>
      <c r="B5231" s="121">
        <v>2</v>
      </c>
      <c r="C5231" s="122" t="s">
        <v>534</v>
      </c>
      <c r="D5231" s="122" t="s">
        <v>535</v>
      </c>
      <c r="E5231" s="122" t="s">
        <v>536</v>
      </c>
      <c r="F5231" s="123" t="s">
        <v>537</v>
      </c>
      <c r="G5231" s="832">
        <v>7</v>
      </c>
      <c r="H5231" s="715">
        <v>8</v>
      </c>
      <c r="I5231" s="843">
        <v>9</v>
      </c>
      <c r="J5231" s="502">
        <v>10</v>
      </c>
      <c r="K5231" s="503">
        <v>11</v>
      </c>
    </row>
    <row r="5232" spans="1:11" x14ac:dyDescent="0.25">
      <c r="A5232" s="54" t="s">
        <v>120</v>
      </c>
      <c r="B5232" s="56" t="s">
        <v>104</v>
      </c>
      <c r="C5232" s="55">
        <f t="shared" ref="C5232:J5232" si="2642">C5233+C5238+C5245+C5252+C5257+C5261+C5265+C5275+C5279+C5283</f>
        <v>94950000</v>
      </c>
      <c r="D5232" s="55">
        <f t="shared" si="2642"/>
        <v>0</v>
      </c>
      <c r="E5232" s="55">
        <f t="shared" si="2642"/>
        <v>0</v>
      </c>
      <c r="F5232" s="104">
        <f t="shared" si="2642"/>
        <v>0</v>
      </c>
      <c r="G5232" s="547">
        <f t="shared" si="2642"/>
        <v>74358112</v>
      </c>
      <c r="H5232" s="548">
        <f t="shared" si="2642"/>
        <v>0</v>
      </c>
      <c r="I5232" s="581">
        <f t="shared" si="2642"/>
        <v>74358112</v>
      </c>
      <c r="J5232" s="549">
        <f t="shared" si="2642"/>
        <v>20591888</v>
      </c>
      <c r="K5232" s="916">
        <f t="shared" ref="K5232:K5269" si="2643">I5232/C5232*100</f>
        <v>78.312914165350193</v>
      </c>
    </row>
    <row r="5233" spans="1:11" ht="15.75" thickBot="1" x14ac:dyDescent="0.3">
      <c r="A5233" s="72" t="s">
        <v>21</v>
      </c>
      <c r="B5233" s="72" t="s">
        <v>22</v>
      </c>
      <c r="C5233" s="73">
        <f>C5234</f>
        <v>12000000</v>
      </c>
      <c r="D5233" s="73">
        <f t="shared" ref="D5233:J5234" si="2644">D5234</f>
        <v>0</v>
      </c>
      <c r="E5233" s="73">
        <f t="shared" si="2644"/>
        <v>0</v>
      </c>
      <c r="F5233" s="112">
        <f t="shared" si="2644"/>
        <v>0</v>
      </c>
      <c r="G5233" s="910">
        <f t="shared" si="2644"/>
        <v>8579287</v>
      </c>
      <c r="H5233" s="727">
        <f t="shared" si="2644"/>
        <v>0</v>
      </c>
      <c r="I5233" s="911">
        <f t="shared" si="2644"/>
        <v>8579287</v>
      </c>
      <c r="J5233" s="524">
        <f t="shared" si="2644"/>
        <v>3420713</v>
      </c>
      <c r="K5233" s="904">
        <f t="shared" si="2643"/>
        <v>71.494058333333328</v>
      </c>
    </row>
    <row r="5234" spans="1:11" ht="15.75" thickBot="1" x14ac:dyDescent="0.3">
      <c r="A5234" s="3" t="s">
        <v>242</v>
      </c>
      <c r="B5234" s="3" t="s">
        <v>151</v>
      </c>
      <c r="C5234" s="65">
        <f>C5235</f>
        <v>12000000</v>
      </c>
      <c r="D5234" s="65">
        <f t="shared" si="2644"/>
        <v>0</v>
      </c>
      <c r="E5234" s="65">
        <f t="shared" si="2644"/>
        <v>0</v>
      </c>
      <c r="F5234" s="100">
        <f t="shared" si="2644"/>
        <v>0</v>
      </c>
      <c r="G5234" s="858">
        <f t="shared" si="2644"/>
        <v>8579287</v>
      </c>
      <c r="H5234" s="511">
        <f t="shared" si="2644"/>
        <v>0</v>
      </c>
      <c r="I5234" s="859">
        <f t="shared" si="2644"/>
        <v>8579287</v>
      </c>
      <c r="J5234" s="512">
        <f t="shared" si="2644"/>
        <v>3420713</v>
      </c>
      <c r="K5234" s="544">
        <f t="shared" si="2643"/>
        <v>71.494058333333328</v>
      </c>
    </row>
    <row r="5235" spans="1:11" x14ac:dyDescent="0.25">
      <c r="A5235" s="63" t="s">
        <v>243</v>
      </c>
      <c r="B5235" s="63" t="s">
        <v>239</v>
      </c>
      <c r="C5235" s="64">
        <f>C5236+C5237</f>
        <v>12000000</v>
      </c>
      <c r="D5235" s="64">
        <f t="shared" ref="D5235:J5235" si="2645">D5236+D5237</f>
        <v>0</v>
      </c>
      <c r="E5235" s="64">
        <f t="shared" si="2645"/>
        <v>0</v>
      </c>
      <c r="F5235" s="101">
        <f t="shared" si="2645"/>
        <v>0</v>
      </c>
      <c r="G5235" s="860">
        <f t="shared" si="2645"/>
        <v>8579287</v>
      </c>
      <c r="H5235" s="369">
        <f t="shared" si="2645"/>
        <v>0</v>
      </c>
      <c r="I5235" s="861">
        <f t="shared" si="2645"/>
        <v>8579287</v>
      </c>
      <c r="J5235" s="513">
        <f t="shared" si="2645"/>
        <v>3420713</v>
      </c>
      <c r="K5235" s="535">
        <f t="shared" si="2643"/>
        <v>71.494058333333328</v>
      </c>
    </row>
    <row r="5236" spans="1:11" x14ac:dyDescent="0.25">
      <c r="A5236" s="4" t="s">
        <v>259</v>
      </c>
      <c r="B5236" s="4" t="s">
        <v>240</v>
      </c>
      <c r="C5236" s="21">
        <v>4200000</v>
      </c>
      <c r="D5236" s="16"/>
      <c r="E5236" s="16"/>
      <c r="F5236" s="102"/>
      <c r="G5236" s="850">
        <v>779355</v>
      </c>
      <c r="H5236" s="691">
        <v>0</v>
      </c>
      <c r="I5236" s="864">
        <f>H5236+G5236</f>
        <v>779355</v>
      </c>
      <c r="J5236" s="561">
        <f>C5236-I5236</f>
        <v>3420645</v>
      </c>
      <c r="K5236" s="536">
        <f t="shared" si="2643"/>
        <v>18.556071428571428</v>
      </c>
    </row>
    <row r="5237" spans="1:11" x14ac:dyDescent="0.25">
      <c r="A5237" s="4" t="s">
        <v>244</v>
      </c>
      <c r="B5237" s="4" t="s">
        <v>241</v>
      </c>
      <c r="C5237" s="21">
        <v>7800000</v>
      </c>
      <c r="D5237" s="16"/>
      <c r="E5237" s="16"/>
      <c r="F5237" s="102"/>
      <c r="G5237" s="850">
        <v>7799932</v>
      </c>
      <c r="H5237" s="691"/>
      <c r="I5237" s="864">
        <f>H5237+G5237</f>
        <v>7799932</v>
      </c>
      <c r="J5237" s="561">
        <f>C5237-I5237</f>
        <v>68</v>
      </c>
      <c r="K5237" s="536">
        <f t="shared" si="2643"/>
        <v>99.999128205128201</v>
      </c>
    </row>
    <row r="5238" spans="1:11" ht="15.75" thickBot="1" x14ac:dyDescent="0.3">
      <c r="A5238" s="70" t="s">
        <v>23</v>
      </c>
      <c r="B5238" s="70" t="s">
        <v>24</v>
      </c>
      <c r="C5238" s="71">
        <f>C5239+C5242</f>
        <v>9500000</v>
      </c>
      <c r="D5238" s="71">
        <f t="shared" ref="D5238:J5238" si="2646">D5239+D5242</f>
        <v>0</v>
      </c>
      <c r="E5238" s="71">
        <f t="shared" si="2646"/>
        <v>0</v>
      </c>
      <c r="F5238" s="111">
        <f t="shared" si="2646"/>
        <v>0</v>
      </c>
      <c r="G5238" s="902">
        <f t="shared" si="2646"/>
        <v>8004750</v>
      </c>
      <c r="H5238" s="557">
        <f t="shared" si="2646"/>
        <v>0</v>
      </c>
      <c r="I5238" s="903">
        <f t="shared" si="2646"/>
        <v>8004750</v>
      </c>
      <c r="J5238" s="558">
        <f t="shared" si="2646"/>
        <v>1495250</v>
      </c>
      <c r="K5238" s="904">
        <f t="shared" si="2643"/>
        <v>84.260526315789477</v>
      </c>
    </row>
    <row r="5239" spans="1:11" ht="15.75" thickBot="1" x14ac:dyDescent="0.3">
      <c r="A5239" s="3" t="s">
        <v>261</v>
      </c>
      <c r="B5239" s="3" t="s">
        <v>92</v>
      </c>
      <c r="C5239" s="65">
        <f>C5240</f>
        <v>7200000</v>
      </c>
      <c r="D5239" s="65">
        <f t="shared" ref="D5239:J5240" si="2647">D5240</f>
        <v>0</v>
      </c>
      <c r="E5239" s="65">
        <f t="shared" si="2647"/>
        <v>0</v>
      </c>
      <c r="F5239" s="100">
        <f t="shared" si="2647"/>
        <v>0</v>
      </c>
      <c r="G5239" s="858">
        <f t="shared" si="2647"/>
        <v>6500000</v>
      </c>
      <c r="H5239" s="511">
        <f t="shared" si="2647"/>
        <v>0</v>
      </c>
      <c r="I5239" s="859">
        <f t="shared" si="2647"/>
        <v>6500000</v>
      </c>
      <c r="J5239" s="512">
        <f t="shared" si="2647"/>
        <v>700000</v>
      </c>
      <c r="K5239" s="544">
        <f t="shared" si="2643"/>
        <v>90.277777777777786</v>
      </c>
    </row>
    <row r="5240" spans="1:11" x14ac:dyDescent="0.25">
      <c r="A5240" s="63" t="s">
        <v>262</v>
      </c>
      <c r="B5240" s="63" t="s">
        <v>213</v>
      </c>
      <c r="C5240" s="64">
        <f>C5241</f>
        <v>7200000</v>
      </c>
      <c r="D5240" s="64">
        <f t="shared" si="2647"/>
        <v>0</v>
      </c>
      <c r="E5240" s="64">
        <f t="shared" si="2647"/>
        <v>0</v>
      </c>
      <c r="F5240" s="101">
        <f t="shared" si="2647"/>
        <v>0</v>
      </c>
      <c r="G5240" s="860">
        <f t="shared" si="2647"/>
        <v>6500000</v>
      </c>
      <c r="H5240" s="369">
        <f t="shared" si="2647"/>
        <v>0</v>
      </c>
      <c r="I5240" s="861">
        <f t="shared" si="2647"/>
        <v>6500000</v>
      </c>
      <c r="J5240" s="513">
        <f t="shared" si="2647"/>
        <v>700000</v>
      </c>
      <c r="K5240" s="535">
        <f t="shared" si="2643"/>
        <v>90.277777777777786</v>
      </c>
    </row>
    <row r="5241" spans="1:11" x14ac:dyDescent="0.25">
      <c r="A5241" s="4" t="s">
        <v>263</v>
      </c>
      <c r="B5241" s="4" t="s">
        <v>290</v>
      </c>
      <c r="C5241" s="21">
        <v>7200000</v>
      </c>
      <c r="D5241" s="57"/>
      <c r="E5241" s="57"/>
      <c r="F5241" s="106"/>
      <c r="G5241" s="850">
        <v>6500000</v>
      </c>
      <c r="H5241" s="691">
        <v>0</v>
      </c>
      <c r="I5241" s="864">
        <f>H5241+G5241</f>
        <v>6500000</v>
      </c>
      <c r="J5241" s="561">
        <f>C5241-I5241</f>
        <v>700000</v>
      </c>
      <c r="K5241" s="536">
        <f t="shared" si="2643"/>
        <v>90.277777777777786</v>
      </c>
    </row>
    <row r="5242" spans="1:11" x14ac:dyDescent="0.25">
      <c r="A5242" s="4" t="s">
        <v>260</v>
      </c>
      <c r="B5242" s="4" t="s">
        <v>151</v>
      </c>
      <c r="C5242" s="21">
        <f>C5243</f>
        <v>2300000</v>
      </c>
      <c r="D5242" s="21">
        <f t="shared" ref="D5242:J5243" si="2648">D5243</f>
        <v>0</v>
      </c>
      <c r="E5242" s="21">
        <f t="shared" si="2648"/>
        <v>0</v>
      </c>
      <c r="F5242" s="103">
        <f t="shared" si="2648"/>
        <v>0</v>
      </c>
      <c r="G5242" s="862">
        <f t="shared" si="2648"/>
        <v>1504750</v>
      </c>
      <c r="H5242" s="499">
        <f t="shared" si="2648"/>
        <v>0</v>
      </c>
      <c r="I5242" s="863">
        <f t="shared" si="2648"/>
        <v>1504750</v>
      </c>
      <c r="J5242" s="514">
        <f t="shared" si="2648"/>
        <v>795250</v>
      </c>
      <c r="K5242" s="536">
        <f t="shared" si="2643"/>
        <v>65.423913043478265</v>
      </c>
    </row>
    <row r="5243" spans="1:11" x14ac:dyDescent="0.25">
      <c r="A5243" s="4" t="s">
        <v>264</v>
      </c>
      <c r="B5243" s="4" t="s">
        <v>154</v>
      </c>
      <c r="C5243" s="21">
        <f>C5244</f>
        <v>2300000</v>
      </c>
      <c r="D5243" s="21">
        <f t="shared" si="2648"/>
        <v>0</v>
      </c>
      <c r="E5243" s="21">
        <f t="shared" si="2648"/>
        <v>0</v>
      </c>
      <c r="F5243" s="103">
        <f t="shared" si="2648"/>
        <v>0</v>
      </c>
      <c r="G5243" s="862">
        <f t="shared" si="2648"/>
        <v>1504750</v>
      </c>
      <c r="H5243" s="499">
        <f t="shared" si="2648"/>
        <v>0</v>
      </c>
      <c r="I5243" s="863">
        <f t="shared" si="2648"/>
        <v>1504750</v>
      </c>
      <c r="J5243" s="514">
        <f t="shared" si="2648"/>
        <v>795250</v>
      </c>
      <c r="K5243" s="536">
        <f t="shared" si="2643"/>
        <v>65.423913043478265</v>
      </c>
    </row>
    <row r="5244" spans="1:11" x14ac:dyDescent="0.25">
      <c r="A5244" s="4" t="s">
        <v>265</v>
      </c>
      <c r="B5244" s="4" t="s">
        <v>245</v>
      </c>
      <c r="C5244" s="21">
        <v>2300000</v>
      </c>
      <c r="D5244" s="57"/>
      <c r="E5244" s="57"/>
      <c r="F5244" s="106"/>
      <c r="G5244" s="850">
        <v>1504750</v>
      </c>
      <c r="H5244" s="691">
        <v>0</v>
      </c>
      <c r="I5244" s="864">
        <f>H5244+G5244</f>
        <v>1504750</v>
      </c>
      <c r="J5244" s="561">
        <f>C5244-I5244</f>
        <v>795250</v>
      </c>
      <c r="K5244" s="536">
        <f t="shared" si="2643"/>
        <v>65.423913043478265</v>
      </c>
    </row>
    <row r="5245" spans="1:11" ht="15.75" thickBot="1" x14ac:dyDescent="0.3">
      <c r="A5245" s="70" t="s">
        <v>25</v>
      </c>
      <c r="B5245" s="70" t="s">
        <v>26</v>
      </c>
      <c r="C5245" s="71">
        <f>C5246</f>
        <v>8400000</v>
      </c>
      <c r="D5245" s="71">
        <f t="shared" ref="D5245:J5245" si="2649">D5246</f>
        <v>0</v>
      </c>
      <c r="E5245" s="71">
        <f t="shared" si="2649"/>
        <v>0</v>
      </c>
      <c r="F5245" s="111">
        <f t="shared" si="2649"/>
        <v>0</v>
      </c>
      <c r="G5245" s="902">
        <f t="shared" si="2649"/>
        <v>6531750</v>
      </c>
      <c r="H5245" s="557">
        <f t="shared" si="2649"/>
        <v>0</v>
      </c>
      <c r="I5245" s="903">
        <f t="shared" si="2649"/>
        <v>6531750</v>
      </c>
      <c r="J5245" s="558">
        <f t="shared" si="2649"/>
        <v>1868250</v>
      </c>
      <c r="K5245" s="904">
        <f t="shared" si="2643"/>
        <v>77.758928571428569</v>
      </c>
    </row>
    <row r="5246" spans="1:11" ht="15.75" thickBot="1" x14ac:dyDescent="0.3">
      <c r="A5246" s="3" t="s">
        <v>253</v>
      </c>
      <c r="B5246" s="3" t="s">
        <v>151</v>
      </c>
      <c r="C5246" s="65">
        <f>C5247+C5250</f>
        <v>8400000</v>
      </c>
      <c r="D5246" s="65">
        <f t="shared" ref="D5246:J5246" si="2650">D5247+D5250</f>
        <v>0</v>
      </c>
      <c r="E5246" s="65">
        <f t="shared" si="2650"/>
        <v>0</v>
      </c>
      <c r="F5246" s="100">
        <f t="shared" si="2650"/>
        <v>0</v>
      </c>
      <c r="G5246" s="858">
        <f t="shared" si="2650"/>
        <v>6531750</v>
      </c>
      <c r="H5246" s="511">
        <f t="shared" si="2650"/>
        <v>0</v>
      </c>
      <c r="I5246" s="859">
        <f t="shared" si="2650"/>
        <v>6531750</v>
      </c>
      <c r="J5246" s="512">
        <f t="shared" si="2650"/>
        <v>1868250</v>
      </c>
      <c r="K5246" s="544">
        <f t="shared" si="2643"/>
        <v>77.758928571428569</v>
      </c>
    </row>
    <row r="5247" spans="1:11" x14ac:dyDescent="0.25">
      <c r="A5247" s="63" t="s">
        <v>254</v>
      </c>
      <c r="B5247" s="63" t="s">
        <v>154</v>
      </c>
      <c r="C5247" s="64">
        <f>C5248+C5249</f>
        <v>8350000</v>
      </c>
      <c r="D5247" s="64">
        <f t="shared" ref="D5247:J5247" si="2651">D5248+D5249</f>
        <v>0</v>
      </c>
      <c r="E5247" s="64">
        <f t="shared" si="2651"/>
        <v>0</v>
      </c>
      <c r="F5247" s="101">
        <f t="shared" si="2651"/>
        <v>0</v>
      </c>
      <c r="G5247" s="860">
        <f t="shared" si="2651"/>
        <v>6531750</v>
      </c>
      <c r="H5247" s="369">
        <f t="shared" si="2651"/>
        <v>0</v>
      </c>
      <c r="I5247" s="861">
        <f t="shared" si="2651"/>
        <v>6531750</v>
      </c>
      <c r="J5247" s="513">
        <f t="shared" si="2651"/>
        <v>1818250</v>
      </c>
      <c r="K5247" s="535">
        <f t="shared" si="2643"/>
        <v>78.224550898203589</v>
      </c>
    </row>
    <row r="5248" spans="1:11" x14ac:dyDescent="0.25">
      <c r="A5248" s="4" t="s">
        <v>255</v>
      </c>
      <c r="B5248" s="4" t="s">
        <v>246</v>
      </c>
      <c r="C5248" s="21">
        <v>7000000</v>
      </c>
      <c r="D5248" s="57"/>
      <c r="E5248" s="57"/>
      <c r="F5248" s="106"/>
      <c r="G5248" s="850">
        <v>5854000</v>
      </c>
      <c r="H5248" s="691">
        <v>0</v>
      </c>
      <c r="I5248" s="864">
        <f>H5248+G5248</f>
        <v>5854000</v>
      </c>
      <c r="J5248" s="561">
        <f>C5248-I5248</f>
        <v>1146000</v>
      </c>
      <c r="K5248" s="536">
        <f t="shared" si="2643"/>
        <v>83.628571428571433</v>
      </c>
    </row>
    <row r="5249" spans="1:11" x14ac:dyDescent="0.25">
      <c r="A5249" s="4" t="s">
        <v>256</v>
      </c>
      <c r="B5249" s="4" t="s">
        <v>247</v>
      </c>
      <c r="C5249" s="21">
        <v>1350000</v>
      </c>
      <c r="D5249" s="57"/>
      <c r="E5249" s="57"/>
      <c r="F5249" s="106"/>
      <c r="G5249" s="850">
        <v>677750</v>
      </c>
      <c r="H5249" s="691">
        <v>0</v>
      </c>
      <c r="I5249" s="864">
        <f>H5249+G5249</f>
        <v>677750</v>
      </c>
      <c r="J5249" s="561">
        <f>C5249-I5249</f>
        <v>672250</v>
      </c>
      <c r="K5249" s="536">
        <f t="shared" si="2643"/>
        <v>50.203703703703709</v>
      </c>
    </row>
    <row r="5250" spans="1:11" x14ac:dyDescent="0.25">
      <c r="A5250" s="4" t="s">
        <v>257</v>
      </c>
      <c r="B5250" s="4" t="s">
        <v>239</v>
      </c>
      <c r="C5250" s="21">
        <f>C5251</f>
        <v>50000</v>
      </c>
      <c r="D5250" s="21">
        <f t="shared" ref="D5250:J5250" si="2652">D5251</f>
        <v>0</v>
      </c>
      <c r="E5250" s="21">
        <f t="shared" si="2652"/>
        <v>0</v>
      </c>
      <c r="F5250" s="103">
        <f t="shared" si="2652"/>
        <v>0</v>
      </c>
      <c r="G5250" s="862">
        <f t="shared" si="2652"/>
        <v>0</v>
      </c>
      <c r="H5250" s="499">
        <f t="shared" si="2652"/>
        <v>0</v>
      </c>
      <c r="I5250" s="863">
        <f t="shared" si="2652"/>
        <v>0</v>
      </c>
      <c r="J5250" s="514">
        <f t="shared" si="2652"/>
        <v>50000</v>
      </c>
      <c r="K5250" s="536">
        <f t="shared" si="2643"/>
        <v>0</v>
      </c>
    </row>
    <row r="5251" spans="1:11" x14ac:dyDescent="0.25">
      <c r="A5251" s="4" t="s">
        <v>258</v>
      </c>
      <c r="B5251" s="4" t="s">
        <v>248</v>
      </c>
      <c r="C5251" s="21">
        <v>50000</v>
      </c>
      <c r="D5251" s="57"/>
      <c r="E5251" s="57"/>
      <c r="F5251" s="106"/>
      <c r="G5251" s="835"/>
      <c r="H5251" s="716"/>
      <c r="I5251" s="846">
        <f>H5251+G5251</f>
        <v>0</v>
      </c>
      <c r="J5251" s="561">
        <f>C5251-I5251</f>
        <v>50000</v>
      </c>
      <c r="K5251" s="536">
        <f t="shared" si="2643"/>
        <v>0</v>
      </c>
    </row>
    <row r="5252" spans="1:11" ht="15.75" thickBot="1" x14ac:dyDescent="0.3">
      <c r="A5252" s="70" t="s">
        <v>27</v>
      </c>
      <c r="B5252" s="70" t="s">
        <v>28</v>
      </c>
      <c r="C5252" s="71">
        <f>C5253</f>
        <v>4310000</v>
      </c>
      <c r="D5252" s="71">
        <f t="shared" ref="D5252:J5253" si="2653">D5253</f>
        <v>0</v>
      </c>
      <c r="E5252" s="71">
        <f t="shared" si="2653"/>
        <v>0</v>
      </c>
      <c r="F5252" s="111">
        <f t="shared" si="2653"/>
        <v>0</v>
      </c>
      <c r="G5252" s="902">
        <f t="shared" si="2653"/>
        <v>2170000</v>
      </c>
      <c r="H5252" s="557">
        <f t="shared" si="2653"/>
        <v>0</v>
      </c>
      <c r="I5252" s="903">
        <f t="shared" si="2653"/>
        <v>2170000</v>
      </c>
      <c r="J5252" s="558">
        <f t="shared" si="2653"/>
        <v>2140000</v>
      </c>
      <c r="K5252" s="904">
        <f t="shared" si="2643"/>
        <v>50.348027842227381</v>
      </c>
    </row>
    <row r="5253" spans="1:11" ht="15.75" thickBot="1" x14ac:dyDescent="0.3">
      <c r="A5253" s="3" t="s">
        <v>249</v>
      </c>
      <c r="B5253" s="3" t="s">
        <v>151</v>
      </c>
      <c r="C5253" s="65">
        <f>C5254</f>
        <v>4310000</v>
      </c>
      <c r="D5253" s="65">
        <f t="shared" si="2653"/>
        <v>0</v>
      </c>
      <c r="E5253" s="65">
        <f t="shared" si="2653"/>
        <v>0</v>
      </c>
      <c r="F5253" s="100">
        <f t="shared" si="2653"/>
        <v>0</v>
      </c>
      <c r="G5253" s="858">
        <f t="shared" si="2653"/>
        <v>2170000</v>
      </c>
      <c r="H5253" s="511">
        <f t="shared" si="2653"/>
        <v>0</v>
      </c>
      <c r="I5253" s="859">
        <f t="shared" si="2653"/>
        <v>2170000</v>
      </c>
      <c r="J5253" s="512">
        <f t="shared" si="2653"/>
        <v>2140000</v>
      </c>
      <c r="K5253" s="544">
        <f t="shared" si="2643"/>
        <v>50.348027842227381</v>
      </c>
    </row>
    <row r="5254" spans="1:11" x14ac:dyDescent="0.25">
      <c r="A5254" s="63" t="s">
        <v>250</v>
      </c>
      <c r="B5254" s="63" t="s">
        <v>156</v>
      </c>
      <c r="C5254" s="64">
        <f>C5255+C5256</f>
        <v>4310000</v>
      </c>
      <c r="D5254" s="64">
        <f t="shared" ref="D5254:J5254" si="2654">D5255+D5256</f>
        <v>0</v>
      </c>
      <c r="E5254" s="64">
        <f t="shared" si="2654"/>
        <v>0</v>
      </c>
      <c r="F5254" s="101">
        <f t="shared" si="2654"/>
        <v>0</v>
      </c>
      <c r="G5254" s="860">
        <f t="shared" si="2654"/>
        <v>2170000</v>
      </c>
      <c r="H5254" s="369">
        <f t="shared" si="2654"/>
        <v>0</v>
      </c>
      <c r="I5254" s="861">
        <f t="shared" si="2654"/>
        <v>2170000</v>
      </c>
      <c r="J5254" s="513">
        <f t="shared" si="2654"/>
        <v>2140000</v>
      </c>
      <c r="K5254" s="535">
        <f t="shared" si="2643"/>
        <v>50.348027842227381</v>
      </c>
    </row>
    <row r="5255" spans="1:11" x14ac:dyDescent="0.25">
      <c r="A5255" s="4" t="s">
        <v>252</v>
      </c>
      <c r="B5255" s="4" t="s">
        <v>881</v>
      </c>
      <c r="C5255" s="21">
        <v>3500000</v>
      </c>
      <c r="D5255" s="57"/>
      <c r="E5255" s="57"/>
      <c r="F5255" s="106"/>
      <c r="G5255" s="850">
        <v>1360000</v>
      </c>
      <c r="H5255" s="691">
        <v>0</v>
      </c>
      <c r="I5255" s="864">
        <f>H5255+G5255</f>
        <v>1360000</v>
      </c>
      <c r="J5255" s="561">
        <f>C5255-I5255</f>
        <v>2140000</v>
      </c>
      <c r="K5255" s="536">
        <f t="shared" si="2643"/>
        <v>38.857142857142854</v>
      </c>
    </row>
    <row r="5256" spans="1:11" x14ac:dyDescent="0.25">
      <c r="A5256" s="4" t="s">
        <v>251</v>
      </c>
      <c r="B5256" s="4" t="s">
        <v>157</v>
      </c>
      <c r="C5256" s="21">
        <v>810000</v>
      </c>
      <c r="D5256" s="57"/>
      <c r="E5256" s="57"/>
      <c r="F5256" s="106"/>
      <c r="G5256" s="850">
        <v>810000</v>
      </c>
      <c r="H5256" s="691"/>
      <c r="I5256" s="864">
        <f>H5256+G5256</f>
        <v>810000</v>
      </c>
      <c r="J5256" s="561">
        <f>C5256-I5256</f>
        <v>0</v>
      </c>
      <c r="K5256" s="536">
        <f t="shared" si="2643"/>
        <v>100</v>
      </c>
    </row>
    <row r="5257" spans="1:11" ht="15.75" thickBot="1" x14ac:dyDescent="0.3">
      <c r="A5257" s="70" t="s">
        <v>29</v>
      </c>
      <c r="B5257" s="566" t="s">
        <v>30</v>
      </c>
      <c r="C5257" s="71">
        <f>C5258</f>
        <v>2500000</v>
      </c>
      <c r="D5257" s="71">
        <f t="shared" ref="D5257:J5259" si="2655">D5258</f>
        <v>0</v>
      </c>
      <c r="E5257" s="71">
        <f t="shared" si="2655"/>
        <v>0</v>
      </c>
      <c r="F5257" s="111">
        <f t="shared" si="2655"/>
        <v>0</v>
      </c>
      <c r="G5257" s="902">
        <f t="shared" si="2655"/>
        <v>1635500</v>
      </c>
      <c r="H5257" s="557">
        <f t="shared" si="2655"/>
        <v>0</v>
      </c>
      <c r="I5257" s="903">
        <f t="shared" si="2655"/>
        <v>1635500</v>
      </c>
      <c r="J5257" s="558">
        <f t="shared" si="2655"/>
        <v>864500</v>
      </c>
      <c r="K5257" s="904">
        <f t="shared" si="2643"/>
        <v>65.42</v>
      </c>
    </row>
    <row r="5258" spans="1:11" ht="15.75" thickBot="1" x14ac:dyDescent="0.3">
      <c r="A5258" s="3" t="s">
        <v>267</v>
      </c>
      <c r="B5258" s="3" t="s">
        <v>151</v>
      </c>
      <c r="C5258" s="65">
        <f>C5259</f>
        <v>2500000</v>
      </c>
      <c r="D5258" s="65">
        <f t="shared" si="2655"/>
        <v>0</v>
      </c>
      <c r="E5258" s="65">
        <f t="shared" si="2655"/>
        <v>0</v>
      </c>
      <c r="F5258" s="100">
        <f t="shared" si="2655"/>
        <v>0</v>
      </c>
      <c r="G5258" s="858">
        <f t="shared" si="2655"/>
        <v>1635500</v>
      </c>
      <c r="H5258" s="511">
        <f t="shared" si="2655"/>
        <v>0</v>
      </c>
      <c r="I5258" s="859">
        <f t="shared" si="2655"/>
        <v>1635500</v>
      </c>
      <c r="J5258" s="512">
        <f t="shared" si="2655"/>
        <v>864500</v>
      </c>
      <c r="K5258" s="544">
        <f t="shared" si="2643"/>
        <v>65.42</v>
      </c>
    </row>
    <row r="5259" spans="1:11" x14ac:dyDescent="0.25">
      <c r="A5259" s="63" t="s">
        <v>268</v>
      </c>
      <c r="B5259" s="63" t="s">
        <v>154</v>
      </c>
      <c r="C5259" s="64">
        <f>C5260</f>
        <v>2500000</v>
      </c>
      <c r="D5259" s="64">
        <f t="shared" si="2655"/>
        <v>0</v>
      </c>
      <c r="E5259" s="64">
        <f t="shared" si="2655"/>
        <v>0</v>
      </c>
      <c r="F5259" s="101">
        <f t="shared" si="2655"/>
        <v>0</v>
      </c>
      <c r="G5259" s="860">
        <f t="shared" si="2655"/>
        <v>1635500</v>
      </c>
      <c r="H5259" s="369">
        <f t="shared" si="2655"/>
        <v>0</v>
      </c>
      <c r="I5259" s="861">
        <f t="shared" si="2655"/>
        <v>1635500</v>
      </c>
      <c r="J5259" s="513">
        <f t="shared" si="2655"/>
        <v>864500</v>
      </c>
      <c r="K5259" s="535">
        <f t="shared" si="2643"/>
        <v>65.42</v>
      </c>
    </row>
    <row r="5260" spans="1:11" x14ac:dyDescent="0.25">
      <c r="A5260" s="4" t="s">
        <v>269</v>
      </c>
      <c r="B5260" s="4" t="s">
        <v>266</v>
      </c>
      <c r="C5260" s="21">
        <v>2500000</v>
      </c>
      <c r="D5260" s="57"/>
      <c r="E5260" s="57"/>
      <c r="F5260" s="106"/>
      <c r="G5260" s="850">
        <v>1635500</v>
      </c>
      <c r="H5260" s="691">
        <v>0</v>
      </c>
      <c r="I5260" s="851">
        <f>H5260+G5260</f>
        <v>1635500</v>
      </c>
      <c r="J5260" s="561">
        <f>C5260-I5260</f>
        <v>864500</v>
      </c>
      <c r="K5260" s="536">
        <f t="shared" si="2643"/>
        <v>65.42</v>
      </c>
    </row>
    <row r="5261" spans="1:11" ht="15.75" thickBot="1" x14ac:dyDescent="0.3">
      <c r="A5261" s="70" t="s">
        <v>31</v>
      </c>
      <c r="B5261" s="70" t="s">
        <v>32</v>
      </c>
      <c r="C5261" s="71">
        <f>C5262</f>
        <v>1200000</v>
      </c>
      <c r="D5261" s="71">
        <f t="shared" ref="D5261:J5263" si="2656">D5262</f>
        <v>0</v>
      </c>
      <c r="E5261" s="71">
        <f t="shared" si="2656"/>
        <v>0</v>
      </c>
      <c r="F5261" s="111">
        <f t="shared" si="2656"/>
        <v>0</v>
      </c>
      <c r="G5261" s="902">
        <f t="shared" si="2656"/>
        <v>1000000</v>
      </c>
      <c r="H5261" s="557">
        <f t="shared" si="2656"/>
        <v>0</v>
      </c>
      <c r="I5261" s="903">
        <f t="shared" si="2656"/>
        <v>1000000</v>
      </c>
      <c r="J5261" s="558">
        <f t="shared" si="2656"/>
        <v>200000</v>
      </c>
      <c r="K5261" s="904">
        <f t="shared" si="2643"/>
        <v>83.333333333333343</v>
      </c>
    </row>
    <row r="5262" spans="1:11" ht="15.75" thickBot="1" x14ac:dyDescent="0.3">
      <c r="A5262" s="3" t="s">
        <v>271</v>
      </c>
      <c r="B5262" s="3" t="s">
        <v>151</v>
      </c>
      <c r="C5262" s="65">
        <f>C5263</f>
        <v>1200000</v>
      </c>
      <c r="D5262" s="65">
        <f t="shared" si="2656"/>
        <v>0</v>
      </c>
      <c r="E5262" s="65">
        <f t="shared" si="2656"/>
        <v>0</v>
      </c>
      <c r="F5262" s="100">
        <f t="shared" si="2656"/>
        <v>0</v>
      </c>
      <c r="G5262" s="858">
        <f t="shared" si="2656"/>
        <v>1000000</v>
      </c>
      <c r="H5262" s="511">
        <f t="shared" si="2656"/>
        <v>0</v>
      </c>
      <c r="I5262" s="859">
        <f t="shared" si="2656"/>
        <v>1000000</v>
      </c>
      <c r="J5262" s="512">
        <f t="shared" si="2656"/>
        <v>200000</v>
      </c>
      <c r="K5262" s="544">
        <f t="shared" si="2643"/>
        <v>83.333333333333343</v>
      </c>
    </row>
    <row r="5263" spans="1:11" x14ac:dyDescent="0.25">
      <c r="A5263" s="63" t="s">
        <v>272</v>
      </c>
      <c r="B5263" s="63" t="s">
        <v>239</v>
      </c>
      <c r="C5263" s="64">
        <f>C5264</f>
        <v>1200000</v>
      </c>
      <c r="D5263" s="64">
        <f t="shared" si="2656"/>
        <v>0</v>
      </c>
      <c r="E5263" s="64">
        <f t="shared" si="2656"/>
        <v>0</v>
      </c>
      <c r="F5263" s="101">
        <f t="shared" si="2656"/>
        <v>0</v>
      </c>
      <c r="G5263" s="860">
        <f t="shared" si="2656"/>
        <v>1000000</v>
      </c>
      <c r="H5263" s="369">
        <f t="shared" si="2656"/>
        <v>0</v>
      </c>
      <c r="I5263" s="861">
        <f t="shared" si="2656"/>
        <v>1000000</v>
      </c>
      <c r="J5263" s="513">
        <f t="shared" si="2656"/>
        <v>200000</v>
      </c>
      <c r="K5263" s="535">
        <f t="shared" si="2643"/>
        <v>83.333333333333343</v>
      </c>
    </row>
    <row r="5264" spans="1:11" x14ac:dyDescent="0.25">
      <c r="A5264" s="4" t="s">
        <v>273</v>
      </c>
      <c r="B5264" s="4" t="s">
        <v>270</v>
      </c>
      <c r="C5264" s="21">
        <v>1200000</v>
      </c>
      <c r="D5264" s="57"/>
      <c r="E5264" s="57"/>
      <c r="F5264" s="106"/>
      <c r="G5264" s="850">
        <v>1000000</v>
      </c>
      <c r="H5264" s="691">
        <v>0</v>
      </c>
      <c r="I5264" s="864">
        <f>H5264+G5264</f>
        <v>1000000</v>
      </c>
      <c r="J5264" s="561">
        <f>C5264-I5264</f>
        <v>200000</v>
      </c>
      <c r="K5264" s="536">
        <f t="shared" si="2643"/>
        <v>83.333333333333343</v>
      </c>
    </row>
    <row r="5265" spans="1:11" ht="15.75" thickBot="1" x14ac:dyDescent="0.3">
      <c r="A5265" s="70" t="s">
        <v>33</v>
      </c>
      <c r="B5265" s="70" t="s">
        <v>34</v>
      </c>
      <c r="C5265" s="71">
        <f>C5266</f>
        <v>15240000</v>
      </c>
      <c r="D5265" s="71">
        <f t="shared" ref="D5265:J5266" si="2657">D5266</f>
        <v>0</v>
      </c>
      <c r="E5265" s="71">
        <f t="shared" si="2657"/>
        <v>0</v>
      </c>
      <c r="F5265" s="111">
        <f t="shared" si="2657"/>
        <v>0</v>
      </c>
      <c r="G5265" s="902">
        <f t="shared" si="2657"/>
        <v>11805000</v>
      </c>
      <c r="H5265" s="902">
        <f t="shared" si="2657"/>
        <v>0</v>
      </c>
      <c r="I5265" s="903">
        <f t="shared" si="2657"/>
        <v>11805000</v>
      </c>
      <c r="J5265" s="558">
        <f t="shared" si="2657"/>
        <v>3435000</v>
      </c>
      <c r="K5265" s="904">
        <f t="shared" si="2643"/>
        <v>77.460629921259837</v>
      </c>
    </row>
    <row r="5266" spans="1:11" ht="15.75" thickBot="1" x14ac:dyDescent="0.3">
      <c r="A5266" s="3" t="s">
        <v>277</v>
      </c>
      <c r="B5266" s="3" t="s">
        <v>151</v>
      </c>
      <c r="C5266" s="65">
        <f>C5267</f>
        <v>15240000</v>
      </c>
      <c r="D5266" s="65">
        <f t="shared" si="2657"/>
        <v>0</v>
      </c>
      <c r="E5266" s="65">
        <f t="shared" si="2657"/>
        <v>0</v>
      </c>
      <c r="F5266" s="100">
        <f t="shared" si="2657"/>
        <v>0</v>
      </c>
      <c r="G5266" s="858">
        <f t="shared" si="2657"/>
        <v>11805000</v>
      </c>
      <c r="H5266" s="511">
        <f t="shared" si="2657"/>
        <v>0</v>
      </c>
      <c r="I5266" s="859">
        <f t="shared" si="2657"/>
        <v>11805000</v>
      </c>
      <c r="J5266" s="512">
        <f t="shared" si="2657"/>
        <v>3435000</v>
      </c>
      <c r="K5266" s="544">
        <f t="shared" si="2643"/>
        <v>77.460629921259837</v>
      </c>
    </row>
    <row r="5267" spans="1:11" x14ac:dyDescent="0.25">
      <c r="A5267" s="63" t="s">
        <v>278</v>
      </c>
      <c r="B5267" s="63" t="s">
        <v>274</v>
      </c>
      <c r="C5267" s="64">
        <f>C5268+C5269</f>
        <v>15240000</v>
      </c>
      <c r="D5267" s="64">
        <f t="shared" ref="D5267:J5267" si="2658">D5268+D5269</f>
        <v>0</v>
      </c>
      <c r="E5267" s="64">
        <f t="shared" si="2658"/>
        <v>0</v>
      </c>
      <c r="F5267" s="101">
        <f t="shared" si="2658"/>
        <v>0</v>
      </c>
      <c r="G5267" s="860">
        <f t="shared" si="2658"/>
        <v>11805000</v>
      </c>
      <c r="H5267" s="369">
        <f t="shared" si="2658"/>
        <v>0</v>
      </c>
      <c r="I5267" s="861">
        <f t="shared" si="2658"/>
        <v>11805000</v>
      </c>
      <c r="J5267" s="513">
        <f t="shared" si="2658"/>
        <v>3435000</v>
      </c>
      <c r="K5267" s="535">
        <f t="shared" si="2643"/>
        <v>77.460629921259837</v>
      </c>
    </row>
    <row r="5268" spans="1:11" x14ac:dyDescent="0.25">
      <c r="A5268" s="4" t="s">
        <v>280</v>
      </c>
      <c r="B5268" s="4" t="s">
        <v>275</v>
      </c>
      <c r="C5268" s="21">
        <v>4290000</v>
      </c>
      <c r="D5268" s="16"/>
      <c r="E5268" s="16"/>
      <c r="F5268" s="102"/>
      <c r="G5268" s="850">
        <v>2685000</v>
      </c>
      <c r="H5268" s="691">
        <v>0</v>
      </c>
      <c r="I5268" s="864">
        <f>H5268+G5268</f>
        <v>2685000</v>
      </c>
      <c r="J5268" s="561">
        <f>C5268-I5268</f>
        <v>1605000</v>
      </c>
      <c r="K5268" s="536">
        <f t="shared" si="2643"/>
        <v>62.587412587412587</v>
      </c>
    </row>
    <row r="5269" spans="1:11" x14ac:dyDescent="0.25">
      <c r="A5269" s="4" t="s">
        <v>279</v>
      </c>
      <c r="B5269" s="4" t="s">
        <v>276</v>
      </c>
      <c r="C5269" s="21">
        <v>10950000</v>
      </c>
      <c r="D5269" s="16"/>
      <c r="E5269" s="16"/>
      <c r="F5269" s="102"/>
      <c r="G5269" s="850">
        <v>9120000</v>
      </c>
      <c r="H5269" s="691">
        <v>0</v>
      </c>
      <c r="I5269" s="864">
        <f>H5269+G5269</f>
        <v>9120000</v>
      </c>
      <c r="J5269" s="561">
        <f>C5269-I5269</f>
        <v>1830000</v>
      </c>
      <c r="K5269" s="536">
        <f t="shared" si="2643"/>
        <v>83.287671232876718</v>
      </c>
    </row>
    <row r="5270" spans="1:11" x14ac:dyDescent="0.25">
      <c r="A5270" s="48"/>
      <c r="B5270" s="48"/>
      <c r="C5270" s="49"/>
      <c r="D5270" s="29"/>
      <c r="E5270" s="29"/>
      <c r="F5270" s="89"/>
      <c r="G5270" s="836"/>
      <c r="H5270" s="1088"/>
      <c r="I5270" s="847"/>
      <c r="J5270" s="508"/>
      <c r="K5270" s="538"/>
    </row>
    <row r="5271" spans="1:11" x14ac:dyDescent="0.25">
      <c r="A5271" s="124"/>
      <c r="B5271" s="124"/>
      <c r="C5271" s="125"/>
      <c r="D5271" s="126"/>
      <c r="E5271" s="126"/>
      <c r="F5271" s="126"/>
      <c r="G5271" s="516"/>
      <c r="H5271" s="516"/>
      <c r="I5271" s="516"/>
      <c r="J5271" s="515"/>
      <c r="K5271" s="545"/>
    </row>
    <row r="5272" spans="1:11" x14ac:dyDescent="0.25">
      <c r="A5272" s="7"/>
      <c r="B5272" s="7"/>
      <c r="C5272" s="8"/>
      <c r="D5272" s="130"/>
      <c r="E5272" s="130"/>
      <c r="F5272" s="130"/>
      <c r="G5272" s="520"/>
      <c r="H5272" s="520"/>
      <c r="I5272" s="520"/>
      <c r="J5272" s="519"/>
      <c r="K5272" s="550"/>
    </row>
    <row r="5273" spans="1:11" x14ac:dyDescent="0.25">
      <c r="A5273" s="7"/>
      <c r="B5273" s="7"/>
      <c r="C5273" s="8"/>
      <c r="D5273" s="130"/>
      <c r="E5273" s="130"/>
      <c r="F5273" s="130"/>
      <c r="G5273" s="520"/>
      <c r="H5273" s="520"/>
      <c r="I5273" s="520"/>
      <c r="J5273" s="519"/>
      <c r="K5273" s="550">
        <v>5</v>
      </c>
    </row>
    <row r="5274" spans="1:11" x14ac:dyDescent="0.25">
      <c r="A5274" s="120" t="s">
        <v>533</v>
      </c>
      <c r="B5274" s="121">
        <v>2</v>
      </c>
      <c r="C5274" s="122" t="s">
        <v>534</v>
      </c>
      <c r="D5274" s="122" t="s">
        <v>535</v>
      </c>
      <c r="E5274" s="122" t="s">
        <v>536</v>
      </c>
      <c r="F5274" s="123" t="s">
        <v>537</v>
      </c>
      <c r="G5274" s="832">
        <v>7</v>
      </c>
      <c r="H5274" s="715">
        <v>8</v>
      </c>
      <c r="I5274" s="843">
        <v>9</v>
      </c>
      <c r="J5274" s="502">
        <v>10</v>
      </c>
      <c r="K5274" s="503">
        <v>11</v>
      </c>
    </row>
    <row r="5275" spans="1:11" ht="15.75" thickBot="1" x14ac:dyDescent="0.3">
      <c r="A5275" s="70" t="s">
        <v>35</v>
      </c>
      <c r="B5275" s="70" t="s">
        <v>36</v>
      </c>
      <c r="C5275" s="71">
        <f>C5276</f>
        <v>10000000</v>
      </c>
      <c r="D5275" s="71">
        <f t="shared" ref="D5275:J5277" si="2659">D5276</f>
        <v>0</v>
      </c>
      <c r="E5275" s="71">
        <f t="shared" si="2659"/>
        <v>0</v>
      </c>
      <c r="F5275" s="111">
        <f t="shared" si="2659"/>
        <v>0</v>
      </c>
      <c r="G5275" s="902">
        <f t="shared" si="2659"/>
        <v>9806825</v>
      </c>
      <c r="H5275" s="557">
        <f t="shared" si="2659"/>
        <v>0</v>
      </c>
      <c r="I5275" s="903">
        <f t="shared" si="2659"/>
        <v>9806825</v>
      </c>
      <c r="J5275" s="558">
        <f t="shared" si="2659"/>
        <v>193175</v>
      </c>
      <c r="K5275" s="904">
        <f t="shared" ref="K5275:K5315" si="2660">I5275/C5275*100</f>
        <v>98.068250000000006</v>
      </c>
    </row>
    <row r="5276" spans="1:11" ht="15.75" thickBot="1" x14ac:dyDescent="0.3">
      <c r="A5276" s="3" t="s">
        <v>284</v>
      </c>
      <c r="B5276" s="3" t="s">
        <v>151</v>
      </c>
      <c r="C5276" s="65">
        <f>C5277</f>
        <v>10000000</v>
      </c>
      <c r="D5276" s="65">
        <f t="shared" si="2659"/>
        <v>0</v>
      </c>
      <c r="E5276" s="65">
        <f t="shared" si="2659"/>
        <v>0</v>
      </c>
      <c r="F5276" s="100">
        <f t="shared" si="2659"/>
        <v>0</v>
      </c>
      <c r="G5276" s="858">
        <f t="shared" si="2659"/>
        <v>9806825</v>
      </c>
      <c r="H5276" s="511">
        <f t="shared" si="2659"/>
        <v>0</v>
      </c>
      <c r="I5276" s="859">
        <f t="shared" si="2659"/>
        <v>9806825</v>
      </c>
      <c r="J5276" s="512">
        <f t="shared" si="2659"/>
        <v>193175</v>
      </c>
      <c r="K5276" s="544">
        <f t="shared" si="2660"/>
        <v>98.068250000000006</v>
      </c>
    </row>
    <row r="5277" spans="1:11" x14ac:dyDescent="0.25">
      <c r="A5277" s="63" t="s">
        <v>285</v>
      </c>
      <c r="B5277" s="63" t="s">
        <v>281</v>
      </c>
      <c r="C5277" s="64">
        <f>C5278</f>
        <v>10000000</v>
      </c>
      <c r="D5277" s="64">
        <f t="shared" si="2659"/>
        <v>0</v>
      </c>
      <c r="E5277" s="64">
        <f t="shared" si="2659"/>
        <v>0</v>
      </c>
      <c r="F5277" s="101">
        <f t="shared" si="2659"/>
        <v>0</v>
      </c>
      <c r="G5277" s="860">
        <f t="shared" si="2659"/>
        <v>9806825</v>
      </c>
      <c r="H5277" s="369">
        <f t="shared" si="2659"/>
        <v>0</v>
      </c>
      <c r="I5277" s="861">
        <f t="shared" si="2659"/>
        <v>9806825</v>
      </c>
      <c r="J5277" s="513">
        <f t="shared" si="2659"/>
        <v>193175</v>
      </c>
      <c r="K5277" s="535">
        <f t="shared" si="2660"/>
        <v>98.068250000000006</v>
      </c>
    </row>
    <row r="5278" spans="1:11" x14ac:dyDescent="0.25">
      <c r="A5278" s="4" t="s">
        <v>286</v>
      </c>
      <c r="B5278" s="4" t="s">
        <v>282</v>
      </c>
      <c r="C5278" s="21">
        <v>10000000</v>
      </c>
      <c r="D5278" s="57"/>
      <c r="E5278" s="57"/>
      <c r="F5278" s="106"/>
      <c r="G5278" s="850">
        <v>9806825</v>
      </c>
      <c r="H5278" s="691"/>
      <c r="I5278" s="851">
        <f>H5278+G5278</f>
        <v>9806825</v>
      </c>
      <c r="J5278" s="561">
        <f>C5278-I5278</f>
        <v>193175</v>
      </c>
      <c r="K5278" s="536">
        <f t="shared" si="2660"/>
        <v>98.068250000000006</v>
      </c>
    </row>
    <row r="5279" spans="1:11" ht="15.75" thickBot="1" x14ac:dyDescent="0.3">
      <c r="A5279" s="70" t="s">
        <v>37</v>
      </c>
      <c r="B5279" s="70" t="s">
        <v>38</v>
      </c>
      <c r="C5279" s="71">
        <f>C5280</f>
        <v>28800000</v>
      </c>
      <c r="D5279" s="71">
        <f t="shared" ref="D5279:J5281" si="2661">D5280</f>
        <v>0</v>
      </c>
      <c r="E5279" s="71">
        <f t="shared" si="2661"/>
        <v>0</v>
      </c>
      <c r="F5279" s="111">
        <f t="shared" si="2661"/>
        <v>0</v>
      </c>
      <c r="G5279" s="902">
        <f t="shared" si="2661"/>
        <v>24825000</v>
      </c>
      <c r="H5279" s="557">
        <f t="shared" si="2661"/>
        <v>0</v>
      </c>
      <c r="I5279" s="903">
        <f t="shared" si="2661"/>
        <v>24825000</v>
      </c>
      <c r="J5279" s="558">
        <f t="shared" si="2661"/>
        <v>3975000</v>
      </c>
      <c r="K5279" s="904">
        <f t="shared" si="2660"/>
        <v>86.197916666666657</v>
      </c>
    </row>
    <row r="5280" spans="1:11" ht="15.75" thickBot="1" x14ac:dyDescent="0.3">
      <c r="A5280" s="3" t="s">
        <v>287</v>
      </c>
      <c r="B5280" s="3" t="s">
        <v>151</v>
      </c>
      <c r="C5280" s="65">
        <f>C5281</f>
        <v>28800000</v>
      </c>
      <c r="D5280" s="65">
        <f t="shared" si="2661"/>
        <v>0</v>
      </c>
      <c r="E5280" s="65">
        <f t="shared" si="2661"/>
        <v>0</v>
      </c>
      <c r="F5280" s="100">
        <f t="shared" si="2661"/>
        <v>0</v>
      </c>
      <c r="G5280" s="858">
        <f t="shared" si="2661"/>
        <v>24825000</v>
      </c>
      <c r="H5280" s="511">
        <f t="shared" si="2661"/>
        <v>0</v>
      </c>
      <c r="I5280" s="859">
        <f t="shared" si="2661"/>
        <v>24825000</v>
      </c>
      <c r="J5280" s="512">
        <f t="shared" si="2661"/>
        <v>3975000</v>
      </c>
      <c r="K5280" s="544">
        <f t="shared" si="2660"/>
        <v>86.197916666666657</v>
      </c>
    </row>
    <row r="5281" spans="1:11" x14ac:dyDescent="0.25">
      <c r="A5281" s="63" t="s">
        <v>288</v>
      </c>
      <c r="B5281" s="63" t="s">
        <v>281</v>
      </c>
      <c r="C5281" s="64">
        <f>C5282</f>
        <v>28800000</v>
      </c>
      <c r="D5281" s="64">
        <f t="shared" si="2661"/>
        <v>0</v>
      </c>
      <c r="E5281" s="64">
        <f t="shared" si="2661"/>
        <v>0</v>
      </c>
      <c r="F5281" s="101">
        <f t="shared" si="2661"/>
        <v>0</v>
      </c>
      <c r="G5281" s="860">
        <f t="shared" si="2661"/>
        <v>24825000</v>
      </c>
      <c r="H5281" s="369">
        <f t="shared" si="2661"/>
        <v>0</v>
      </c>
      <c r="I5281" s="861">
        <f t="shared" si="2661"/>
        <v>24825000</v>
      </c>
      <c r="J5281" s="513">
        <f t="shared" si="2661"/>
        <v>3975000</v>
      </c>
      <c r="K5281" s="535">
        <f t="shared" si="2660"/>
        <v>86.197916666666657</v>
      </c>
    </row>
    <row r="5282" spans="1:11" x14ac:dyDescent="0.25">
      <c r="A5282" s="4" t="s">
        <v>289</v>
      </c>
      <c r="B5282" s="4" t="s">
        <v>283</v>
      </c>
      <c r="C5282" s="21">
        <v>28800000</v>
      </c>
      <c r="D5282" s="57"/>
      <c r="E5282" s="57"/>
      <c r="F5282" s="106"/>
      <c r="G5282" s="850">
        <v>24825000</v>
      </c>
      <c r="H5282" s="691">
        <v>0</v>
      </c>
      <c r="I5282" s="864">
        <f>H5282+G5282</f>
        <v>24825000</v>
      </c>
      <c r="J5282" s="561">
        <f>C5282-I5282</f>
        <v>3975000</v>
      </c>
      <c r="K5282" s="536">
        <f t="shared" si="2660"/>
        <v>86.197916666666657</v>
      </c>
    </row>
    <row r="5283" spans="1:11" ht="15.75" thickBot="1" x14ac:dyDescent="0.3">
      <c r="A5283" s="70" t="s">
        <v>39</v>
      </c>
      <c r="B5283" s="70" t="s">
        <v>40</v>
      </c>
      <c r="C5283" s="71">
        <f>C5284</f>
        <v>3000000</v>
      </c>
      <c r="D5283" s="71">
        <f t="shared" ref="D5283:J5285" si="2662">D5284</f>
        <v>0</v>
      </c>
      <c r="E5283" s="71">
        <f t="shared" si="2662"/>
        <v>0</v>
      </c>
      <c r="F5283" s="111">
        <f t="shared" si="2662"/>
        <v>0</v>
      </c>
      <c r="G5283" s="902">
        <f t="shared" si="2662"/>
        <v>0</v>
      </c>
      <c r="H5283" s="557">
        <f t="shared" si="2662"/>
        <v>0</v>
      </c>
      <c r="I5283" s="903">
        <f t="shared" si="2662"/>
        <v>0</v>
      </c>
      <c r="J5283" s="558">
        <f t="shared" si="2662"/>
        <v>3000000</v>
      </c>
      <c r="K5283" s="904">
        <f t="shared" si="2660"/>
        <v>0</v>
      </c>
    </row>
    <row r="5284" spans="1:11" ht="15.75" thickBot="1" x14ac:dyDescent="0.3">
      <c r="A5284" s="3" t="s">
        <v>291</v>
      </c>
      <c r="B5284" s="3" t="s">
        <v>92</v>
      </c>
      <c r="C5284" s="65">
        <f>C5285</f>
        <v>3000000</v>
      </c>
      <c r="D5284" s="65">
        <f t="shared" si="2662"/>
        <v>0</v>
      </c>
      <c r="E5284" s="65">
        <f t="shared" si="2662"/>
        <v>0</v>
      </c>
      <c r="F5284" s="100">
        <f t="shared" si="2662"/>
        <v>0</v>
      </c>
      <c r="G5284" s="858">
        <f t="shared" si="2662"/>
        <v>0</v>
      </c>
      <c r="H5284" s="511">
        <f t="shared" si="2662"/>
        <v>0</v>
      </c>
      <c r="I5284" s="859">
        <f t="shared" si="2662"/>
        <v>0</v>
      </c>
      <c r="J5284" s="512">
        <f t="shared" si="2662"/>
        <v>3000000</v>
      </c>
      <c r="K5284" s="544">
        <f t="shared" si="2660"/>
        <v>0</v>
      </c>
    </row>
    <row r="5285" spans="1:11" x14ac:dyDescent="0.25">
      <c r="A5285" s="63" t="s">
        <v>292</v>
      </c>
      <c r="B5285" s="63" t="s">
        <v>213</v>
      </c>
      <c r="C5285" s="64">
        <f>C5286</f>
        <v>3000000</v>
      </c>
      <c r="D5285" s="64">
        <f t="shared" si="2662"/>
        <v>0</v>
      </c>
      <c r="E5285" s="64">
        <f t="shared" si="2662"/>
        <v>0</v>
      </c>
      <c r="F5285" s="101">
        <f t="shared" si="2662"/>
        <v>0</v>
      </c>
      <c r="G5285" s="860">
        <f t="shared" si="2662"/>
        <v>0</v>
      </c>
      <c r="H5285" s="369">
        <f t="shared" si="2662"/>
        <v>0</v>
      </c>
      <c r="I5285" s="861">
        <f t="shared" si="2662"/>
        <v>0</v>
      </c>
      <c r="J5285" s="513">
        <f t="shared" si="2662"/>
        <v>3000000</v>
      </c>
      <c r="K5285" s="535">
        <f t="shared" si="2660"/>
        <v>0</v>
      </c>
    </row>
    <row r="5286" spans="1:11" x14ac:dyDescent="0.25">
      <c r="A5286" s="4" t="s">
        <v>293</v>
      </c>
      <c r="B5286" s="4" t="s">
        <v>290</v>
      </c>
      <c r="C5286" s="21">
        <v>3000000</v>
      </c>
      <c r="D5286" s="16"/>
      <c r="E5286" s="16"/>
      <c r="F5286" s="102"/>
      <c r="G5286" s="835"/>
      <c r="H5286" s="691">
        <v>0</v>
      </c>
      <c r="I5286" s="851">
        <f>H5286+G5286</f>
        <v>0</v>
      </c>
      <c r="J5286" s="561">
        <f>C5286-I5286</f>
        <v>3000000</v>
      </c>
      <c r="K5286" s="536">
        <f t="shared" si="2660"/>
        <v>0</v>
      </c>
    </row>
    <row r="5287" spans="1:11" x14ac:dyDescent="0.25">
      <c r="A5287" s="54" t="s">
        <v>119</v>
      </c>
      <c r="B5287" s="54" t="s">
        <v>105</v>
      </c>
      <c r="C5287" s="55">
        <f t="shared" ref="C5287:J5287" si="2663">C5288+C5304+C5310+C5319+C5326+C5333+C5340+C5344</f>
        <v>177145000</v>
      </c>
      <c r="D5287" s="55">
        <f t="shared" si="2663"/>
        <v>0</v>
      </c>
      <c r="E5287" s="55">
        <f t="shared" si="2663"/>
        <v>0</v>
      </c>
      <c r="F5287" s="104">
        <f t="shared" si="2663"/>
        <v>0</v>
      </c>
      <c r="G5287" s="547">
        <f t="shared" si="2663"/>
        <v>86585804</v>
      </c>
      <c r="H5287" s="548">
        <f t="shared" si="2663"/>
        <v>0</v>
      </c>
      <c r="I5287" s="581">
        <f t="shared" si="2663"/>
        <v>86585804</v>
      </c>
      <c r="J5287" s="549">
        <f t="shared" si="2663"/>
        <v>90559196</v>
      </c>
      <c r="K5287" s="916">
        <f t="shared" si="2660"/>
        <v>48.878491631149622</v>
      </c>
    </row>
    <row r="5288" spans="1:11" ht="15.75" thickBot="1" x14ac:dyDescent="0.3">
      <c r="A5288" s="70" t="s">
        <v>41</v>
      </c>
      <c r="B5288" s="70" t="s">
        <v>106</v>
      </c>
      <c r="C5288" s="71">
        <f>C5289</f>
        <v>25000000</v>
      </c>
      <c r="D5288" s="71">
        <f t="shared" ref="D5288:J5288" si="2664">D5289</f>
        <v>0</v>
      </c>
      <c r="E5288" s="71">
        <f t="shared" si="2664"/>
        <v>0</v>
      </c>
      <c r="F5288" s="111">
        <f t="shared" si="2664"/>
        <v>0</v>
      </c>
      <c r="G5288" s="902">
        <f t="shared" si="2664"/>
        <v>24938000</v>
      </c>
      <c r="H5288" s="557">
        <f t="shared" si="2664"/>
        <v>0</v>
      </c>
      <c r="I5288" s="903">
        <f t="shared" si="2664"/>
        <v>24938000</v>
      </c>
      <c r="J5288" s="558">
        <f t="shared" si="2664"/>
        <v>62000</v>
      </c>
      <c r="K5288" s="904">
        <f t="shared" si="2660"/>
        <v>99.751999999999995</v>
      </c>
    </row>
    <row r="5289" spans="1:11" ht="15.75" thickBot="1" x14ac:dyDescent="0.3">
      <c r="A5289" s="3" t="s">
        <v>325</v>
      </c>
      <c r="B5289" s="3" t="s">
        <v>294</v>
      </c>
      <c r="C5289" s="65">
        <f>C5290+C5292+C5295+C5298+C5302</f>
        <v>25000000</v>
      </c>
      <c r="D5289" s="65">
        <f t="shared" ref="D5289:J5289" si="2665">D5290+D5292+D5295+D5298+D5302</f>
        <v>0</v>
      </c>
      <c r="E5289" s="65">
        <f t="shared" si="2665"/>
        <v>0</v>
      </c>
      <c r="F5289" s="100">
        <f t="shared" si="2665"/>
        <v>0</v>
      </c>
      <c r="G5289" s="858">
        <f t="shared" si="2665"/>
        <v>24938000</v>
      </c>
      <c r="H5289" s="511">
        <f t="shared" si="2665"/>
        <v>0</v>
      </c>
      <c r="I5289" s="859">
        <f t="shared" si="2665"/>
        <v>24938000</v>
      </c>
      <c r="J5289" s="512">
        <f t="shared" si="2665"/>
        <v>62000</v>
      </c>
      <c r="K5289" s="544">
        <f t="shared" si="2660"/>
        <v>99.751999999999995</v>
      </c>
    </row>
    <row r="5290" spans="1:11" x14ac:dyDescent="0.25">
      <c r="A5290" s="63" t="s">
        <v>326</v>
      </c>
      <c r="B5290" s="63" t="s">
        <v>295</v>
      </c>
      <c r="C5290" s="64">
        <f>C5291</f>
        <v>4500000</v>
      </c>
      <c r="D5290" s="64">
        <f t="shared" ref="D5290:J5290" si="2666">D5291</f>
        <v>0</v>
      </c>
      <c r="E5290" s="64">
        <f t="shared" si="2666"/>
        <v>0</v>
      </c>
      <c r="F5290" s="101">
        <f t="shared" si="2666"/>
        <v>0</v>
      </c>
      <c r="G5290" s="860">
        <f t="shared" si="2666"/>
        <v>4500000</v>
      </c>
      <c r="H5290" s="369">
        <f t="shared" si="2666"/>
        <v>0</v>
      </c>
      <c r="I5290" s="861">
        <f t="shared" si="2666"/>
        <v>4500000</v>
      </c>
      <c r="J5290" s="513">
        <f t="shared" si="2666"/>
        <v>0</v>
      </c>
      <c r="K5290" s="535">
        <f t="shared" si="2660"/>
        <v>100</v>
      </c>
    </row>
    <row r="5291" spans="1:11" x14ac:dyDescent="0.25">
      <c r="A5291" s="4" t="s">
        <v>331</v>
      </c>
      <c r="B5291" s="4" t="s">
        <v>296</v>
      </c>
      <c r="C5291" s="21">
        <v>4500000</v>
      </c>
      <c r="D5291" s="57"/>
      <c r="E5291" s="57"/>
      <c r="F5291" s="106"/>
      <c r="G5291" s="835">
        <v>4500000</v>
      </c>
      <c r="H5291" s="691"/>
      <c r="I5291" s="851">
        <f>H5291+G5291</f>
        <v>4500000</v>
      </c>
      <c r="J5291" s="619">
        <f>C5291-I5291</f>
        <v>0</v>
      </c>
      <c r="K5291" s="536">
        <f t="shared" si="2660"/>
        <v>100</v>
      </c>
    </row>
    <row r="5292" spans="1:11" x14ac:dyDescent="0.25">
      <c r="A5292" s="4" t="s">
        <v>327</v>
      </c>
      <c r="B5292" s="4" t="s">
        <v>297</v>
      </c>
      <c r="C5292" s="21">
        <f>C5293+C5294</f>
        <v>6500000</v>
      </c>
      <c r="D5292" s="21">
        <f t="shared" ref="D5292:J5292" si="2667">D5293+D5294</f>
        <v>0</v>
      </c>
      <c r="E5292" s="21">
        <f t="shared" si="2667"/>
        <v>0</v>
      </c>
      <c r="F5292" s="103">
        <f t="shared" si="2667"/>
        <v>0</v>
      </c>
      <c r="G5292" s="862">
        <f t="shared" si="2667"/>
        <v>6500000</v>
      </c>
      <c r="H5292" s="499">
        <f t="shared" si="2667"/>
        <v>0</v>
      </c>
      <c r="I5292" s="863">
        <f t="shared" si="2667"/>
        <v>6500000</v>
      </c>
      <c r="J5292" s="514">
        <f t="shared" si="2667"/>
        <v>0</v>
      </c>
      <c r="K5292" s="536">
        <f t="shared" si="2660"/>
        <v>100</v>
      </c>
    </row>
    <row r="5293" spans="1:11" x14ac:dyDescent="0.25">
      <c r="A5293" s="4" t="s">
        <v>333</v>
      </c>
      <c r="B5293" s="4" t="s">
        <v>298</v>
      </c>
      <c r="C5293" s="21">
        <v>3500000</v>
      </c>
      <c r="D5293" s="57"/>
      <c r="E5293" s="57"/>
      <c r="F5293" s="106"/>
      <c r="G5293" s="850">
        <v>3500000</v>
      </c>
      <c r="H5293" s="691"/>
      <c r="I5293" s="851">
        <f>H5293+G5293</f>
        <v>3500000</v>
      </c>
      <c r="J5293" s="619">
        <f>C5293-I5293</f>
        <v>0</v>
      </c>
      <c r="K5293" s="536">
        <f t="shared" si="2660"/>
        <v>100</v>
      </c>
    </row>
    <row r="5294" spans="1:11" x14ac:dyDescent="0.25">
      <c r="A5294" s="4" t="s">
        <v>332</v>
      </c>
      <c r="B5294" s="4" t="s">
        <v>299</v>
      </c>
      <c r="C5294" s="21">
        <v>3000000</v>
      </c>
      <c r="D5294" s="57"/>
      <c r="E5294" s="57"/>
      <c r="F5294" s="106"/>
      <c r="G5294" s="850">
        <v>3000000</v>
      </c>
      <c r="H5294" s="691"/>
      <c r="I5294" s="851">
        <f>H5294+G5294</f>
        <v>3000000</v>
      </c>
      <c r="J5294" s="619">
        <f>C5294-I5294</f>
        <v>0</v>
      </c>
      <c r="K5294" s="536">
        <f t="shared" si="2660"/>
        <v>100</v>
      </c>
    </row>
    <row r="5295" spans="1:11" x14ac:dyDescent="0.25">
      <c r="A5295" s="4" t="s">
        <v>328</v>
      </c>
      <c r="B5295" s="4" t="s">
        <v>300</v>
      </c>
      <c r="C5295" s="21">
        <f>C5296+C5297</f>
        <v>7950000</v>
      </c>
      <c r="D5295" s="21">
        <f t="shared" ref="D5295:J5295" si="2668">D5296+D5297</f>
        <v>0</v>
      </c>
      <c r="E5295" s="21">
        <f t="shared" si="2668"/>
        <v>0</v>
      </c>
      <c r="F5295" s="103">
        <f t="shared" si="2668"/>
        <v>0</v>
      </c>
      <c r="G5295" s="862">
        <f t="shared" si="2668"/>
        <v>7950000</v>
      </c>
      <c r="H5295" s="499">
        <f t="shared" si="2668"/>
        <v>0</v>
      </c>
      <c r="I5295" s="863">
        <f t="shared" si="2668"/>
        <v>7950000</v>
      </c>
      <c r="J5295" s="514">
        <f t="shared" si="2668"/>
        <v>0</v>
      </c>
      <c r="K5295" s="536">
        <f t="shared" si="2660"/>
        <v>100</v>
      </c>
    </row>
    <row r="5296" spans="1:11" x14ac:dyDescent="0.25">
      <c r="A5296" s="4" t="s">
        <v>334</v>
      </c>
      <c r="B5296" s="4" t="s">
        <v>301</v>
      </c>
      <c r="C5296" s="21">
        <v>3950000</v>
      </c>
      <c r="D5296" s="57"/>
      <c r="E5296" s="57"/>
      <c r="F5296" s="106"/>
      <c r="G5296" s="850">
        <v>3950000</v>
      </c>
      <c r="H5296" s="691"/>
      <c r="I5296" s="851">
        <f>H5296+G5296</f>
        <v>3950000</v>
      </c>
      <c r="J5296" s="619">
        <f>C5296-I5296</f>
        <v>0</v>
      </c>
      <c r="K5296" s="536">
        <f t="shared" si="2660"/>
        <v>100</v>
      </c>
    </row>
    <row r="5297" spans="1:11" x14ac:dyDescent="0.25">
      <c r="A5297" s="4" t="s">
        <v>335</v>
      </c>
      <c r="B5297" s="4" t="s">
        <v>302</v>
      </c>
      <c r="C5297" s="21">
        <v>4000000</v>
      </c>
      <c r="D5297" s="57"/>
      <c r="E5297" s="57"/>
      <c r="F5297" s="106"/>
      <c r="G5297" s="850">
        <v>4000000</v>
      </c>
      <c r="H5297" s="691"/>
      <c r="I5297" s="851">
        <f>H5297+G5297</f>
        <v>4000000</v>
      </c>
      <c r="J5297" s="619">
        <f>C5297-I5297</f>
        <v>0</v>
      </c>
      <c r="K5297" s="536">
        <f t="shared" si="2660"/>
        <v>100</v>
      </c>
    </row>
    <row r="5298" spans="1:11" x14ac:dyDescent="0.25">
      <c r="A5298" s="4" t="s">
        <v>329</v>
      </c>
      <c r="B5298" s="4" t="s">
        <v>303</v>
      </c>
      <c r="C5298" s="21">
        <f>C5299+C5300+C5301</f>
        <v>4550000</v>
      </c>
      <c r="D5298" s="21">
        <f t="shared" ref="D5298:J5298" si="2669">D5299+D5300+D5301</f>
        <v>0</v>
      </c>
      <c r="E5298" s="21">
        <f t="shared" si="2669"/>
        <v>0</v>
      </c>
      <c r="F5298" s="103">
        <f t="shared" si="2669"/>
        <v>0</v>
      </c>
      <c r="G5298" s="862">
        <f t="shared" si="2669"/>
        <v>4488000</v>
      </c>
      <c r="H5298" s="499">
        <f t="shared" si="2669"/>
        <v>0</v>
      </c>
      <c r="I5298" s="863">
        <f t="shared" si="2669"/>
        <v>4488000</v>
      </c>
      <c r="J5298" s="514">
        <f t="shared" si="2669"/>
        <v>62000</v>
      </c>
      <c r="K5298" s="536">
        <f t="shared" si="2660"/>
        <v>98.637362637362642</v>
      </c>
    </row>
    <row r="5299" spans="1:11" x14ac:dyDescent="0.25">
      <c r="A5299" s="4" t="s">
        <v>336</v>
      </c>
      <c r="B5299" s="4" t="s">
        <v>304</v>
      </c>
      <c r="C5299" s="21">
        <v>600000</v>
      </c>
      <c r="D5299" s="57"/>
      <c r="E5299" s="57"/>
      <c r="F5299" s="106"/>
      <c r="G5299" s="850">
        <v>538000</v>
      </c>
      <c r="H5299" s="691"/>
      <c r="I5299" s="864">
        <f>H5299+G5299</f>
        <v>538000</v>
      </c>
      <c r="J5299" s="619">
        <f>C5299-I5299</f>
        <v>62000</v>
      </c>
      <c r="K5299" s="536">
        <f t="shared" si="2660"/>
        <v>89.666666666666657</v>
      </c>
    </row>
    <row r="5300" spans="1:11" x14ac:dyDescent="0.25">
      <c r="A5300" s="4" t="s">
        <v>337</v>
      </c>
      <c r="B5300" s="4" t="s">
        <v>833</v>
      </c>
      <c r="C5300" s="21">
        <v>450000</v>
      </c>
      <c r="D5300" s="57"/>
      <c r="E5300" s="57"/>
      <c r="F5300" s="106"/>
      <c r="G5300" s="850">
        <v>450000</v>
      </c>
      <c r="H5300" s="691"/>
      <c r="I5300" s="864">
        <f t="shared" ref="I5300:I5301" si="2670">H5300+G5300</f>
        <v>450000</v>
      </c>
      <c r="J5300" s="619">
        <f>C5300-I5300</f>
        <v>0</v>
      </c>
      <c r="K5300" s="536">
        <f t="shared" si="2660"/>
        <v>100</v>
      </c>
    </row>
    <row r="5301" spans="1:11" x14ac:dyDescent="0.25">
      <c r="A5301" s="4" t="s">
        <v>338</v>
      </c>
      <c r="B5301" s="4" t="s">
        <v>306</v>
      </c>
      <c r="C5301" s="21">
        <v>3500000</v>
      </c>
      <c r="D5301" s="57"/>
      <c r="E5301" s="57"/>
      <c r="F5301" s="106"/>
      <c r="G5301" s="850">
        <v>3500000</v>
      </c>
      <c r="H5301" s="691"/>
      <c r="I5301" s="864">
        <f t="shared" si="2670"/>
        <v>3500000</v>
      </c>
      <c r="J5301" s="619">
        <f>C5301-I5301</f>
        <v>0</v>
      </c>
      <c r="K5301" s="536">
        <f t="shared" si="2660"/>
        <v>100</v>
      </c>
    </row>
    <row r="5302" spans="1:11" x14ac:dyDescent="0.25">
      <c r="A5302" s="4" t="s">
        <v>330</v>
      </c>
      <c r="B5302" s="4" t="s">
        <v>307</v>
      </c>
      <c r="C5302" s="21">
        <f>C5303</f>
        <v>1500000</v>
      </c>
      <c r="D5302" s="21">
        <f t="shared" ref="D5302:J5302" si="2671">D5303</f>
        <v>0</v>
      </c>
      <c r="E5302" s="21">
        <f t="shared" si="2671"/>
        <v>0</v>
      </c>
      <c r="F5302" s="103">
        <f t="shared" si="2671"/>
        <v>0</v>
      </c>
      <c r="G5302" s="862">
        <f t="shared" si="2671"/>
        <v>1500000</v>
      </c>
      <c r="H5302" s="499">
        <f t="shared" si="2671"/>
        <v>0</v>
      </c>
      <c r="I5302" s="863">
        <f t="shared" si="2671"/>
        <v>1500000</v>
      </c>
      <c r="J5302" s="514">
        <f t="shared" si="2671"/>
        <v>0</v>
      </c>
      <c r="K5302" s="536">
        <f t="shared" si="2660"/>
        <v>100</v>
      </c>
    </row>
    <row r="5303" spans="1:11" x14ac:dyDescent="0.25">
      <c r="A5303" s="4" t="s">
        <v>339</v>
      </c>
      <c r="B5303" s="4" t="s">
        <v>308</v>
      </c>
      <c r="C5303" s="21">
        <v>1500000</v>
      </c>
      <c r="D5303" s="57"/>
      <c r="E5303" s="57"/>
      <c r="F5303" s="106"/>
      <c r="G5303" s="850">
        <v>1500000</v>
      </c>
      <c r="H5303" s="691"/>
      <c r="I5303" s="864">
        <f>H5303+G5303</f>
        <v>1500000</v>
      </c>
      <c r="J5303" s="521"/>
      <c r="K5303" s="536">
        <f t="shared" si="2660"/>
        <v>100</v>
      </c>
    </row>
    <row r="5304" spans="1:11" ht="15.75" thickBot="1" x14ac:dyDescent="0.3">
      <c r="A5304" s="70" t="s">
        <v>42</v>
      </c>
      <c r="B5304" s="70" t="s">
        <v>43</v>
      </c>
      <c r="C5304" s="71">
        <f>C5305</f>
        <v>20000000</v>
      </c>
      <c r="D5304" s="71">
        <f t="shared" ref="D5304:J5304" si="2672">D5305</f>
        <v>0</v>
      </c>
      <c r="E5304" s="71">
        <f t="shared" si="2672"/>
        <v>0</v>
      </c>
      <c r="F5304" s="111">
        <f t="shared" si="2672"/>
        <v>0</v>
      </c>
      <c r="G5304" s="902">
        <f t="shared" si="2672"/>
        <v>20000000</v>
      </c>
      <c r="H5304" s="557">
        <f t="shared" si="2672"/>
        <v>0</v>
      </c>
      <c r="I5304" s="903">
        <f t="shared" si="2672"/>
        <v>20000000</v>
      </c>
      <c r="J5304" s="558">
        <f t="shared" si="2672"/>
        <v>0</v>
      </c>
      <c r="K5304" s="904">
        <f t="shared" si="2660"/>
        <v>100</v>
      </c>
    </row>
    <row r="5305" spans="1:11" ht="15.75" thickBot="1" x14ac:dyDescent="0.3">
      <c r="A5305" s="3" t="s">
        <v>315</v>
      </c>
      <c r="B5305" s="3" t="s">
        <v>294</v>
      </c>
      <c r="C5305" s="65">
        <f>C5306+C5308</f>
        <v>20000000</v>
      </c>
      <c r="D5305" s="65">
        <f t="shared" ref="D5305:J5305" si="2673">D5306+D5308</f>
        <v>0</v>
      </c>
      <c r="E5305" s="65">
        <f t="shared" si="2673"/>
        <v>0</v>
      </c>
      <c r="F5305" s="100">
        <f t="shared" si="2673"/>
        <v>0</v>
      </c>
      <c r="G5305" s="858">
        <f t="shared" si="2673"/>
        <v>20000000</v>
      </c>
      <c r="H5305" s="511">
        <f t="shared" si="2673"/>
        <v>0</v>
      </c>
      <c r="I5305" s="859">
        <f t="shared" si="2673"/>
        <v>20000000</v>
      </c>
      <c r="J5305" s="512">
        <f t="shared" si="2673"/>
        <v>0</v>
      </c>
      <c r="K5305" s="544">
        <f t="shared" si="2660"/>
        <v>100</v>
      </c>
    </row>
    <row r="5306" spans="1:11" x14ac:dyDescent="0.25">
      <c r="A5306" s="63" t="s">
        <v>321</v>
      </c>
      <c r="B5306" s="63" t="s">
        <v>297</v>
      </c>
      <c r="C5306" s="64">
        <f>C5307</f>
        <v>5000000</v>
      </c>
      <c r="D5306" s="64">
        <f t="shared" ref="D5306:J5306" si="2674">D5307</f>
        <v>0</v>
      </c>
      <c r="E5306" s="64">
        <f t="shared" si="2674"/>
        <v>0</v>
      </c>
      <c r="F5306" s="101">
        <f t="shared" si="2674"/>
        <v>0</v>
      </c>
      <c r="G5306" s="860">
        <f t="shared" si="2674"/>
        <v>5000000</v>
      </c>
      <c r="H5306" s="369">
        <f t="shared" si="2674"/>
        <v>0</v>
      </c>
      <c r="I5306" s="861">
        <f t="shared" si="2674"/>
        <v>5000000</v>
      </c>
      <c r="J5306" s="513">
        <f t="shared" si="2674"/>
        <v>0</v>
      </c>
      <c r="K5306" s="535">
        <f t="shared" si="2660"/>
        <v>100</v>
      </c>
    </row>
    <row r="5307" spans="1:11" x14ac:dyDescent="0.25">
      <c r="A5307" s="4" t="s">
        <v>322</v>
      </c>
      <c r="B5307" s="5" t="s">
        <v>313</v>
      </c>
      <c r="C5307" s="21">
        <v>5000000</v>
      </c>
      <c r="D5307" s="58"/>
      <c r="E5307" s="58"/>
      <c r="F5307" s="107"/>
      <c r="G5307" s="868">
        <v>5000000</v>
      </c>
      <c r="H5307" s="695"/>
      <c r="I5307" s="869">
        <f>H5307+G5307</f>
        <v>5000000</v>
      </c>
      <c r="J5307" s="620">
        <f>C5307-I5307</f>
        <v>0</v>
      </c>
      <c r="K5307" s="536">
        <f t="shared" si="2660"/>
        <v>100</v>
      </c>
    </row>
    <row r="5308" spans="1:11" x14ac:dyDescent="0.25">
      <c r="A5308" s="4" t="s">
        <v>323</v>
      </c>
      <c r="B5308" s="4" t="s">
        <v>300</v>
      </c>
      <c r="C5308" s="21">
        <f>C5309</f>
        <v>15000000</v>
      </c>
      <c r="D5308" s="21">
        <f t="shared" ref="D5308:J5308" si="2675">D5309</f>
        <v>0</v>
      </c>
      <c r="E5308" s="21">
        <f t="shared" si="2675"/>
        <v>0</v>
      </c>
      <c r="F5308" s="103">
        <f t="shared" si="2675"/>
        <v>0</v>
      </c>
      <c r="G5308" s="870">
        <f t="shared" si="2675"/>
        <v>15000000</v>
      </c>
      <c r="H5308" s="21">
        <f t="shared" si="2675"/>
        <v>0</v>
      </c>
      <c r="I5308" s="871">
        <f t="shared" si="2675"/>
        <v>15000000</v>
      </c>
      <c r="J5308" s="919">
        <f t="shared" si="2675"/>
        <v>0</v>
      </c>
      <c r="K5308" s="930">
        <f t="shared" si="2660"/>
        <v>100</v>
      </c>
    </row>
    <row r="5309" spans="1:11" x14ac:dyDescent="0.25">
      <c r="A5309" s="4" t="s">
        <v>324</v>
      </c>
      <c r="B5309" s="4" t="s">
        <v>314</v>
      </c>
      <c r="C5309" s="21">
        <v>15000000</v>
      </c>
      <c r="D5309" s="58"/>
      <c r="E5309" s="58"/>
      <c r="F5309" s="107"/>
      <c r="G5309" s="868">
        <v>15000000</v>
      </c>
      <c r="H5309" s="695"/>
      <c r="I5309" s="869">
        <f>H5309+G5309</f>
        <v>15000000</v>
      </c>
      <c r="J5309" s="620">
        <f>C5309-I5309</f>
        <v>0</v>
      </c>
      <c r="K5309" s="536">
        <f t="shared" si="2660"/>
        <v>100</v>
      </c>
    </row>
    <row r="5310" spans="1:11" ht="15.75" thickBot="1" x14ac:dyDescent="0.3">
      <c r="A5310" s="70" t="s">
        <v>44</v>
      </c>
      <c r="B5310" s="70" t="s">
        <v>45</v>
      </c>
      <c r="C5310" s="71">
        <f>C5311</f>
        <v>20500000</v>
      </c>
      <c r="D5310" s="71">
        <f t="shared" ref="D5310:J5311" si="2676">D5311</f>
        <v>0</v>
      </c>
      <c r="E5310" s="71">
        <f t="shared" si="2676"/>
        <v>0</v>
      </c>
      <c r="F5310" s="111">
        <f t="shared" si="2676"/>
        <v>0</v>
      </c>
      <c r="G5310" s="902">
        <f t="shared" si="2676"/>
        <v>19735000</v>
      </c>
      <c r="H5310" s="557">
        <f t="shared" si="2676"/>
        <v>0</v>
      </c>
      <c r="I5310" s="903">
        <f t="shared" si="2676"/>
        <v>19735000</v>
      </c>
      <c r="J5310" s="558">
        <f t="shared" si="2676"/>
        <v>765000</v>
      </c>
      <c r="K5310" s="904">
        <f t="shared" si="2660"/>
        <v>96.268292682926827</v>
      </c>
    </row>
    <row r="5311" spans="1:11" ht="15.75" thickBot="1" x14ac:dyDescent="0.3">
      <c r="A5311" s="3" t="s">
        <v>316</v>
      </c>
      <c r="B5311" s="3" t="s">
        <v>294</v>
      </c>
      <c r="C5311" s="65">
        <f>C5312</f>
        <v>20500000</v>
      </c>
      <c r="D5311" s="65">
        <f t="shared" si="2676"/>
        <v>0</v>
      </c>
      <c r="E5311" s="65">
        <f t="shared" si="2676"/>
        <v>0</v>
      </c>
      <c r="F5311" s="100">
        <f t="shared" si="2676"/>
        <v>0</v>
      </c>
      <c r="G5311" s="858">
        <f t="shared" si="2676"/>
        <v>19735000</v>
      </c>
      <c r="H5311" s="511">
        <f t="shared" si="2676"/>
        <v>0</v>
      </c>
      <c r="I5311" s="859">
        <f t="shared" si="2676"/>
        <v>19735000</v>
      </c>
      <c r="J5311" s="512">
        <f t="shared" si="2676"/>
        <v>765000</v>
      </c>
      <c r="K5311" s="544">
        <f t="shared" si="2660"/>
        <v>96.268292682926827</v>
      </c>
    </row>
    <row r="5312" spans="1:11" x14ac:dyDescent="0.25">
      <c r="A5312" s="63" t="s">
        <v>317</v>
      </c>
      <c r="B5312" s="63" t="s">
        <v>309</v>
      </c>
      <c r="C5312" s="64">
        <f>C5313+C5314+C5315</f>
        <v>20500000</v>
      </c>
      <c r="D5312" s="64">
        <f t="shared" ref="D5312:J5312" si="2677">D5313+D5314+D5315</f>
        <v>0</v>
      </c>
      <c r="E5312" s="64">
        <f t="shared" si="2677"/>
        <v>0</v>
      </c>
      <c r="F5312" s="101">
        <f t="shared" si="2677"/>
        <v>0</v>
      </c>
      <c r="G5312" s="860">
        <f t="shared" si="2677"/>
        <v>19735000</v>
      </c>
      <c r="H5312" s="369">
        <f t="shared" si="2677"/>
        <v>0</v>
      </c>
      <c r="I5312" s="861">
        <f t="shared" si="2677"/>
        <v>19735000</v>
      </c>
      <c r="J5312" s="513">
        <f t="shared" si="2677"/>
        <v>765000</v>
      </c>
      <c r="K5312" s="535">
        <f t="shared" si="2660"/>
        <v>96.268292682926827</v>
      </c>
    </row>
    <row r="5313" spans="1:11" x14ac:dyDescent="0.25">
      <c r="A5313" s="4" t="s">
        <v>318</v>
      </c>
      <c r="B5313" s="4" t="s">
        <v>310</v>
      </c>
      <c r="C5313" s="21">
        <v>8000000</v>
      </c>
      <c r="D5313" s="58"/>
      <c r="E5313" s="58"/>
      <c r="F5313" s="107"/>
      <c r="G5313" s="872">
        <v>8000000</v>
      </c>
      <c r="H5313" s="695"/>
      <c r="I5313" s="869">
        <f>H5313+G5313</f>
        <v>8000000</v>
      </c>
      <c r="J5313" s="1083">
        <f>C5313-I5313</f>
        <v>0</v>
      </c>
      <c r="K5313" s="536">
        <f t="shared" si="2660"/>
        <v>100</v>
      </c>
    </row>
    <row r="5314" spans="1:11" x14ac:dyDescent="0.25">
      <c r="A5314" s="4" t="s">
        <v>319</v>
      </c>
      <c r="B5314" s="4" t="s">
        <v>311</v>
      </c>
      <c r="C5314" s="21">
        <v>7500000</v>
      </c>
      <c r="D5314" s="58"/>
      <c r="E5314" s="58"/>
      <c r="F5314" s="107"/>
      <c r="G5314" s="868">
        <v>7500000</v>
      </c>
      <c r="H5314" s="695"/>
      <c r="I5314" s="869">
        <f t="shared" ref="I5314:I5315" si="2678">H5314+G5314</f>
        <v>7500000</v>
      </c>
      <c r="J5314" s="620">
        <f t="shared" ref="J5314:J5315" si="2679">C5314-I5314</f>
        <v>0</v>
      </c>
      <c r="K5314" s="536">
        <f t="shared" si="2660"/>
        <v>100</v>
      </c>
    </row>
    <row r="5315" spans="1:11" x14ac:dyDescent="0.25">
      <c r="A5315" s="4" t="s">
        <v>320</v>
      </c>
      <c r="B5315" s="4" t="s">
        <v>312</v>
      </c>
      <c r="C5315" s="21">
        <v>5000000</v>
      </c>
      <c r="D5315" s="25"/>
      <c r="E5315" s="25"/>
      <c r="F5315" s="108"/>
      <c r="G5315" s="868">
        <v>4235000</v>
      </c>
      <c r="H5315" s="695"/>
      <c r="I5315" s="869">
        <f t="shared" si="2678"/>
        <v>4235000</v>
      </c>
      <c r="J5315" s="620">
        <f t="shared" si="2679"/>
        <v>765000</v>
      </c>
      <c r="K5315" s="536">
        <f t="shared" si="2660"/>
        <v>84.7</v>
      </c>
    </row>
    <row r="5316" spans="1:11" x14ac:dyDescent="0.25">
      <c r="A5316" s="124"/>
      <c r="B5316" s="124"/>
      <c r="C5316" s="125"/>
      <c r="D5316" s="133"/>
      <c r="E5316" s="133"/>
      <c r="F5316" s="133"/>
      <c r="G5316" s="554"/>
      <c r="H5316" s="554"/>
      <c r="I5316" s="554"/>
      <c r="J5316" s="553"/>
      <c r="K5316" s="545"/>
    </row>
    <row r="5317" spans="1:11" x14ac:dyDescent="0.25">
      <c r="A5317" s="7"/>
      <c r="B5317" s="7"/>
      <c r="C5317" s="8"/>
      <c r="D5317" s="134"/>
      <c r="E5317" s="134"/>
      <c r="F5317" s="134"/>
      <c r="G5317" s="556"/>
      <c r="H5317" s="556"/>
      <c r="I5317" s="556"/>
      <c r="J5317" s="555"/>
      <c r="K5317" s="550">
        <v>6</v>
      </c>
    </row>
    <row r="5318" spans="1:11" x14ac:dyDescent="0.25">
      <c r="A5318" s="120" t="s">
        <v>533</v>
      </c>
      <c r="B5318" s="121">
        <v>2</v>
      </c>
      <c r="C5318" s="122" t="s">
        <v>534</v>
      </c>
      <c r="D5318" s="122" t="s">
        <v>535</v>
      </c>
      <c r="E5318" s="122" t="s">
        <v>536</v>
      </c>
      <c r="F5318" s="123" t="s">
        <v>537</v>
      </c>
      <c r="G5318" s="832">
        <v>7</v>
      </c>
      <c r="H5318" s="715">
        <v>8</v>
      </c>
      <c r="I5318" s="843">
        <v>9</v>
      </c>
      <c r="J5318" s="502">
        <v>10</v>
      </c>
      <c r="K5318" s="503">
        <v>11</v>
      </c>
    </row>
    <row r="5319" spans="1:11" ht="15.75" thickBot="1" x14ac:dyDescent="0.3">
      <c r="A5319" s="70" t="s">
        <v>46</v>
      </c>
      <c r="B5319" s="70" t="s">
        <v>47</v>
      </c>
      <c r="C5319" s="71">
        <f>C5320+C5323</f>
        <v>23195000</v>
      </c>
      <c r="D5319" s="71">
        <f t="shared" ref="D5319:J5319" si="2680">D5320+D5323</f>
        <v>0</v>
      </c>
      <c r="E5319" s="71">
        <f t="shared" si="2680"/>
        <v>0</v>
      </c>
      <c r="F5319" s="111">
        <f t="shared" si="2680"/>
        <v>0</v>
      </c>
      <c r="G5319" s="902">
        <f t="shared" si="2680"/>
        <v>1024500</v>
      </c>
      <c r="H5319" s="557">
        <f t="shared" si="2680"/>
        <v>0</v>
      </c>
      <c r="I5319" s="903">
        <f t="shared" si="2680"/>
        <v>1024500</v>
      </c>
      <c r="J5319" s="558">
        <f t="shared" si="2680"/>
        <v>22170500</v>
      </c>
      <c r="K5319" s="904">
        <f t="shared" ref="K5319:K5347" si="2681">I5319/C5319*100</f>
        <v>4.4169001940073294</v>
      </c>
    </row>
    <row r="5320" spans="1:11" ht="15.75" thickBot="1" x14ac:dyDescent="0.3">
      <c r="A5320" s="3" t="s">
        <v>342</v>
      </c>
      <c r="B5320" s="3" t="s">
        <v>92</v>
      </c>
      <c r="C5320" s="65">
        <f>C5321</f>
        <v>6000000</v>
      </c>
      <c r="D5320" s="65">
        <f t="shared" ref="D5320:J5321" si="2682">D5321</f>
        <v>0</v>
      </c>
      <c r="E5320" s="65">
        <f t="shared" si="2682"/>
        <v>0</v>
      </c>
      <c r="F5320" s="100">
        <f t="shared" si="2682"/>
        <v>0</v>
      </c>
      <c r="G5320" s="858">
        <f t="shared" si="2682"/>
        <v>180000</v>
      </c>
      <c r="H5320" s="511">
        <f t="shared" si="2682"/>
        <v>0</v>
      </c>
      <c r="I5320" s="859">
        <f t="shared" si="2682"/>
        <v>180000</v>
      </c>
      <c r="J5320" s="512">
        <f t="shared" si="2682"/>
        <v>5820000</v>
      </c>
      <c r="K5320" s="544">
        <f t="shared" si="2681"/>
        <v>3</v>
      </c>
    </row>
    <row r="5321" spans="1:11" x14ac:dyDescent="0.25">
      <c r="A5321" s="63" t="s">
        <v>343</v>
      </c>
      <c r="B5321" s="63" t="s">
        <v>213</v>
      </c>
      <c r="C5321" s="64">
        <f>C5322</f>
        <v>6000000</v>
      </c>
      <c r="D5321" s="64">
        <f t="shared" si="2682"/>
        <v>0</v>
      </c>
      <c r="E5321" s="64">
        <f t="shared" si="2682"/>
        <v>0</v>
      </c>
      <c r="F5321" s="101">
        <f t="shared" si="2682"/>
        <v>0</v>
      </c>
      <c r="G5321" s="860">
        <f t="shared" si="2682"/>
        <v>180000</v>
      </c>
      <c r="H5321" s="369">
        <f t="shared" si="2682"/>
        <v>0</v>
      </c>
      <c r="I5321" s="861">
        <f t="shared" si="2682"/>
        <v>180000</v>
      </c>
      <c r="J5321" s="513">
        <f t="shared" si="2682"/>
        <v>5820000</v>
      </c>
      <c r="K5321" s="535">
        <f t="shared" si="2681"/>
        <v>3</v>
      </c>
    </row>
    <row r="5322" spans="1:11" ht="15.75" thickBot="1" x14ac:dyDescent="0.3">
      <c r="A5322" s="48" t="s">
        <v>344</v>
      </c>
      <c r="B5322" s="48" t="s">
        <v>290</v>
      </c>
      <c r="C5322" s="49">
        <v>6000000</v>
      </c>
      <c r="D5322" s="149"/>
      <c r="E5322" s="149"/>
      <c r="F5322" s="150"/>
      <c r="G5322" s="874">
        <v>180000</v>
      </c>
      <c r="H5322" s="1102">
        <v>0</v>
      </c>
      <c r="I5322" s="875">
        <f>H5322+G5322</f>
        <v>180000</v>
      </c>
      <c r="J5322" s="621">
        <f>C5322-I5322</f>
        <v>5820000</v>
      </c>
      <c r="K5322" s="538">
        <f t="shared" si="2681"/>
        <v>3</v>
      </c>
    </row>
    <row r="5323" spans="1:11" ht="15.75" thickBot="1" x14ac:dyDescent="0.3">
      <c r="A5323" s="3" t="s">
        <v>345</v>
      </c>
      <c r="B5323" s="3" t="s">
        <v>151</v>
      </c>
      <c r="C5323" s="65">
        <f>C5324</f>
        <v>17195000</v>
      </c>
      <c r="D5323" s="65">
        <f t="shared" ref="D5323:J5324" si="2683">D5324</f>
        <v>0</v>
      </c>
      <c r="E5323" s="65">
        <f t="shared" si="2683"/>
        <v>0</v>
      </c>
      <c r="F5323" s="100">
        <f t="shared" si="2683"/>
        <v>0</v>
      </c>
      <c r="G5323" s="858">
        <f t="shared" si="2683"/>
        <v>844500</v>
      </c>
      <c r="H5323" s="511">
        <f t="shared" si="2683"/>
        <v>0</v>
      </c>
      <c r="I5323" s="859">
        <f t="shared" si="2683"/>
        <v>844500</v>
      </c>
      <c r="J5323" s="512">
        <f t="shared" si="2683"/>
        <v>16350500</v>
      </c>
      <c r="K5323" s="544">
        <f t="shared" si="2681"/>
        <v>4.911311427740622</v>
      </c>
    </row>
    <row r="5324" spans="1:11" x14ac:dyDescent="0.25">
      <c r="A5324" s="63" t="s">
        <v>346</v>
      </c>
      <c r="B5324" s="63" t="s">
        <v>340</v>
      </c>
      <c r="C5324" s="64">
        <f>C5325</f>
        <v>17195000</v>
      </c>
      <c r="D5324" s="64">
        <f t="shared" si="2683"/>
        <v>0</v>
      </c>
      <c r="E5324" s="64">
        <f t="shared" si="2683"/>
        <v>0</v>
      </c>
      <c r="F5324" s="101">
        <f t="shared" si="2683"/>
        <v>0</v>
      </c>
      <c r="G5324" s="860">
        <f t="shared" si="2683"/>
        <v>844500</v>
      </c>
      <c r="H5324" s="369">
        <f t="shared" si="2683"/>
        <v>0</v>
      </c>
      <c r="I5324" s="861">
        <f t="shared" si="2683"/>
        <v>844500</v>
      </c>
      <c r="J5324" s="513">
        <f t="shared" si="2683"/>
        <v>16350500</v>
      </c>
      <c r="K5324" s="535">
        <f t="shared" si="2681"/>
        <v>4.911311427740622</v>
      </c>
    </row>
    <row r="5325" spans="1:11" x14ac:dyDescent="0.25">
      <c r="A5325" s="4" t="s">
        <v>347</v>
      </c>
      <c r="B5325" s="4" t="s">
        <v>341</v>
      </c>
      <c r="C5325" s="21">
        <v>17195000</v>
      </c>
      <c r="D5325" s="58"/>
      <c r="E5325" s="58"/>
      <c r="F5325" s="107"/>
      <c r="G5325" s="868">
        <v>844500</v>
      </c>
      <c r="H5325" s="695">
        <v>0</v>
      </c>
      <c r="I5325" s="869">
        <f>H5325+G5325</f>
        <v>844500</v>
      </c>
      <c r="J5325" s="622">
        <f>C5325-I5325</f>
        <v>16350500</v>
      </c>
      <c r="K5325" s="536">
        <f t="shared" si="2681"/>
        <v>4.911311427740622</v>
      </c>
    </row>
    <row r="5326" spans="1:11" ht="15.75" thickBot="1" x14ac:dyDescent="0.3">
      <c r="A5326" s="70" t="s">
        <v>48</v>
      </c>
      <c r="B5326" s="70" t="s">
        <v>49</v>
      </c>
      <c r="C5326" s="71">
        <f>C5327+C5330</f>
        <v>61450000</v>
      </c>
      <c r="D5326" s="71">
        <f t="shared" ref="D5326:J5326" si="2684">D5327+D5330</f>
        <v>0</v>
      </c>
      <c r="E5326" s="71">
        <f t="shared" si="2684"/>
        <v>0</v>
      </c>
      <c r="F5326" s="111">
        <f t="shared" si="2684"/>
        <v>0</v>
      </c>
      <c r="G5326" s="902">
        <f t="shared" si="2684"/>
        <v>0</v>
      </c>
      <c r="H5326" s="557">
        <f t="shared" si="2684"/>
        <v>0</v>
      </c>
      <c r="I5326" s="903">
        <f t="shared" si="2684"/>
        <v>0</v>
      </c>
      <c r="J5326" s="558">
        <f t="shared" si="2684"/>
        <v>61450000</v>
      </c>
      <c r="K5326" s="904">
        <f t="shared" si="2681"/>
        <v>0</v>
      </c>
    </row>
    <row r="5327" spans="1:11" ht="15.75" thickBot="1" x14ac:dyDescent="0.3">
      <c r="A5327" s="3" t="s">
        <v>359</v>
      </c>
      <c r="B5327" s="3" t="s">
        <v>92</v>
      </c>
      <c r="C5327" s="65">
        <f>C5328</f>
        <v>26100000</v>
      </c>
      <c r="D5327" s="65">
        <f t="shared" ref="D5327:J5328" si="2685">D5328</f>
        <v>0</v>
      </c>
      <c r="E5327" s="65">
        <f t="shared" si="2685"/>
        <v>0</v>
      </c>
      <c r="F5327" s="100">
        <f t="shared" si="2685"/>
        <v>0</v>
      </c>
      <c r="G5327" s="858">
        <f t="shared" si="2685"/>
        <v>0</v>
      </c>
      <c r="H5327" s="511">
        <f t="shared" si="2685"/>
        <v>0</v>
      </c>
      <c r="I5327" s="859">
        <f t="shared" si="2685"/>
        <v>0</v>
      </c>
      <c r="J5327" s="512">
        <f t="shared" si="2685"/>
        <v>26100000</v>
      </c>
      <c r="K5327" s="544">
        <f t="shared" si="2681"/>
        <v>0</v>
      </c>
    </row>
    <row r="5328" spans="1:11" x14ac:dyDescent="0.25">
      <c r="A5328" s="63" t="s">
        <v>360</v>
      </c>
      <c r="B5328" s="63" t="s">
        <v>213</v>
      </c>
      <c r="C5328" s="64">
        <f>C5329</f>
        <v>26100000</v>
      </c>
      <c r="D5328" s="64">
        <f t="shared" si="2685"/>
        <v>0</v>
      </c>
      <c r="E5328" s="64">
        <f t="shared" si="2685"/>
        <v>0</v>
      </c>
      <c r="F5328" s="101">
        <f t="shared" si="2685"/>
        <v>0</v>
      </c>
      <c r="G5328" s="860">
        <f t="shared" si="2685"/>
        <v>0</v>
      </c>
      <c r="H5328" s="369">
        <f t="shared" si="2685"/>
        <v>0</v>
      </c>
      <c r="I5328" s="861">
        <f t="shared" si="2685"/>
        <v>0</v>
      </c>
      <c r="J5328" s="513">
        <f t="shared" si="2685"/>
        <v>26100000</v>
      </c>
      <c r="K5328" s="535">
        <f t="shared" si="2681"/>
        <v>0</v>
      </c>
    </row>
    <row r="5329" spans="1:11" ht="15.75" thickBot="1" x14ac:dyDescent="0.3">
      <c r="A5329" s="48" t="s">
        <v>361</v>
      </c>
      <c r="B5329" s="48" t="s">
        <v>290</v>
      </c>
      <c r="C5329" s="49">
        <v>26100000</v>
      </c>
      <c r="D5329" s="62"/>
      <c r="E5329" s="62"/>
      <c r="F5329" s="99"/>
      <c r="G5329" s="876"/>
      <c r="H5329" s="1102">
        <v>0</v>
      </c>
      <c r="I5329" s="1178">
        <f>H5329+G5329</f>
        <v>0</v>
      </c>
      <c r="J5329" s="1179">
        <f>C5329-I5329</f>
        <v>26100000</v>
      </c>
      <c r="K5329" s="538">
        <f t="shared" si="2681"/>
        <v>0</v>
      </c>
    </row>
    <row r="5330" spans="1:11" ht="15.75" thickBot="1" x14ac:dyDescent="0.3">
      <c r="A5330" s="3" t="s">
        <v>362</v>
      </c>
      <c r="B5330" s="3" t="s">
        <v>151</v>
      </c>
      <c r="C5330" s="65">
        <f>C5331</f>
        <v>35350000</v>
      </c>
      <c r="D5330" s="65">
        <f t="shared" ref="D5330:J5331" si="2686">D5331</f>
        <v>0</v>
      </c>
      <c r="E5330" s="65">
        <f t="shared" si="2686"/>
        <v>0</v>
      </c>
      <c r="F5330" s="100">
        <f t="shared" si="2686"/>
        <v>0</v>
      </c>
      <c r="G5330" s="858">
        <f t="shared" si="2686"/>
        <v>0</v>
      </c>
      <c r="H5330" s="511">
        <f t="shared" si="2686"/>
        <v>0</v>
      </c>
      <c r="I5330" s="859">
        <f t="shared" si="2686"/>
        <v>0</v>
      </c>
      <c r="J5330" s="512">
        <f t="shared" si="2686"/>
        <v>35350000</v>
      </c>
      <c r="K5330" s="544">
        <f t="shared" si="2681"/>
        <v>0</v>
      </c>
    </row>
    <row r="5331" spans="1:11" x14ac:dyDescent="0.25">
      <c r="A5331" s="63" t="s">
        <v>363</v>
      </c>
      <c r="B5331" s="63" t="s">
        <v>340</v>
      </c>
      <c r="C5331" s="64">
        <f>C5332</f>
        <v>35350000</v>
      </c>
      <c r="D5331" s="64">
        <f t="shared" si="2686"/>
        <v>0</v>
      </c>
      <c r="E5331" s="64">
        <f t="shared" si="2686"/>
        <v>0</v>
      </c>
      <c r="F5331" s="101">
        <f t="shared" si="2686"/>
        <v>0</v>
      </c>
      <c r="G5331" s="860">
        <f t="shared" si="2686"/>
        <v>0</v>
      </c>
      <c r="H5331" s="369">
        <f t="shared" si="2686"/>
        <v>0</v>
      </c>
      <c r="I5331" s="861">
        <f t="shared" si="2686"/>
        <v>0</v>
      </c>
      <c r="J5331" s="513">
        <f t="shared" si="2686"/>
        <v>35350000</v>
      </c>
      <c r="K5331" s="535">
        <f t="shared" si="2681"/>
        <v>0</v>
      </c>
    </row>
    <row r="5332" spans="1:11" x14ac:dyDescent="0.25">
      <c r="A5332" s="4" t="s">
        <v>364</v>
      </c>
      <c r="B5332" s="4" t="s">
        <v>341</v>
      </c>
      <c r="C5332" s="21">
        <v>35350000</v>
      </c>
      <c r="D5332" s="25"/>
      <c r="E5332" s="25"/>
      <c r="F5332" s="108"/>
      <c r="G5332" s="872"/>
      <c r="H5332" s="695">
        <v>0</v>
      </c>
      <c r="I5332" s="869">
        <f>H5332+G5332</f>
        <v>0</v>
      </c>
      <c r="J5332" s="622">
        <f>C5332-I5332</f>
        <v>35350000</v>
      </c>
      <c r="K5332" s="536">
        <f t="shared" si="2681"/>
        <v>0</v>
      </c>
    </row>
    <row r="5333" spans="1:11" ht="15.75" thickBot="1" x14ac:dyDescent="0.3">
      <c r="A5333" s="70" t="s">
        <v>50</v>
      </c>
      <c r="B5333" s="70" t="s">
        <v>51</v>
      </c>
      <c r="C5333" s="71">
        <f>C5334</f>
        <v>22000000</v>
      </c>
      <c r="D5333" s="71">
        <f t="shared" ref="D5333:J5334" si="2687">D5334</f>
        <v>0</v>
      </c>
      <c r="E5333" s="71">
        <f t="shared" si="2687"/>
        <v>0</v>
      </c>
      <c r="F5333" s="111">
        <f t="shared" si="2687"/>
        <v>0</v>
      </c>
      <c r="G5333" s="902">
        <f t="shared" si="2687"/>
        <v>16365304</v>
      </c>
      <c r="H5333" s="557">
        <f t="shared" si="2687"/>
        <v>0</v>
      </c>
      <c r="I5333" s="903">
        <f t="shared" si="2687"/>
        <v>16365304</v>
      </c>
      <c r="J5333" s="558">
        <f t="shared" si="2687"/>
        <v>5634696</v>
      </c>
      <c r="K5333" s="904">
        <f t="shared" si="2681"/>
        <v>74.387745454545453</v>
      </c>
    </row>
    <row r="5334" spans="1:11" ht="15.75" thickBot="1" x14ac:dyDescent="0.3">
      <c r="A5334" s="692" t="s">
        <v>353</v>
      </c>
      <c r="B5334" s="692" t="s">
        <v>151</v>
      </c>
      <c r="C5334" s="76">
        <f>C5335</f>
        <v>22000000</v>
      </c>
      <c r="D5334" s="76">
        <f t="shared" si="2687"/>
        <v>0</v>
      </c>
      <c r="E5334" s="76">
        <f t="shared" si="2687"/>
        <v>0</v>
      </c>
      <c r="F5334" s="109">
        <f t="shared" si="2687"/>
        <v>0</v>
      </c>
      <c r="G5334" s="877">
        <f t="shared" si="2687"/>
        <v>16365304</v>
      </c>
      <c r="H5334" s="1104">
        <f t="shared" si="2687"/>
        <v>0</v>
      </c>
      <c r="I5334" s="878">
        <f t="shared" si="2687"/>
        <v>16365304</v>
      </c>
      <c r="J5334" s="522">
        <f t="shared" si="2687"/>
        <v>5634696</v>
      </c>
      <c r="K5334" s="693">
        <f t="shared" si="2681"/>
        <v>74.387745454545453</v>
      </c>
    </row>
    <row r="5335" spans="1:11" x14ac:dyDescent="0.25">
      <c r="A5335" s="698" t="s">
        <v>354</v>
      </c>
      <c r="B5335" s="699" t="s">
        <v>348</v>
      </c>
      <c r="C5335" s="75">
        <f>C5336+C5337+C5338+C5339</f>
        <v>22000000</v>
      </c>
      <c r="D5335" s="75">
        <f t="shared" ref="D5335:J5335" si="2688">D5336+D5337+D5338+D5339</f>
        <v>0</v>
      </c>
      <c r="E5335" s="75">
        <f t="shared" si="2688"/>
        <v>0</v>
      </c>
      <c r="F5335" s="110">
        <f t="shared" si="2688"/>
        <v>0</v>
      </c>
      <c r="G5335" s="879">
        <f t="shared" si="2688"/>
        <v>16365304</v>
      </c>
      <c r="H5335" s="1105">
        <f t="shared" si="2688"/>
        <v>0</v>
      </c>
      <c r="I5335" s="880">
        <f t="shared" si="2688"/>
        <v>16365304</v>
      </c>
      <c r="J5335" s="523">
        <f t="shared" si="2688"/>
        <v>5634696</v>
      </c>
      <c r="K5335" s="700">
        <f t="shared" si="2681"/>
        <v>74.387745454545453</v>
      </c>
    </row>
    <row r="5336" spans="1:11" x14ac:dyDescent="0.25">
      <c r="A5336" s="5" t="s">
        <v>355</v>
      </c>
      <c r="B5336" s="5" t="s">
        <v>349</v>
      </c>
      <c r="C5336" s="6">
        <v>1420000</v>
      </c>
      <c r="D5336" s="58"/>
      <c r="E5336" s="58"/>
      <c r="F5336" s="107"/>
      <c r="G5336" s="868">
        <v>1348999</v>
      </c>
      <c r="H5336" s="695">
        <v>0</v>
      </c>
      <c r="I5336" s="869">
        <f>H5336+G5336</f>
        <v>1348999</v>
      </c>
      <c r="J5336" s="620">
        <f>C5336-I5336</f>
        <v>71001</v>
      </c>
      <c r="K5336" s="702">
        <f t="shared" si="2681"/>
        <v>94.999929577464798</v>
      </c>
    </row>
    <row r="5337" spans="1:11" x14ac:dyDescent="0.25">
      <c r="A5337" s="5" t="s">
        <v>356</v>
      </c>
      <c r="B5337" s="5" t="s">
        <v>350</v>
      </c>
      <c r="C5337" s="6">
        <v>2798000</v>
      </c>
      <c r="D5337" s="58"/>
      <c r="E5337" s="58"/>
      <c r="F5337" s="107"/>
      <c r="G5337" s="868">
        <v>2675000</v>
      </c>
      <c r="H5337" s="695">
        <v>0</v>
      </c>
      <c r="I5337" s="869">
        <f t="shared" ref="I5337:I5339" si="2689">H5337+G5337</f>
        <v>2675000</v>
      </c>
      <c r="J5337" s="620">
        <f t="shared" ref="J5337:J5339" si="2690">C5337-I5337</f>
        <v>123000</v>
      </c>
      <c r="K5337" s="702">
        <f t="shared" si="2681"/>
        <v>95.60400285918513</v>
      </c>
    </row>
    <row r="5338" spans="1:11" x14ac:dyDescent="0.25">
      <c r="A5338" s="5" t="s">
        <v>357</v>
      </c>
      <c r="B5338" s="5" t="s">
        <v>351</v>
      </c>
      <c r="C5338" s="6">
        <v>16182000</v>
      </c>
      <c r="D5338" s="58"/>
      <c r="E5338" s="58"/>
      <c r="F5338" s="107"/>
      <c r="G5338" s="868">
        <v>11275805</v>
      </c>
      <c r="H5338" s="695">
        <v>0</v>
      </c>
      <c r="I5338" s="869">
        <f t="shared" si="2689"/>
        <v>11275805</v>
      </c>
      <c r="J5338" s="620">
        <f t="shared" si="2690"/>
        <v>4906195</v>
      </c>
      <c r="K5338" s="702">
        <f t="shared" si="2681"/>
        <v>69.681158076875533</v>
      </c>
    </row>
    <row r="5339" spans="1:11" x14ac:dyDescent="0.25">
      <c r="A5339" s="5" t="s">
        <v>358</v>
      </c>
      <c r="B5339" s="5" t="s">
        <v>352</v>
      </c>
      <c r="C5339" s="6">
        <v>1600000</v>
      </c>
      <c r="D5339" s="58"/>
      <c r="E5339" s="58"/>
      <c r="F5339" s="107"/>
      <c r="G5339" s="868">
        <v>1065500</v>
      </c>
      <c r="H5339" s="695"/>
      <c r="I5339" s="869">
        <f t="shared" si="2689"/>
        <v>1065500</v>
      </c>
      <c r="J5339" s="620">
        <f t="shared" si="2690"/>
        <v>534500</v>
      </c>
      <c r="K5339" s="702">
        <f t="shared" si="2681"/>
        <v>66.59375</v>
      </c>
    </row>
    <row r="5340" spans="1:11" ht="15.75" thickBot="1" x14ac:dyDescent="0.3">
      <c r="A5340" s="70" t="s">
        <v>52</v>
      </c>
      <c r="B5340" s="70" t="s">
        <v>53</v>
      </c>
      <c r="C5340" s="71">
        <f>C5341</f>
        <v>2500000</v>
      </c>
      <c r="D5340" s="71">
        <f t="shared" ref="D5340:J5342" si="2691">D5341</f>
        <v>0</v>
      </c>
      <c r="E5340" s="71">
        <f t="shared" si="2691"/>
        <v>0</v>
      </c>
      <c r="F5340" s="111">
        <f t="shared" si="2691"/>
        <v>0</v>
      </c>
      <c r="G5340" s="902">
        <f t="shared" si="2691"/>
        <v>2498000</v>
      </c>
      <c r="H5340" s="557">
        <f t="shared" si="2691"/>
        <v>0</v>
      </c>
      <c r="I5340" s="903">
        <f t="shared" si="2691"/>
        <v>2498000</v>
      </c>
      <c r="J5340" s="558">
        <f t="shared" si="2691"/>
        <v>2000</v>
      </c>
      <c r="K5340" s="904">
        <f t="shared" si="2681"/>
        <v>99.92</v>
      </c>
    </row>
    <row r="5341" spans="1:11" ht="15.75" thickBot="1" x14ac:dyDescent="0.3">
      <c r="A5341" s="3" t="s">
        <v>366</v>
      </c>
      <c r="B5341" s="3" t="s">
        <v>151</v>
      </c>
      <c r="C5341" s="76">
        <f>C5342</f>
        <v>2500000</v>
      </c>
      <c r="D5341" s="76">
        <f t="shared" si="2691"/>
        <v>0</v>
      </c>
      <c r="E5341" s="76">
        <f t="shared" si="2691"/>
        <v>0</v>
      </c>
      <c r="F5341" s="109">
        <f t="shared" si="2691"/>
        <v>0</v>
      </c>
      <c r="G5341" s="877">
        <f t="shared" si="2691"/>
        <v>2498000</v>
      </c>
      <c r="H5341" s="1104">
        <f t="shared" si="2691"/>
        <v>0</v>
      </c>
      <c r="I5341" s="878">
        <f t="shared" si="2691"/>
        <v>2498000</v>
      </c>
      <c r="J5341" s="522">
        <f t="shared" si="2691"/>
        <v>2000</v>
      </c>
      <c r="K5341" s="544">
        <f t="shared" si="2681"/>
        <v>99.92</v>
      </c>
    </row>
    <row r="5342" spans="1:11" x14ac:dyDescent="0.25">
      <c r="A5342" s="63" t="s">
        <v>367</v>
      </c>
      <c r="B5342" s="74" t="s">
        <v>239</v>
      </c>
      <c r="C5342" s="75">
        <f>C5343</f>
        <v>2500000</v>
      </c>
      <c r="D5342" s="75">
        <f t="shared" si="2691"/>
        <v>0</v>
      </c>
      <c r="E5342" s="75">
        <f t="shared" si="2691"/>
        <v>0</v>
      </c>
      <c r="F5342" s="110">
        <f t="shared" si="2691"/>
        <v>0</v>
      </c>
      <c r="G5342" s="879">
        <f t="shared" si="2691"/>
        <v>2498000</v>
      </c>
      <c r="H5342" s="1105">
        <f t="shared" si="2691"/>
        <v>0</v>
      </c>
      <c r="I5342" s="880">
        <f t="shared" si="2691"/>
        <v>2498000</v>
      </c>
      <c r="J5342" s="523">
        <f t="shared" si="2691"/>
        <v>2000</v>
      </c>
      <c r="K5342" s="535">
        <f t="shared" si="2681"/>
        <v>99.92</v>
      </c>
    </row>
    <row r="5343" spans="1:11" x14ac:dyDescent="0.25">
      <c r="A5343" s="4" t="s">
        <v>368</v>
      </c>
      <c r="B5343" s="4" t="s">
        <v>883</v>
      </c>
      <c r="C5343" s="6">
        <v>2500000</v>
      </c>
      <c r="D5343" s="58"/>
      <c r="E5343" s="58"/>
      <c r="F5343" s="107"/>
      <c r="G5343" s="868">
        <v>2498000</v>
      </c>
      <c r="H5343" s="695"/>
      <c r="I5343" s="881">
        <f>H5343+G5343</f>
        <v>2498000</v>
      </c>
      <c r="J5343" s="622">
        <f>C5343-I5343</f>
        <v>2000</v>
      </c>
      <c r="K5343" s="536">
        <f t="shared" si="2681"/>
        <v>99.92</v>
      </c>
    </row>
    <row r="5344" spans="1:11" ht="15.75" thickBot="1" x14ac:dyDescent="0.3">
      <c r="A5344" s="70" t="s">
        <v>54</v>
      </c>
      <c r="B5344" s="70" t="s">
        <v>55</v>
      </c>
      <c r="C5344" s="71">
        <f>C5345</f>
        <v>2500000</v>
      </c>
      <c r="D5344" s="71">
        <f t="shared" ref="D5344:J5346" si="2692">D5345</f>
        <v>0</v>
      </c>
      <c r="E5344" s="71">
        <f t="shared" si="2692"/>
        <v>0</v>
      </c>
      <c r="F5344" s="111">
        <f t="shared" si="2692"/>
        <v>0</v>
      </c>
      <c r="G5344" s="902">
        <f t="shared" si="2692"/>
        <v>2025000</v>
      </c>
      <c r="H5344" s="557">
        <f t="shared" si="2692"/>
        <v>0</v>
      </c>
      <c r="I5344" s="903">
        <f t="shared" si="2692"/>
        <v>2025000</v>
      </c>
      <c r="J5344" s="558">
        <f t="shared" si="2692"/>
        <v>475000</v>
      </c>
      <c r="K5344" s="904">
        <f t="shared" si="2681"/>
        <v>81</v>
      </c>
    </row>
    <row r="5345" spans="1:11" ht="15.75" thickBot="1" x14ac:dyDescent="0.3">
      <c r="A5345" s="3" t="s">
        <v>369</v>
      </c>
      <c r="B5345" s="3" t="s">
        <v>151</v>
      </c>
      <c r="C5345" s="76">
        <f>C5346</f>
        <v>2500000</v>
      </c>
      <c r="D5345" s="76">
        <f t="shared" si="2692"/>
        <v>0</v>
      </c>
      <c r="E5345" s="76">
        <f t="shared" si="2692"/>
        <v>0</v>
      </c>
      <c r="F5345" s="109">
        <f t="shared" si="2692"/>
        <v>0</v>
      </c>
      <c r="G5345" s="877">
        <f t="shared" si="2692"/>
        <v>2025000</v>
      </c>
      <c r="H5345" s="1104">
        <f t="shared" si="2692"/>
        <v>0</v>
      </c>
      <c r="I5345" s="878">
        <f t="shared" si="2692"/>
        <v>2025000</v>
      </c>
      <c r="J5345" s="522">
        <f t="shared" si="2692"/>
        <v>475000</v>
      </c>
      <c r="K5345" s="544">
        <f t="shared" si="2681"/>
        <v>81</v>
      </c>
    </row>
    <row r="5346" spans="1:11" x14ac:dyDescent="0.25">
      <c r="A5346" s="63" t="s">
        <v>370</v>
      </c>
      <c r="B5346" s="74" t="s">
        <v>239</v>
      </c>
      <c r="C5346" s="75">
        <f>C5347</f>
        <v>2500000</v>
      </c>
      <c r="D5346" s="75">
        <f t="shared" si="2692"/>
        <v>0</v>
      </c>
      <c r="E5346" s="75">
        <f t="shared" si="2692"/>
        <v>0</v>
      </c>
      <c r="F5346" s="110">
        <f t="shared" si="2692"/>
        <v>0</v>
      </c>
      <c r="G5346" s="879">
        <f t="shared" si="2692"/>
        <v>2025000</v>
      </c>
      <c r="H5346" s="1105">
        <f t="shared" si="2692"/>
        <v>0</v>
      </c>
      <c r="I5346" s="880">
        <f t="shared" si="2692"/>
        <v>2025000</v>
      </c>
      <c r="J5346" s="523">
        <f t="shared" si="2692"/>
        <v>475000</v>
      </c>
      <c r="K5346" s="535">
        <f t="shared" si="2681"/>
        <v>81</v>
      </c>
    </row>
    <row r="5347" spans="1:11" x14ac:dyDescent="0.25">
      <c r="A5347" s="4" t="s">
        <v>371</v>
      </c>
      <c r="B5347" s="4" t="s">
        <v>882</v>
      </c>
      <c r="C5347" s="6">
        <v>2500000</v>
      </c>
      <c r="D5347" s="25"/>
      <c r="E5347" s="25"/>
      <c r="F5347" s="108"/>
      <c r="G5347" s="868">
        <v>2025000</v>
      </c>
      <c r="H5347" s="695">
        <v>0</v>
      </c>
      <c r="I5347" s="881">
        <f>H5347+G5347</f>
        <v>2025000</v>
      </c>
      <c r="J5347" s="622">
        <f>C5347-I5347</f>
        <v>475000</v>
      </c>
      <c r="K5347" s="536">
        <f t="shared" si="2681"/>
        <v>81</v>
      </c>
    </row>
    <row r="5348" spans="1:11" x14ac:dyDescent="0.25">
      <c r="A5348" s="54" t="s">
        <v>958</v>
      </c>
      <c r="B5348" s="950" t="s">
        <v>966</v>
      </c>
      <c r="C5348" s="1133">
        <f>C5349</f>
        <v>6000000</v>
      </c>
      <c r="D5348" s="1133">
        <f t="shared" ref="D5348:J5351" si="2693">D5349</f>
        <v>0</v>
      </c>
      <c r="E5348" s="1133">
        <f t="shared" si="2693"/>
        <v>0</v>
      </c>
      <c r="F5348" s="1134">
        <f t="shared" si="2693"/>
        <v>0</v>
      </c>
      <c r="G5348" s="1135">
        <f t="shared" si="2693"/>
        <v>0</v>
      </c>
      <c r="H5348" s="1133">
        <f t="shared" si="2693"/>
        <v>0</v>
      </c>
      <c r="I5348" s="1134">
        <f t="shared" si="2693"/>
        <v>0</v>
      </c>
      <c r="J5348" s="1143">
        <f t="shared" si="2693"/>
        <v>0</v>
      </c>
      <c r="K5348" s="916">
        <f>I5348/C5348*100</f>
        <v>0</v>
      </c>
    </row>
    <row r="5349" spans="1:11" ht="15.75" thickBot="1" x14ac:dyDescent="0.3">
      <c r="A5349" s="993" t="s">
        <v>959</v>
      </c>
      <c r="B5349" s="993" t="s">
        <v>963</v>
      </c>
      <c r="C5349" s="1172">
        <f>C5350</f>
        <v>6000000</v>
      </c>
      <c r="D5349" s="1172">
        <f t="shared" si="2693"/>
        <v>0</v>
      </c>
      <c r="E5349" s="1172">
        <f t="shared" si="2693"/>
        <v>0</v>
      </c>
      <c r="F5349" s="1173">
        <f t="shared" si="2693"/>
        <v>0</v>
      </c>
      <c r="G5349" s="1174">
        <f t="shared" si="2693"/>
        <v>0</v>
      </c>
      <c r="H5349" s="1172">
        <f t="shared" si="2693"/>
        <v>0</v>
      </c>
      <c r="I5349" s="1173">
        <f t="shared" si="2693"/>
        <v>0</v>
      </c>
      <c r="J5349" s="1175">
        <f t="shared" si="2693"/>
        <v>0</v>
      </c>
      <c r="K5349" s="914">
        <f t="shared" ref="K5349:K5359" si="2694">I5349/C5349*100</f>
        <v>0</v>
      </c>
    </row>
    <row r="5350" spans="1:11" ht="15.75" thickBot="1" x14ac:dyDescent="0.3">
      <c r="A5350" s="1148" t="s">
        <v>960</v>
      </c>
      <c r="B5350" s="3" t="s">
        <v>151</v>
      </c>
      <c r="C5350" s="76">
        <f>C5351</f>
        <v>6000000</v>
      </c>
      <c r="D5350" s="76">
        <f t="shared" si="2693"/>
        <v>0</v>
      </c>
      <c r="E5350" s="76">
        <f t="shared" si="2693"/>
        <v>0</v>
      </c>
      <c r="F5350" s="109">
        <f t="shared" si="2693"/>
        <v>0</v>
      </c>
      <c r="G5350" s="1142">
        <f t="shared" si="2693"/>
        <v>0</v>
      </c>
      <c r="H5350" s="76">
        <f t="shared" si="2693"/>
        <v>0</v>
      </c>
      <c r="I5350" s="109">
        <f t="shared" si="2693"/>
        <v>0</v>
      </c>
      <c r="J5350" s="1145">
        <f t="shared" si="2693"/>
        <v>0</v>
      </c>
      <c r="K5350" s="702">
        <f t="shared" si="2694"/>
        <v>0</v>
      </c>
    </row>
    <row r="5351" spans="1:11" x14ac:dyDescent="0.25">
      <c r="A5351" s="1149" t="s">
        <v>961</v>
      </c>
      <c r="B5351" s="698" t="s">
        <v>964</v>
      </c>
      <c r="C5351" s="1139">
        <f>C5352</f>
        <v>6000000</v>
      </c>
      <c r="D5351" s="1139">
        <f t="shared" si="2693"/>
        <v>0</v>
      </c>
      <c r="E5351" s="1139">
        <f t="shared" si="2693"/>
        <v>0</v>
      </c>
      <c r="F5351" s="1140">
        <f t="shared" si="2693"/>
        <v>0</v>
      </c>
      <c r="G5351" s="1141">
        <f t="shared" si="2693"/>
        <v>0</v>
      </c>
      <c r="H5351" s="1139">
        <f t="shared" si="2693"/>
        <v>0</v>
      </c>
      <c r="I5351" s="1140">
        <f t="shared" si="2693"/>
        <v>0</v>
      </c>
      <c r="J5351" s="1146">
        <f t="shared" si="2693"/>
        <v>0</v>
      </c>
      <c r="K5351" s="702">
        <f t="shared" si="2694"/>
        <v>0</v>
      </c>
    </row>
    <row r="5352" spans="1:11" x14ac:dyDescent="0.25">
      <c r="A5352" s="1150" t="s">
        <v>962</v>
      </c>
      <c r="B5352" s="5" t="s">
        <v>965</v>
      </c>
      <c r="C5352" s="6">
        <v>6000000</v>
      </c>
      <c r="D5352" s="25"/>
      <c r="E5352" s="25"/>
      <c r="F5352" s="108"/>
      <c r="G5352" s="868"/>
      <c r="H5352" s="695"/>
      <c r="I5352" s="881"/>
      <c r="J5352" s="622"/>
      <c r="K5352" s="702">
        <f t="shared" si="2694"/>
        <v>0</v>
      </c>
    </row>
    <row r="5353" spans="1:11" x14ac:dyDescent="0.25">
      <c r="A5353" s="54" t="s">
        <v>118</v>
      </c>
      <c r="B5353" s="54" t="s">
        <v>549</v>
      </c>
      <c r="C5353" s="55">
        <f>C5354</f>
        <v>49231000</v>
      </c>
      <c r="D5353" s="55">
        <f t="shared" ref="D5353:J5354" si="2695">D5354</f>
        <v>0</v>
      </c>
      <c r="E5353" s="55">
        <f t="shared" si="2695"/>
        <v>0</v>
      </c>
      <c r="F5353" s="104">
        <f t="shared" si="2695"/>
        <v>0</v>
      </c>
      <c r="G5353" s="547">
        <f t="shared" si="2695"/>
        <v>30271000</v>
      </c>
      <c r="H5353" s="548">
        <f t="shared" si="2695"/>
        <v>0</v>
      </c>
      <c r="I5353" s="581">
        <f t="shared" si="2695"/>
        <v>30271000</v>
      </c>
      <c r="J5353" s="549">
        <f t="shared" si="2695"/>
        <v>18960000</v>
      </c>
      <c r="K5353" s="916">
        <f t="shared" si="2694"/>
        <v>61.487680526497535</v>
      </c>
    </row>
    <row r="5354" spans="1:11" ht="15.75" thickBot="1" x14ac:dyDescent="0.3">
      <c r="A5354" s="72" t="s">
        <v>56</v>
      </c>
      <c r="B5354" s="72" t="s">
        <v>57</v>
      </c>
      <c r="C5354" s="73">
        <f>C5355</f>
        <v>49231000</v>
      </c>
      <c r="D5354" s="73">
        <f t="shared" si="2695"/>
        <v>0</v>
      </c>
      <c r="E5354" s="73">
        <f t="shared" si="2695"/>
        <v>0</v>
      </c>
      <c r="F5354" s="112">
        <f t="shared" si="2695"/>
        <v>0</v>
      </c>
      <c r="G5354" s="910">
        <f t="shared" si="2695"/>
        <v>30271000</v>
      </c>
      <c r="H5354" s="727">
        <f t="shared" si="2695"/>
        <v>0</v>
      </c>
      <c r="I5354" s="911">
        <f t="shared" si="2695"/>
        <v>30271000</v>
      </c>
      <c r="J5354" s="524">
        <f t="shared" si="2695"/>
        <v>18960000</v>
      </c>
      <c r="K5354" s="904">
        <f t="shared" si="2694"/>
        <v>61.487680526497535</v>
      </c>
    </row>
    <row r="5355" spans="1:11" ht="15.75" thickBot="1" x14ac:dyDescent="0.3">
      <c r="A5355" s="3" t="s">
        <v>374</v>
      </c>
      <c r="B5355" s="3" t="s">
        <v>92</v>
      </c>
      <c r="C5355" s="65">
        <f>C5356+C5358</f>
        <v>49231000</v>
      </c>
      <c r="D5355" s="65">
        <f t="shared" ref="D5355:J5355" si="2696">D5356+D5358</f>
        <v>0</v>
      </c>
      <c r="E5355" s="65">
        <f t="shared" si="2696"/>
        <v>0</v>
      </c>
      <c r="F5355" s="100">
        <f t="shared" si="2696"/>
        <v>0</v>
      </c>
      <c r="G5355" s="858">
        <f t="shared" si="2696"/>
        <v>30271000</v>
      </c>
      <c r="H5355" s="511">
        <f t="shared" si="2696"/>
        <v>0</v>
      </c>
      <c r="I5355" s="859">
        <f t="shared" si="2696"/>
        <v>30271000</v>
      </c>
      <c r="J5355" s="512">
        <f t="shared" si="2696"/>
        <v>18960000</v>
      </c>
      <c r="K5355" s="544">
        <f t="shared" si="2694"/>
        <v>61.487680526497535</v>
      </c>
    </row>
    <row r="5356" spans="1:11" x14ac:dyDescent="0.25">
      <c r="A5356" s="63" t="s">
        <v>375</v>
      </c>
      <c r="B5356" s="63" t="s">
        <v>372</v>
      </c>
      <c r="C5356" s="64">
        <f>C5357</f>
        <v>7900000</v>
      </c>
      <c r="D5356" s="64">
        <f t="shared" ref="D5356:J5356" si="2697">D5357</f>
        <v>0</v>
      </c>
      <c r="E5356" s="64">
        <f t="shared" si="2697"/>
        <v>0</v>
      </c>
      <c r="F5356" s="101">
        <f t="shared" si="2697"/>
        <v>0</v>
      </c>
      <c r="G5356" s="860">
        <f t="shared" si="2697"/>
        <v>1200000</v>
      </c>
      <c r="H5356" s="369">
        <f t="shared" si="2697"/>
        <v>0</v>
      </c>
      <c r="I5356" s="861">
        <f t="shared" si="2697"/>
        <v>1200000</v>
      </c>
      <c r="J5356" s="513">
        <f t="shared" si="2697"/>
        <v>6700000</v>
      </c>
      <c r="K5356" s="535">
        <f t="shared" si="2694"/>
        <v>15.18987341772152</v>
      </c>
    </row>
    <row r="5357" spans="1:11" x14ac:dyDescent="0.25">
      <c r="A5357" s="4" t="s">
        <v>376</v>
      </c>
      <c r="B5357" s="4" t="s">
        <v>212</v>
      </c>
      <c r="C5357" s="21">
        <v>7900000</v>
      </c>
      <c r="D5357" s="16"/>
      <c r="E5357" s="16"/>
      <c r="F5357" s="102"/>
      <c r="G5357" s="850">
        <v>1200000</v>
      </c>
      <c r="H5357" s="691">
        <v>0</v>
      </c>
      <c r="I5357" s="851">
        <f>H5357+G5357</f>
        <v>1200000</v>
      </c>
      <c r="J5357" s="561">
        <f>C5357-I5357</f>
        <v>6700000</v>
      </c>
      <c r="K5357" s="536">
        <f t="shared" si="2694"/>
        <v>15.18987341772152</v>
      </c>
    </row>
    <row r="5358" spans="1:11" x14ac:dyDescent="0.25">
      <c r="A5358" s="4" t="s">
        <v>377</v>
      </c>
      <c r="B5358" s="4" t="s">
        <v>955</v>
      </c>
      <c r="C5358" s="21">
        <f>C5359</f>
        <v>41331000</v>
      </c>
      <c r="D5358" s="21">
        <f t="shared" ref="D5358:J5358" si="2698">D5359</f>
        <v>0</v>
      </c>
      <c r="E5358" s="21">
        <f t="shared" si="2698"/>
        <v>0</v>
      </c>
      <c r="F5358" s="103">
        <f t="shared" si="2698"/>
        <v>0</v>
      </c>
      <c r="G5358" s="862">
        <f t="shared" si="2698"/>
        <v>29071000</v>
      </c>
      <c r="H5358" s="499">
        <f t="shared" si="2698"/>
        <v>0</v>
      </c>
      <c r="I5358" s="863">
        <f t="shared" si="2698"/>
        <v>29071000</v>
      </c>
      <c r="J5358" s="514">
        <f t="shared" si="2698"/>
        <v>12260000</v>
      </c>
      <c r="K5358" s="536">
        <f t="shared" si="2694"/>
        <v>70.337035155210373</v>
      </c>
    </row>
    <row r="5359" spans="1:11" x14ac:dyDescent="0.25">
      <c r="A5359" s="4" t="s">
        <v>378</v>
      </c>
      <c r="B5359" s="4" t="s">
        <v>373</v>
      </c>
      <c r="C5359" s="21">
        <v>41331000</v>
      </c>
      <c r="D5359" s="16"/>
      <c r="E5359" s="16"/>
      <c r="F5359" s="102"/>
      <c r="G5359" s="850">
        <v>29071000</v>
      </c>
      <c r="H5359" s="1106">
        <v>0</v>
      </c>
      <c r="I5359" s="851">
        <f>H5359+G5359</f>
        <v>29071000</v>
      </c>
      <c r="J5359" s="561">
        <f>C5359-I5359</f>
        <v>12260000</v>
      </c>
      <c r="K5359" s="536">
        <f t="shared" si="2694"/>
        <v>70.337035155210373</v>
      </c>
    </row>
    <row r="5360" spans="1:11" x14ac:dyDescent="0.25">
      <c r="A5360" s="124"/>
      <c r="B5360" s="124"/>
      <c r="C5360" s="125"/>
      <c r="D5360" s="126"/>
      <c r="E5360" s="126"/>
      <c r="F5360" s="126"/>
      <c r="G5360" s="516"/>
      <c r="H5360" s="516"/>
      <c r="I5360" s="516"/>
      <c r="J5360" s="515"/>
      <c r="K5360" s="545"/>
    </row>
    <row r="5361" spans="1:11" x14ac:dyDescent="0.25">
      <c r="A5361" s="7"/>
      <c r="B5361" s="7"/>
      <c r="C5361" s="8"/>
      <c r="D5361" s="130"/>
      <c r="E5361" s="130"/>
      <c r="F5361" s="130"/>
      <c r="G5361" s="520"/>
      <c r="H5361" s="520"/>
      <c r="I5361" s="520"/>
      <c r="J5361" s="519"/>
      <c r="K5361" s="550">
        <v>7</v>
      </c>
    </row>
    <row r="5362" spans="1:11" x14ac:dyDescent="0.25">
      <c r="A5362" s="120" t="s">
        <v>533</v>
      </c>
      <c r="B5362" s="121">
        <v>2</v>
      </c>
      <c r="C5362" s="122" t="s">
        <v>534</v>
      </c>
      <c r="D5362" s="122" t="s">
        <v>535</v>
      </c>
      <c r="E5362" s="122" t="s">
        <v>536</v>
      </c>
      <c r="F5362" s="123" t="s">
        <v>537</v>
      </c>
      <c r="G5362" s="832">
        <v>7</v>
      </c>
      <c r="H5362" s="715">
        <v>8</v>
      </c>
      <c r="I5362" s="843">
        <v>9</v>
      </c>
      <c r="J5362" s="502">
        <v>10</v>
      </c>
      <c r="K5362" s="503">
        <v>11</v>
      </c>
    </row>
    <row r="5363" spans="1:11" x14ac:dyDescent="0.25">
      <c r="A5363" s="54" t="s">
        <v>117</v>
      </c>
      <c r="B5363" s="54" t="s">
        <v>107</v>
      </c>
      <c r="C5363" s="55">
        <f>C5364+C5372</f>
        <v>6530000</v>
      </c>
      <c r="D5363" s="55">
        <f t="shared" ref="D5363:J5363" si="2699">D5364+D5372</f>
        <v>0</v>
      </c>
      <c r="E5363" s="55">
        <f t="shared" si="2699"/>
        <v>0</v>
      </c>
      <c r="F5363" s="55">
        <f t="shared" si="2699"/>
        <v>0</v>
      </c>
      <c r="G5363" s="55">
        <f t="shared" si="2699"/>
        <v>2840000</v>
      </c>
      <c r="H5363" s="55">
        <f t="shared" si="2699"/>
        <v>0</v>
      </c>
      <c r="I5363" s="55">
        <f t="shared" si="2699"/>
        <v>2840000</v>
      </c>
      <c r="J5363" s="55">
        <f t="shared" si="2699"/>
        <v>3690000</v>
      </c>
      <c r="K5363" s="916">
        <f t="shared" ref="K5363:K5382" si="2700">I5363/C5363*100</f>
        <v>43.49157733537519</v>
      </c>
    </row>
    <row r="5364" spans="1:11" ht="15.75" thickBot="1" x14ac:dyDescent="0.3">
      <c r="A5364" s="993" t="s">
        <v>58</v>
      </c>
      <c r="B5364" s="993" t="s">
        <v>59</v>
      </c>
      <c r="C5364" s="994">
        <f>C5365</f>
        <v>1530000</v>
      </c>
      <c r="D5364" s="994">
        <f t="shared" ref="D5364:J5364" si="2701">D5365</f>
        <v>0</v>
      </c>
      <c r="E5364" s="994">
        <f t="shared" si="2701"/>
        <v>0</v>
      </c>
      <c r="F5364" s="995">
        <f t="shared" si="2701"/>
        <v>0</v>
      </c>
      <c r="G5364" s="996">
        <f t="shared" si="2701"/>
        <v>1530000</v>
      </c>
      <c r="H5364" s="1117">
        <f t="shared" si="2701"/>
        <v>0</v>
      </c>
      <c r="I5364" s="997">
        <f t="shared" si="2701"/>
        <v>1530000</v>
      </c>
      <c r="J5364" s="998">
        <f t="shared" si="2701"/>
        <v>0</v>
      </c>
      <c r="K5364" s="999">
        <f t="shared" si="2700"/>
        <v>100</v>
      </c>
    </row>
    <row r="5365" spans="1:11" ht="15.75" thickBot="1" x14ac:dyDescent="0.3">
      <c r="A5365" s="3" t="s">
        <v>379</v>
      </c>
      <c r="B5365" s="3" t="s">
        <v>151</v>
      </c>
      <c r="C5365" s="65">
        <f>C5366+C5368+C5370</f>
        <v>1530000</v>
      </c>
      <c r="D5365" s="65">
        <f t="shared" ref="D5365:J5365" si="2702">D5366+D5368+D5370</f>
        <v>0</v>
      </c>
      <c r="E5365" s="65">
        <f t="shared" si="2702"/>
        <v>0</v>
      </c>
      <c r="F5365" s="100">
        <f t="shared" si="2702"/>
        <v>0</v>
      </c>
      <c r="G5365" s="858">
        <f t="shared" si="2702"/>
        <v>1530000</v>
      </c>
      <c r="H5365" s="511">
        <f t="shared" si="2702"/>
        <v>0</v>
      </c>
      <c r="I5365" s="859">
        <f t="shared" si="2702"/>
        <v>1530000</v>
      </c>
      <c r="J5365" s="512">
        <f t="shared" si="2702"/>
        <v>0</v>
      </c>
      <c r="K5365" s="544">
        <f t="shared" si="2700"/>
        <v>100</v>
      </c>
    </row>
    <row r="5366" spans="1:11" x14ac:dyDescent="0.25">
      <c r="A5366" s="63" t="s">
        <v>380</v>
      </c>
      <c r="B5366" s="63" t="s">
        <v>154</v>
      </c>
      <c r="C5366" s="64">
        <f>C5367</f>
        <v>60000</v>
      </c>
      <c r="D5366" s="64">
        <f t="shared" ref="D5366:J5366" si="2703">D5367</f>
        <v>0</v>
      </c>
      <c r="E5366" s="64">
        <f t="shared" si="2703"/>
        <v>0</v>
      </c>
      <c r="F5366" s="101">
        <f t="shared" si="2703"/>
        <v>0</v>
      </c>
      <c r="G5366" s="860">
        <f t="shared" si="2703"/>
        <v>60000</v>
      </c>
      <c r="H5366" s="369">
        <f t="shared" si="2703"/>
        <v>0</v>
      </c>
      <c r="I5366" s="861">
        <f t="shared" si="2703"/>
        <v>60000</v>
      </c>
      <c r="J5366" s="513">
        <f t="shared" si="2703"/>
        <v>0</v>
      </c>
      <c r="K5366" s="535">
        <f t="shared" si="2700"/>
        <v>100</v>
      </c>
    </row>
    <row r="5367" spans="1:11" x14ac:dyDescent="0.25">
      <c r="A5367" s="4" t="s">
        <v>381</v>
      </c>
      <c r="B5367" s="4" t="s">
        <v>155</v>
      </c>
      <c r="C5367" s="21">
        <v>60000</v>
      </c>
      <c r="D5367" s="16"/>
      <c r="E5367" s="16"/>
      <c r="F5367" s="102"/>
      <c r="G5367" s="850">
        <v>60000</v>
      </c>
      <c r="H5367" s="691"/>
      <c r="I5367" s="851">
        <f>H5367+G5367</f>
        <v>60000</v>
      </c>
      <c r="J5367" s="561">
        <f>C5367-I5367</f>
        <v>0</v>
      </c>
      <c r="K5367" s="536">
        <f t="shared" si="2700"/>
        <v>100</v>
      </c>
    </row>
    <row r="5368" spans="1:11" x14ac:dyDescent="0.25">
      <c r="A5368" s="4" t="s">
        <v>382</v>
      </c>
      <c r="B5368" s="4" t="s">
        <v>156</v>
      </c>
      <c r="C5368" s="21">
        <f>C5369</f>
        <v>30000</v>
      </c>
      <c r="D5368" s="21">
        <f t="shared" ref="D5368:J5368" si="2704">D5369</f>
        <v>0</v>
      </c>
      <c r="E5368" s="21">
        <f t="shared" si="2704"/>
        <v>0</v>
      </c>
      <c r="F5368" s="103">
        <f t="shared" si="2704"/>
        <v>0</v>
      </c>
      <c r="G5368" s="862">
        <f t="shared" si="2704"/>
        <v>30000</v>
      </c>
      <c r="H5368" s="499">
        <f t="shared" si="2704"/>
        <v>0</v>
      </c>
      <c r="I5368" s="863">
        <f t="shared" si="2704"/>
        <v>30000</v>
      </c>
      <c r="J5368" s="514">
        <f t="shared" si="2704"/>
        <v>0</v>
      </c>
      <c r="K5368" s="536">
        <f t="shared" si="2700"/>
        <v>100</v>
      </c>
    </row>
    <row r="5369" spans="1:11" x14ac:dyDescent="0.25">
      <c r="A5369" s="4" t="s">
        <v>383</v>
      </c>
      <c r="B5369" s="4" t="s">
        <v>157</v>
      </c>
      <c r="C5369" s="21">
        <v>30000</v>
      </c>
      <c r="D5369" s="16"/>
      <c r="E5369" s="16"/>
      <c r="F5369" s="102"/>
      <c r="G5369" s="850">
        <v>30000</v>
      </c>
      <c r="H5369" s="691"/>
      <c r="I5369" s="851">
        <f>H5369+G5369</f>
        <v>30000</v>
      </c>
      <c r="J5369" s="561">
        <f>C5369-I5369</f>
        <v>0</v>
      </c>
      <c r="K5369" s="536">
        <f t="shared" si="2700"/>
        <v>100</v>
      </c>
    </row>
    <row r="5370" spans="1:11" x14ac:dyDescent="0.25">
      <c r="A5370" s="4" t="s">
        <v>384</v>
      </c>
      <c r="B5370" s="4" t="s">
        <v>158</v>
      </c>
      <c r="C5370" s="21">
        <f>C5371</f>
        <v>1440000</v>
      </c>
      <c r="D5370" s="21">
        <f t="shared" ref="D5370:J5370" si="2705">D5371</f>
        <v>0</v>
      </c>
      <c r="E5370" s="21">
        <f t="shared" si="2705"/>
        <v>0</v>
      </c>
      <c r="F5370" s="103">
        <f t="shared" si="2705"/>
        <v>0</v>
      </c>
      <c r="G5370" s="862">
        <f t="shared" si="2705"/>
        <v>1440000</v>
      </c>
      <c r="H5370" s="499">
        <f t="shared" si="2705"/>
        <v>0</v>
      </c>
      <c r="I5370" s="863">
        <f t="shared" si="2705"/>
        <v>1440000</v>
      </c>
      <c r="J5370" s="514">
        <f t="shared" si="2705"/>
        <v>0</v>
      </c>
      <c r="K5370" s="536">
        <f t="shared" si="2700"/>
        <v>100</v>
      </c>
    </row>
    <row r="5371" spans="1:11" x14ac:dyDescent="0.25">
      <c r="A5371" s="4" t="s">
        <v>385</v>
      </c>
      <c r="B5371" s="4" t="s">
        <v>159</v>
      </c>
      <c r="C5371" s="21">
        <v>1440000</v>
      </c>
      <c r="D5371" s="16"/>
      <c r="E5371" s="16"/>
      <c r="F5371" s="102"/>
      <c r="G5371" s="850">
        <v>1440000</v>
      </c>
      <c r="H5371" s="691"/>
      <c r="I5371" s="851">
        <f>H5371+G5371</f>
        <v>1440000</v>
      </c>
      <c r="J5371" s="561">
        <f>C5371-I5371</f>
        <v>0</v>
      </c>
      <c r="K5371" s="536">
        <f t="shared" si="2700"/>
        <v>100</v>
      </c>
    </row>
    <row r="5372" spans="1:11" ht="15.75" thickBot="1" x14ac:dyDescent="0.3">
      <c r="A5372" s="70" t="s">
        <v>60</v>
      </c>
      <c r="B5372" s="70" t="s">
        <v>61</v>
      </c>
      <c r="C5372" s="71">
        <f>C5373+C5376</f>
        <v>5000000</v>
      </c>
      <c r="D5372" s="71">
        <f t="shared" ref="D5372:J5372" si="2706">D5373+D5376</f>
        <v>0</v>
      </c>
      <c r="E5372" s="71">
        <f t="shared" si="2706"/>
        <v>0</v>
      </c>
      <c r="F5372" s="111">
        <f t="shared" si="2706"/>
        <v>0</v>
      </c>
      <c r="G5372" s="902">
        <f t="shared" si="2706"/>
        <v>1310000</v>
      </c>
      <c r="H5372" s="1100">
        <f t="shared" si="2706"/>
        <v>0</v>
      </c>
      <c r="I5372" s="903">
        <f t="shared" si="2706"/>
        <v>1310000</v>
      </c>
      <c r="J5372" s="558">
        <f t="shared" si="2706"/>
        <v>3690000</v>
      </c>
      <c r="K5372" s="904">
        <f t="shared" si="2700"/>
        <v>26.200000000000003</v>
      </c>
    </row>
    <row r="5373" spans="1:11" ht="15.75" thickBot="1" x14ac:dyDescent="0.3">
      <c r="A5373" s="3" t="s">
        <v>386</v>
      </c>
      <c r="B5373" s="3" t="s">
        <v>92</v>
      </c>
      <c r="C5373" s="65">
        <f>C5374</f>
        <v>2790000</v>
      </c>
      <c r="D5373" s="65">
        <f t="shared" ref="D5373:J5374" si="2707">D5374</f>
        <v>0</v>
      </c>
      <c r="E5373" s="65">
        <f t="shared" si="2707"/>
        <v>0</v>
      </c>
      <c r="F5373" s="100">
        <f t="shared" si="2707"/>
        <v>0</v>
      </c>
      <c r="G5373" s="858">
        <f t="shared" si="2707"/>
        <v>1230000</v>
      </c>
      <c r="H5373" s="511">
        <f t="shared" si="2707"/>
        <v>0</v>
      </c>
      <c r="I5373" s="859">
        <f t="shared" si="2707"/>
        <v>1230000</v>
      </c>
      <c r="J5373" s="512">
        <f t="shared" si="2707"/>
        <v>1560000</v>
      </c>
      <c r="K5373" s="544">
        <f t="shared" si="2700"/>
        <v>44.086021505376344</v>
      </c>
    </row>
    <row r="5374" spans="1:11" x14ac:dyDescent="0.25">
      <c r="A5374" s="63" t="s">
        <v>387</v>
      </c>
      <c r="B5374" s="63" t="s">
        <v>372</v>
      </c>
      <c r="C5374" s="64">
        <f>C5375</f>
        <v>2790000</v>
      </c>
      <c r="D5374" s="64">
        <f t="shared" si="2707"/>
        <v>0</v>
      </c>
      <c r="E5374" s="64">
        <f t="shared" si="2707"/>
        <v>0</v>
      </c>
      <c r="F5374" s="101">
        <f t="shared" si="2707"/>
        <v>0</v>
      </c>
      <c r="G5374" s="860">
        <f t="shared" si="2707"/>
        <v>1230000</v>
      </c>
      <c r="H5374" s="369">
        <f t="shared" si="2707"/>
        <v>0</v>
      </c>
      <c r="I5374" s="861">
        <f t="shared" si="2707"/>
        <v>1230000</v>
      </c>
      <c r="J5374" s="513">
        <f t="shared" si="2707"/>
        <v>1560000</v>
      </c>
      <c r="K5374" s="535">
        <f t="shared" si="2700"/>
        <v>44.086021505376344</v>
      </c>
    </row>
    <row r="5375" spans="1:11" ht="15.75" thickBot="1" x14ac:dyDescent="0.3">
      <c r="A5375" s="48" t="s">
        <v>388</v>
      </c>
      <c r="B5375" s="48" t="s">
        <v>212</v>
      </c>
      <c r="C5375" s="49">
        <v>2790000</v>
      </c>
      <c r="D5375" s="147"/>
      <c r="E5375" s="147"/>
      <c r="F5375" s="148"/>
      <c r="G5375" s="865">
        <v>1230000</v>
      </c>
      <c r="H5375" s="1098">
        <v>0</v>
      </c>
      <c r="I5375" s="866">
        <f>H5375+G5375</f>
        <v>1230000</v>
      </c>
      <c r="J5375" s="618">
        <f>C5375-I5375</f>
        <v>1560000</v>
      </c>
      <c r="K5375" s="538">
        <f t="shared" si="2700"/>
        <v>44.086021505376344</v>
      </c>
    </row>
    <row r="5376" spans="1:11" ht="15.75" thickBot="1" x14ac:dyDescent="0.3">
      <c r="A5376" s="3" t="s">
        <v>389</v>
      </c>
      <c r="B5376" s="3" t="s">
        <v>151</v>
      </c>
      <c r="C5376" s="65">
        <f>C5377+C5379+C5381</f>
        <v>2210000</v>
      </c>
      <c r="D5376" s="65">
        <f t="shared" ref="D5376:J5376" si="2708">D5377+D5379+D5381</f>
        <v>0</v>
      </c>
      <c r="E5376" s="65">
        <f t="shared" si="2708"/>
        <v>0</v>
      </c>
      <c r="F5376" s="100">
        <f t="shared" si="2708"/>
        <v>0</v>
      </c>
      <c r="G5376" s="1176">
        <f t="shared" si="2708"/>
        <v>80000</v>
      </c>
      <c r="H5376" s="65">
        <f t="shared" si="2708"/>
        <v>0</v>
      </c>
      <c r="I5376" s="65">
        <f t="shared" si="2708"/>
        <v>80000</v>
      </c>
      <c r="J5376" s="65">
        <f t="shared" si="2708"/>
        <v>2130000</v>
      </c>
      <c r="K5376" s="544">
        <f t="shared" si="2700"/>
        <v>3.6199095022624439</v>
      </c>
    </row>
    <row r="5377" spans="1:11" x14ac:dyDescent="0.25">
      <c r="A5377" s="63" t="s">
        <v>390</v>
      </c>
      <c r="B5377" s="63" t="s">
        <v>154</v>
      </c>
      <c r="C5377" s="64">
        <f>C5378</f>
        <v>314000</v>
      </c>
      <c r="D5377" s="64">
        <f t="shared" ref="D5377:J5377" si="2709">D5378</f>
        <v>0</v>
      </c>
      <c r="E5377" s="64">
        <f t="shared" si="2709"/>
        <v>0</v>
      </c>
      <c r="F5377" s="101">
        <f t="shared" si="2709"/>
        <v>0</v>
      </c>
      <c r="G5377" s="860">
        <f t="shared" si="2709"/>
        <v>80000</v>
      </c>
      <c r="H5377" s="369">
        <f t="shared" si="2709"/>
        <v>0</v>
      </c>
      <c r="I5377" s="861">
        <f t="shared" si="2709"/>
        <v>80000</v>
      </c>
      <c r="J5377" s="513">
        <f t="shared" si="2709"/>
        <v>234000</v>
      </c>
      <c r="K5377" s="535">
        <f t="shared" si="2700"/>
        <v>25.477707006369428</v>
      </c>
    </row>
    <row r="5378" spans="1:11" x14ac:dyDescent="0.25">
      <c r="A5378" s="4" t="s">
        <v>391</v>
      </c>
      <c r="B5378" s="4" t="s">
        <v>246</v>
      </c>
      <c r="C5378" s="21">
        <v>314000</v>
      </c>
      <c r="D5378" s="16"/>
      <c r="E5378" s="16"/>
      <c r="F5378" s="102"/>
      <c r="G5378" s="835">
        <v>80000</v>
      </c>
      <c r="H5378" s="691">
        <v>0</v>
      </c>
      <c r="I5378" s="851">
        <f>H5378+G5378</f>
        <v>80000</v>
      </c>
      <c r="J5378" s="561">
        <f>C5378-I5378</f>
        <v>234000</v>
      </c>
      <c r="K5378" s="536">
        <f t="shared" si="2700"/>
        <v>25.477707006369428</v>
      </c>
    </row>
    <row r="5379" spans="1:11" x14ac:dyDescent="0.25">
      <c r="A5379" s="63" t="s">
        <v>967</v>
      </c>
      <c r="B5379" s="4" t="s">
        <v>156</v>
      </c>
      <c r="C5379" s="49">
        <f>C5380</f>
        <v>58500</v>
      </c>
      <c r="D5379" s="49">
        <f t="shared" ref="D5379:J5379" si="2710">D5380</f>
        <v>0</v>
      </c>
      <c r="E5379" s="49">
        <f t="shared" si="2710"/>
        <v>0</v>
      </c>
      <c r="F5379" s="1151">
        <f t="shared" si="2710"/>
        <v>0</v>
      </c>
      <c r="G5379" s="1152">
        <f t="shared" si="2710"/>
        <v>0</v>
      </c>
      <c r="H5379" s="49">
        <f t="shared" si="2710"/>
        <v>0</v>
      </c>
      <c r="I5379" s="1153">
        <f t="shared" si="2710"/>
        <v>0</v>
      </c>
      <c r="J5379" s="1155">
        <f t="shared" si="2710"/>
        <v>58500</v>
      </c>
      <c r="K5379" s="536">
        <f t="shared" si="2700"/>
        <v>0</v>
      </c>
    </row>
    <row r="5380" spans="1:11" x14ac:dyDescent="0.25">
      <c r="A5380" s="63" t="s">
        <v>968</v>
      </c>
      <c r="B5380" s="4" t="s">
        <v>157</v>
      </c>
      <c r="C5380" s="49">
        <v>58500</v>
      </c>
      <c r="D5380" s="29"/>
      <c r="E5380" s="29"/>
      <c r="F5380" s="89"/>
      <c r="G5380" s="836"/>
      <c r="H5380" s="1098">
        <v>0</v>
      </c>
      <c r="I5380" s="1154">
        <f>H5380+G5380</f>
        <v>0</v>
      </c>
      <c r="J5380" s="618">
        <f>C5380-I5380</f>
        <v>58500</v>
      </c>
      <c r="K5380" s="536">
        <f t="shared" si="2700"/>
        <v>0</v>
      </c>
    </row>
    <row r="5381" spans="1:11" x14ac:dyDescent="0.25">
      <c r="A5381" s="698" t="s">
        <v>969</v>
      </c>
      <c r="B5381" s="5" t="s">
        <v>158</v>
      </c>
      <c r="C5381" s="49">
        <f>C5382</f>
        <v>1837500</v>
      </c>
      <c r="D5381" s="49">
        <f t="shared" ref="D5381:J5381" si="2711">D5382</f>
        <v>0</v>
      </c>
      <c r="E5381" s="49">
        <f t="shared" si="2711"/>
        <v>0</v>
      </c>
      <c r="F5381" s="1151">
        <f t="shared" si="2711"/>
        <v>0</v>
      </c>
      <c r="G5381" s="870">
        <f t="shared" si="2711"/>
        <v>0</v>
      </c>
      <c r="H5381" s="21">
        <f t="shared" si="2711"/>
        <v>0</v>
      </c>
      <c r="I5381" s="871">
        <f t="shared" si="2711"/>
        <v>0</v>
      </c>
      <c r="J5381" s="1156">
        <f t="shared" si="2711"/>
        <v>1837500</v>
      </c>
      <c r="K5381" s="536">
        <f t="shared" si="2700"/>
        <v>0</v>
      </c>
    </row>
    <row r="5382" spans="1:11" x14ac:dyDescent="0.25">
      <c r="A5382" s="698" t="s">
        <v>970</v>
      </c>
      <c r="B5382" s="5" t="s">
        <v>159</v>
      </c>
      <c r="C5382" s="49">
        <v>1837500</v>
      </c>
      <c r="D5382" s="147"/>
      <c r="E5382" s="147"/>
      <c r="F5382" s="148"/>
      <c r="G5382" s="836"/>
      <c r="H5382" s="1098">
        <v>0</v>
      </c>
      <c r="I5382" s="866">
        <f>H5382+G5382</f>
        <v>0</v>
      </c>
      <c r="J5382" s="618">
        <f>C5382-I5382</f>
        <v>1837500</v>
      </c>
      <c r="K5382" s="536">
        <f t="shared" si="2700"/>
        <v>0</v>
      </c>
    </row>
    <row r="5383" spans="1:11" x14ac:dyDescent="0.25">
      <c r="A5383" s="1162" t="s">
        <v>973</v>
      </c>
      <c r="B5383" s="1187" t="s">
        <v>974</v>
      </c>
      <c r="C5383" s="1222">
        <f>C5384+C5392</f>
        <v>5335000</v>
      </c>
      <c r="D5383" s="1222">
        <f t="shared" ref="D5383:J5383" si="2712">D5384+D5392</f>
        <v>0</v>
      </c>
      <c r="E5383" s="1222">
        <f t="shared" si="2712"/>
        <v>0</v>
      </c>
      <c r="F5383" s="1222">
        <f t="shared" si="2712"/>
        <v>0</v>
      </c>
      <c r="G5383" s="1222">
        <f t="shared" si="2712"/>
        <v>1624875</v>
      </c>
      <c r="H5383" s="1222">
        <f t="shared" si="2712"/>
        <v>0</v>
      </c>
      <c r="I5383" s="1222">
        <f t="shared" si="2712"/>
        <v>1624875</v>
      </c>
      <c r="J5383" s="1222">
        <f t="shared" si="2712"/>
        <v>3710125</v>
      </c>
      <c r="K5383" s="917">
        <f>I5383/C5383*100</f>
        <v>30.456888472352389</v>
      </c>
    </row>
    <row r="5384" spans="1:11" ht="15.75" thickBot="1" x14ac:dyDescent="0.3">
      <c r="A5384" s="70" t="s">
        <v>62</v>
      </c>
      <c r="B5384" s="77" t="s">
        <v>63</v>
      </c>
      <c r="C5384" s="71">
        <f>C5385</f>
        <v>3755000</v>
      </c>
      <c r="D5384" s="71">
        <f t="shared" ref="D5384:J5384" si="2713">D5385</f>
        <v>0</v>
      </c>
      <c r="E5384" s="71">
        <f t="shared" si="2713"/>
        <v>0</v>
      </c>
      <c r="F5384" s="111">
        <f t="shared" si="2713"/>
        <v>0</v>
      </c>
      <c r="G5384" s="902">
        <f t="shared" si="2713"/>
        <v>154875</v>
      </c>
      <c r="H5384" s="1100">
        <f t="shared" si="2713"/>
        <v>0</v>
      </c>
      <c r="I5384" s="903">
        <f t="shared" si="2713"/>
        <v>154875</v>
      </c>
      <c r="J5384" s="558">
        <f t="shared" si="2713"/>
        <v>3600125</v>
      </c>
      <c r="K5384" s="904">
        <f t="shared" ref="K5384:K5408" si="2714">I5384/C5384*100</f>
        <v>4.1245006657789611</v>
      </c>
    </row>
    <row r="5385" spans="1:11" ht="15.75" thickBot="1" x14ac:dyDescent="0.3">
      <c r="A5385" s="79" t="s">
        <v>392</v>
      </c>
      <c r="B5385" s="3" t="s">
        <v>151</v>
      </c>
      <c r="C5385" s="65">
        <f>C5386+C5388+C5390</f>
        <v>3755000</v>
      </c>
      <c r="D5385" s="65">
        <f t="shared" ref="D5385:J5385" si="2715">D5386+D5388+D5390</f>
        <v>0</v>
      </c>
      <c r="E5385" s="65">
        <f t="shared" si="2715"/>
        <v>0</v>
      </c>
      <c r="F5385" s="100">
        <f t="shared" si="2715"/>
        <v>0</v>
      </c>
      <c r="G5385" s="858">
        <f t="shared" si="2715"/>
        <v>154875</v>
      </c>
      <c r="H5385" s="511">
        <f t="shared" si="2715"/>
        <v>0</v>
      </c>
      <c r="I5385" s="859">
        <f t="shared" si="2715"/>
        <v>154875</v>
      </c>
      <c r="J5385" s="512">
        <f t="shared" si="2715"/>
        <v>3600125</v>
      </c>
      <c r="K5385" s="544">
        <f t="shared" si="2714"/>
        <v>4.1245006657789611</v>
      </c>
    </row>
    <row r="5386" spans="1:11" x14ac:dyDescent="0.25">
      <c r="A5386" s="78" t="s">
        <v>393</v>
      </c>
      <c r="B5386" s="63" t="s">
        <v>154</v>
      </c>
      <c r="C5386" s="64">
        <f>C5387</f>
        <v>125000</v>
      </c>
      <c r="D5386" s="64">
        <f t="shared" ref="D5386:J5386" si="2716">D5387</f>
        <v>0</v>
      </c>
      <c r="E5386" s="64">
        <f t="shared" si="2716"/>
        <v>0</v>
      </c>
      <c r="F5386" s="101">
        <f t="shared" si="2716"/>
        <v>0</v>
      </c>
      <c r="G5386" s="860">
        <f t="shared" si="2716"/>
        <v>125000</v>
      </c>
      <c r="H5386" s="369">
        <f t="shared" si="2716"/>
        <v>0</v>
      </c>
      <c r="I5386" s="861">
        <f t="shared" si="2716"/>
        <v>125000</v>
      </c>
      <c r="J5386" s="513">
        <f t="shared" si="2716"/>
        <v>0</v>
      </c>
      <c r="K5386" s="535">
        <f t="shared" si="2714"/>
        <v>100</v>
      </c>
    </row>
    <row r="5387" spans="1:11" x14ac:dyDescent="0.25">
      <c r="A5387" s="27" t="s">
        <v>394</v>
      </c>
      <c r="B5387" s="4" t="s">
        <v>155</v>
      </c>
      <c r="C5387" s="21">
        <v>125000</v>
      </c>
      <c r="D5387" s="16"/>
      <c r="E5387" s="16"/>
      <c r="F5387" s="102"/>
      <c r="G5387" s="850">
        <v>125000</v>
      </c>
      <c r="H5387" s="691"/>
      <c r="I5387" s="864">
        <f>H5387+G5387</f>
        <v>125000</v>
      </c>
      <c r="J5387" s="561">
        <f>C5387-I5387</f>
        <v>0</v>
      </c>
      <c r="K5387" s="536">
        <f t="shared" si="2714"/>
        <v>100</v>
      </c>
    </row>
    <row r="5388" spans="1:11" x14ac:dyDescent="0.25">
      <c r="A5388" s="27" t="s">
        <v>395</v>
      </c>
      <c r="B5388" s="4" t="s">
        <v>156</v>
      </c>
      <c r="C5388" s="21">
        <f>C5389</f>
        <v>30000</v>
      </c>
      <c r="D5388" s="21">
        <f t="shared" ref="D5388:J5388" si="2717">D5389</f>
        <v>0</v>
      </c>
      <c r="E5388" s="21">
        <f t="shared" si="2717"/>
        <v>0</v>
      </c>
      <c r="F5388" s="103">
        <f t="shared" si="2717"/>
        <v>0</v>
      </c>
      <c r="G5388" s="862">
        <f t="shared" si="2717"/>
        <v>29875</v>
      </c>
      <c r="H5388" s="499">
        <f t="shared" si="2717"/>
        <v>0</v>
      </c>
      <c r="I5388" s="863">
        <f t="shared" si="2717"/>
        <v>29875</v>
      </c>
      <c r="J5388" s="514">
        <f t="shared" si="2717"/>
        <v>125</v>
      </c>
      <c r="K5388" s="536">
        <f t="shared" si="2714"/>
        <v>99.583333333333329</v>
      </c>
    </row>
    <row r="5389" spans="1:11" x14ac:dyDescent="0.25">
      <c r="A5389" s="27" t="s">
        <v>396</v>
      </c>
      <c r="B5389" s="4" t="s">
        <v>157</v>
      </c>
      <c r="C5389" s="21">
        <v>30000</v>
      </c>
      <c r="D5389" s="16"/>
      <c r="E5389" s="16"/>
      <c r="F5389" s="102"/>
      <c r="G5389" s="850">
        <v>29875</v>
      </c>
      <c r="H5389" s="691"/>
      <c r="I5389" s="864">
        <f>H5389+G5389</f>
        <v>29875</v>
      </c>
      <c r="J5389" s="561">
        <f>C5389-I5389</f>
        <v>125</v>
      </c>
      <c r="K5389" s="536">
        <f t="shared" si="2714"/>
        <v>99.583333333333329</v>
      </c>
    </row>
    <row r="5390" spans="1:11" x14ac:dyDescent="0.25">
      <c r="A5390" s="27" t="s">
        <v>397</v>
      </c>
      <c r="B5390" s="4" t="s">
        <v>158</v>
      </c>
      <c r="C5390" s="21">
        <f>C5391</f>
        <v>3600000</v>
      </c>
      <c r="D5390" s="21">
        <f t="shared" ref="D5390:J5390" si="2718">D5391</f>
        <v>0</v>
      </c>
      <c r="E5390" s="21">
        <f t="shared" si="2718"/>
        <v>0</v>
      </c>
      <c r="F5390" s="103">
        <f t="shared" si="2718"/>
        <v>0</v>
      </c>
      <c r="G5390" s="862">
        <f t="shared" si="2718"/>
        <v>0</v>
      </c>
      <c r="H5390" s="499">
        <f t="shared" si="2718"/>
        <v>0</v>
      </c>
      <c r="I5390" s="863">
        <f t="shared" si="2718"/>
        <v>0</v>
      </c>
      <c r="J5390" s="514">
        <f t="shared" si="2718"/>
        <v>3600000</v>
      </c>
      <c r="K5390" s="536">
        <f t="shared" si="2714"/>
        <v>0</v>
      </c>
    </row>
    <row r="5391" spans="1:11" x14ac:dyDescent="0.25">
      <c r="A5391" s="27" t="s">
        <v>398</v>
      </c>
      <c r="B5391" s="4" t="s">
        <v>159</v>
      </c>
      <c r="C5391" s="21">
        <v>3600000</v>
      </c>
      <c r="D5391" s="16"/>
      <c r="E5391" s="16"/>
      <c r="F5391" s="102"/>
      <c r="G5391" s="835"/>
      <c r="H5391" s="691">
        <v>0</v>
      </c>
      <c r="I5391" s="851">
        <f>H5391+G5391</f>
        <v>0</v>
      </c>
      <c r="J5391" s="561">
        <f>C5391-I5391</f>
        <v>3600000</v>
      </c>
      <c r="K5391" s="536">
        <f t="shared" si="2714"/>
        <v>0</v>
      </c>
    </row>
    <row r="5392" spans="1:11" ht="15.75" thickBot="1" x14ac:dyDescent="0.3">
      <c r="A5392" s="70" t="s">
        <v>64</v>
      </c>
      <c r="B5392" s="77" t="s">
        <v>65</v>
      </c>
      <c r="C5392" s="71">
        <f>C5393</f>
        <v>1580000</v>
      </c>
      <c r="D5392" s="71">
        <f t="shared" ref="D5392:J5392" si="2719">D5393</f>
        <v>0</v>
      </c>
      <c r="E5392" s="71">
        <f t="shared" si="2719"/>
        <v>0</v>
      </c>
      <c r="F5392" s="111">
        <f t="shared" si="2719"/>
        <v>0</v>
      </c>
      <c r="G5392" s="902">
        <f t="shared" si="2719"/>
        <v>1470000</v>
      </c>
      <c r="H5392" s="557">
        <f t="shared" si="2719"/>
        <v>0</v>
      </c>
      <c r="I5392" s="903">
        <f t="shared" si="2719"/>
        <v>1470000</v>
      </c>
      <c r="J5392" s="558">
        <f t="shared" si="2719"/>
        <v>110000</v>
      </c>
      <c r="K5392" s="904">
        <f t="shared" si="2714"/>
        <v>93.037974683544306</v>
      </c>
    </row>
    <row r="5393" spans="1:11" ht="15.75" thickBot="1" x14ac:dyDescent="0.3">
      <c r="A5393" s="79" t="s">
        <v>399</v>
      </c>
      <c r="B5393" s="3" t="s">
        <v>151</v>
      </c>
      <c r="C5393" s="65">
        <f>C5394+C5396+C5398</f>
        <v>1580000</v>
      </c>
      <c r="D5393" s="65">
        <f t="shared" ref="D5393:J5393" si="2720">D5394+D5396+D5398</f>
        <v>0</v>
      </c>
      <c r="E5393" s="65">
        <f t="shared" si="2720"/>
        <v>0</v>
      </c>
      <c r="F5393" s="100">
        <f t="shared" si="2720"/>
        <v>0</v>
      </c>
      <c r="G5393" s="858">
        <f t="shared" si="2720"/>
        <v>1470000</v>
      </c>
      <c r="H5393" s="511">
        <f t="shared" si="2720"/>
        <v>0</v>
      </c>
      <c r="I5393" s="859">
        <f t="shared" si="2720"/>
        <v>1470000</v>
      </c>
      <c r="J5393" s="512">
        <f t="shared" si="2720"/>
        <v>110000</v>
      </c>
      <c r="K5393" s="544">
        <f t="shared" si="2714"/>
        <v>93.037974683544306</v>
      </c>
    </row>
    <row r="5394" spans="1:11" x14ac:dyDescent="0.25">
      <c r="A5394" s="78" t="s">
        <v>400</v>
      </c>
      <c r="B5394" s="63" t="s">
        <v>154</v>
      </c>
      <c r="C5394" s="64">
        <f>C5395</f>
        <v>80000</v>
      </c>
      <c r="D5394" s="64">
        <f t="shared" ref="D5394:J5394" si="2721">D5395</f>
        <v>0</v>
      </c>
      <c r="E5394" s="64">
        <f t="shared" si="2721"/>
        <v>0</v>
      </c>
      <c r="F5394" s="101">
        <f t="shared" si="2721"/>
        <v>0</v>
      </c>
      <c r="G5394" s="860">
        <f t="shared" si="2721"/>
        <v>0</v>
      </c>
      <c r="H5394" s="369">
        <f t="shared" si="2721"/>
        <v>0</v>
      </c>
      <c r="I5394" s="861">
        <f t="shared" si="2721"/>
        <v>0</v>
      </c>
      <c r="J5394" s="513">
        <f t="shared" si="2721"/>
        <v>80000</v>
      </c>
      <c r="K5394" s="535">
        <f t="shared" si="2714"/>
        <v>0</v>
      </c>
    </row>
    <row r="5395" spans="1:11" x14ac:dyDescent="0.25">
      <c r="A5395" s="27" t="s">
        <v>401</v>
      </c>
      <c r="B5395" s="4" t="s">
        <v>155</v>
      </c>
      <c r="C5395" s="21">
        <v>80000</v>
      </c>
      <c r="D5395" s="16"/>
      <c r="E5395" s="16"/>
      <c r="F5395" s="102"/>
      <c r="G5395" s="835"/>
      <c r="H5395" s="691">
        <v>0</v>
      </c>
      <c r="I5395" s="851">
        <f>H5395+G5395</f>
        <v>0</v>
      </c>
      <c r="J5395" s="561">
        <f>C5395-I5395</f>
        <v>80000</v>
      </c>
      <c r="K5395" s="536">
        <f t="shared" si="2714"/>
        <v>0</v>
      </c>
    </row>
    <row r="5396" spans="1:11" x14ac:dyDescent="0.25">
      <c r="A5396" s="27" t="s">
        <v>402</v>
      </c>
      <c r="B5396" s="4" t="s">
        <v>156</v>
      </c>
      <c r="C5396" s="21">
        <f>C5397</f>
        <v>60000</v>
      </c>
      <c r="D5396" s="21">
        <f t="shared" ref="D5396:J5396" si="2722">D5397</f>
        <v>0</v>
      </c>
      <c r="E5396" s="21">
        <f t="shared" si="2722"/>
        <v>0</v>
      </c>
      <c r="F5396" s="103">
        <f t="shared" si="2722"/>
        <v>0</v>
      </c>
      <c r="G5396" s="862">
        <f t="shared" si="2722"/>
        <v>30000</v>
      </c>
      <c r="H5396" s="499">
        <f t="shared" si="2722"/>
        <v>0</v>
      </c>
      <c r="I5396" s="863">
        <f t="shared" si="2722"/>
        <v>30000</v>
      </c>
      <c r="J5396" s="514">
        <f t="shared" si="2722"/>
        <v>30000</v>
      </c>
      <c r="K5396" s="536">
        <f t="shared" si="2714"/>
        <v>50</v>
      </c>
    </row>
    <row r="5397" spans="1:11" x14ac:dyDescent="0.25">
      <c r="A5397" s="27" t="s">
        <v>403</v>
      </c>
      <c r="B5397" s="4" t="s">
        <v>157</v>
      </c>
      <c r="C5397" s="21">
        <v>60000</v>
      </c>
      <c r="D5397" s="16"/>
      <c r="E5397" s="16"/>
      <c r="F5397" s="102"/>
      <c r="G5397" s="850">
        <v>30000</v>
      </c>
      <c r="H5397" s="691">
        <v>0</v>
      </c>
      <c r="I5397" s="851">
        <f>H5397+G5397</f>
        <v>30000</v>
      </c>
      <c r="J5397" s="561">
        <f>C5397-I5397</f>
        <v>30000</v>
      </c>
      <c r="K5397" s="536">
        <f t="shared" si="2714"/>
        <v>50</v>
      </c>
    </row>
    <row r="5398" spans="1:11" x14ac:dyDescent="0.25">
      <c r="A5398" s="27" t="s">
        <v>404</v>
      </c>
      <c r="B5398" s="4" t="s">
        <v>158</v>
      </c>
      <c r="C5398" s="21">
        <f>C5399</f>
        <v>1440000</v>
      </c>
      <c r="D5398" s="21">
        <f t="shared" ref="D5398:J5398" si="2723">D5399</f>
        <v>0</v>
      </c>
      <c r="E5398" s="21">
        <f t="shared" si="2723"/>
        <v>0</v>
      </c>
      <c r="F5398" s="103">
        <f t="shared" si="2723"/>
        <v>0</v>
      </c>
      <c r="G5398" s="862">
        <f t="shared" si="2723"/>
        <v>1440000</v>
      </c>
      <c r="H5398" s="499">
        <f t="shared" si="2723"/>
        <v>0</v>
      </c>
      <c r="I5398" s="863">
        <f t="shared" si="2723"/>
        <v>1440000</v>
      </c>
      <c r="J5398" s="514">
        <f t="shared" si="2723"/>
        <v>0</v>
      </c>
      <c r="K5398" s="536">
        <f t="shared" si="2714"/>
        <v>100</v>
      </c>
    </row>
    <row r="5399" spans="1:11" x14ac:dyDescent="0.25">
      <c r="A5399" s="27" t="s">
        <v>405</v>
      </c>
      <c r="B5399" s="4" t="s">
        <v>159</v>
      </c>
      <c r="C5399" s="21">
        <v>1440000</v>
      </c>
      <c r="D5399" s="16"/>
      <c r="E5399" s="16"/>
      <c r="F5399" s="102"/>
      <c r="G5399" s="850">
        <v>1440000</v>
      </c>
      <c r="H5399" s="691"/>
      <c r="I5399" s="851">
        <f>H5399+G5399</f>
        <v>1440000</v>
      </c>
      <c r="J5399" s="561">
        <f>C5399-I5399</f>
        <v>0</v>
      </c>
      <c r="K5399" s="536">
        <f t="shared" si="2714"/>
        <v>100</v>
      </c>
    </row>
    <row r="5400" spans="1:11" ht="15.75" thickBot="1" x14ac:dyDescent="0.3">
      <c r="A5400" s="54" t="s">
        <v>116</v>
      </c>
      <c r="B5400" s="59" t="s">
        <v>108</v>
      </c>
      <c r="C5400" s="55">
        <f t="shared" ref="C5400:J5400" si="2724">C5401+C5413+C5421+C5429</f>
        <v>9960000</v>
      </c>
      <c r="D5400" s="55">
        <f t="shared" si="2724"/>
        <v>0</v>
      </c>
      <c r="E5400" s="55">
        <f t="shared" si="2724"/>
        <v>0</v>
      </c>
      <c r="F5400" s="104">
        <f t="shared" si="2724"/>
        <v>0</v>
      </c>
      <c r="G5400" s="547">
        <f t="shared" si="2724"/>
        <v>3100000</v>
      </c>
      <c r="H5400" s="548">
        <f t="shared" si="2724"/>
        <v>0</v>
      </c>
      <c r="I5400" s="581">
        <f t="shared" si="2724"/>
        <v>3100000</v>
      </c>
      <c r="J5400" s="549">
        <f t="shared" si="2724"/>
        <v>6860000</v>
      </c>
      <c r="K5400" s="917">
        <f t="shared" si="2714"/>
        <v>31.124497991967871</v>
      </c>
    </row>
    <row r="5401" spans="1:11" ht="15.75" thickBot="1" x14ac:dyDescent="0.3">
      <c r="A5401" s="70" t="s">
        <v>66</v>
      </c>
      <c r="B5401" s="77" t="s">
        <v>67</v>
      </c>
      <c r="C5401" s="71">
        <f>C5402</f>
        <v>1840000</v>
      </c>
      <c r="D5401" s="71">
        <f t="shared" ref="D5401:J5401" si="2725">D5402</f>
        <v>0</v>
      </c>
      <c r="E5401" s="71">
        <f t="shared" si="2725"/>
        <v>0</v>
      </c>
      <c r="F5401" s="111">
        <f t="shared" si="2725"/>
        <v>0</v>
      </c>
      <c r="G5401" s="902">
        <f t="shared" si="2725"/>
        <v>0</v>
      </c>
      <c r="H5401" s="557">
        <f t="shared" si="2725"/>
        <v>0</v>
      </c>
      <c r="I5401" s="903">
        <f t="shared" si="2725"/>
        <v>0</v>
      </c>
      <c r="J5401" s="558">
        <f t="shared" si="2725"/>
        <v>1840000</v>
      </c>
      <c r="K5401" s="909">
        <f t="shared" si="2714"/>
        <v>0</v>
      </c>
    </row>
    <row r="5402" spans="1:11" ht="15.75" thickBot="1" x14ac:dyDescent="0.3">
      <c r="A5402" s="79" t="s">
        <v>406</v>
      </c>
      <c r="B5402" s="3" t="s">
        <v>151</v>
      </c>
      <c r="C5402" s="65">
        <f>C5403+C5405+C5407</f>
        <v>1840000</v>
      </c>
      <c r="D5402" s="65">
        <f t="shared" ref="D5402:J5402" si="2726">D5403+D5405+D5407</f>
        <v>0</v>
      </c>
      <c r="E5402" s="65">
        <f t="shared" si="2726"/>
        <v>0</v>
      </c>
      <c r="F5402" s="100">
        <f t="shared" si="2726"/>
        <v>0</v>
      </c>
      <c r="G5402" s="858">
        <f t="shared" si="2726"/>
        <v>0</v>
      </c>
      <c r="H5402" s="511">
        <f t="shared" si="2726"/>
        <v>0</v>
      </c>
      <c r="I5402" s="859">
        <f t="shared" si="2726"/>
        <v>0</v>
      </c>
      <c r="J5402" s="512">
        <f t="shared" si="2726"/>
        <v>1840000</v>
      </c>
      <c r="K5402" s="535">
        <f t="shared" si="2714"/>
        <v>0</v>
      </c>
    </row>
    <row r="5403" spans="1:11" x14ac:dyDescent="0.25">
      <c r="A5403" s="78" t="s">
        <v>407</v>
      </c>
      <c r="B5403" s="63" t="s">
        <v>154</v>
      </c>
      <c r="C5403" s="64">
        <f>C5404</f>
        <v>310000</v>
      </c>
      <c r="D5403" s="64">
        <f t="shared" ref="D5403:J5403" si="2727">D5404</f>
        <v>0</v>
      </c>
      <c r="E5403" s="64">
        <f t="shared" si="2727"/>
        <v>0</v>
      </c>
      <c r="F5403" s="101">
        <f t="shared" si="2727"/>
        <v>0</v>
      </c>
      <c r="G5403" s="860">
        <f t="shared" si="2727"/>
        <v>0</v>
      </c>
      <c r="H5403" s="369">
        <f t="shared" si="2727"/>
        <v>0</v>
      </c>
      <c r="I5403" s="861">
        <f t="shared" si="2727"/>
        <v>0</v>
      </c>
      <c r="J5403" s="513">
        <f t="shared" si="2727"/>
        <v>310000</v>
      </c>
      <c r="K5403" s="536">
        <f t="shared" si="2714"/>
        <v>0</v>
      </c>
    </row>
    <row r="5404" spans="1:11" x14ac:dyDescent="0.25">
      <c r="A5404" s="27" t="s">
        <v>408</v>
      </c>
      <c r="B5404" s="4" t="s">
        <v>155</v>
      </c>
      <c r="C5404" s="21">
        <v>310000</v>
      </c>
      <c r="D5404" s="16"/>
      <c r="E5404" s="16"/>
      <c r="F5404" s="102"/>
      <c r="G5404" s="835"/>
      <c r="H5404" s="716"/>
      <c r="I5404" s="846">
        <f>H5404+G5404</f>
        <v>0</v>
      </c>
      <c r="J5404" s="561">
        <f>C5404-I5404</f>
        <v>310000</v>
      </c>
      <c r="K5404" s="536">
        <f t="shared" si="2714"/>
        <v>0</v>
      </c>
    </row>
    <row r="5405" spans="1:11" x14ac:dyDescent="0.25">
      <c r="A5405" s="27" t="s">
        <v>409</v>
      </c>
      <c r="B5405" s="4" t="s">
        <v>156</v>
      </c>
      <c r="C5405" s="21">
        <f>C5406</f>
        <v>90000</v>
      </c>
      <c r="D5405" s="21">
        <f t="shared" ref="D5405:J5405" si="2728">D5406</f>
        <v>0</v>
      </c>
      <c r="E5405" s="21">
        <f t="shared" si="2728"/>
        <v>0</v>
      </c>
      <c r="F5405" s="103">
        <f t="shared" si="2728"/>
        <v>0</v>
      </c>
      <c r="G5405" s="862">
        <f t="shared" si="2728"/>
        <v>0</v>
      </c>
      <c r="H5405" s="499">
        <f t="shared" si="2728"/>
        <v>0</v>
      </c>
      <c r="I5405" s="863">
        <f t="shared" si="2728"/>
        <v>0</v>
      </c>
      <c r="J5405" s="514">
        <f t="shared" si="2728"/>
        <v>90000</v>
      </c>
      <c r="K5405" s="536">
        <f t="shared" si="2714"/>
        <v>0</v>
      </c>
    </row>
    <row r="5406" spans="1:11" x14ac:dyDescent="0.25">
      <c r="A5406" s="27" t="s">
        <v>410</v>
      </c>
      <c r="B5406" s="4" t="s">
        <v>157</v>
      </c>
      <c r="C5406" s="21">
        <v>90000</v>
      </c>
      <c r="D5406" s="16"/>
      <c r="E5406" s="16"/>
      <c r="F5406" s="102"/>
      <c r="G5406" s="835"/>
      <c r="H5406" s="716"/>
      <c r="I5406" s="846">
        <f>H5406+G5406</f>
        <v>0</v>
      </c>
      <c r="J5406" s="561">
        <f>C5406-I5406</f>
        <v>90000</v>
      </c>
      <c r="K5406" s="536">
        <f t="shared" si="2714"/>
        <v>0</v>
      </c>
    </row>
    <row r="5407" spans="1:11" x14ac:dyDescent="0.25">
      <c r="A5407" s="27" t="s">
        <v>411</v>
      </c>
      <c r="B5407" s="4" t="s">
        <v>158</v>
      </c>
      <c r="C5407" s="21">
        <f>C5408</f>
        <v>1440000</v>
      </c>
      <c r="D5407" s="21">
        <f t="shared" ref="D5407:J5407" si="2729">D5408</f>
        <v>0</v>
      </c>
      <c r="E5407" s="21">
        <f t="shared" si="2729"/>
        <v>0</v>
      </c>
      <c r="F5407" s="103">
        <f t="shared" si="2729"/>
        <v>0</v>
      </c>
      <c r="G5407" s="862">
        <f t="shared" si="2729"/>
        <v>0</v>
      </c>
      <c r="H5407" s="499">
        <f t="shared" si="2729"/>
        <v>0</v>
      </c>
      <c r="I5407" s="863">
        <f t="shared" si="2729"/>
        <v>0</v>
      </c>
      <c r="J5407" s="514">
        <f t="shared" si="2729"/>
        <v>1440000</v>
      </c>
      <c r="K5407" s="536">
        <f t="shared" si="2714"/>
        <v>0</v>
      </c>
    </row>
    <row r="5408" spans="1:11" x14ac:dyDescent="0.25">
      <c r="A5408" s="135" t="s">
        <v>412</v>
      </c>
      <c r="B5408" s="48" t="s">
        <v>159</v>
      </c>
      <c r="C5408" s="49">
        <v>1440000</v>
      </c>
      <c r="D5408" s="29"/>
      <c r="E5408" s="29"/>
      <c r="F5408" s="89"/>
      <c r="G5408" s="836"/>
      <c r="H5408" s="1088"/>
      <c r="I5408" s="847">
        <f>H5408+G5408</f>
        <v>0</v>
      </c>
      <c r="J5408" s="618">
        <f>C5408-I5408</f>
        <v>1440000</v>
      </c>
      <c r="K5408" s="538">
        <f t="shared" si="2714"/>
        <v>0</v>
      </c>
    </row>
    <row r="5409" spans="1:11" x14ac:dyDescent="0.25">
      <c r="A5409" s="139"/>
      <c r="B5409" s="124"/>
      <c r="C5409" s="125"/>
      <c r="D5409" s="126"/>
      <c r="E5409" s="126"/>
      <c r="F5409" s="126"/>
      <c r="G5409" s="516"/>
      <c r="H5409" s="516"/>
      <c r="I5409" s="516"/>
      <c r="J5409" s="515"/>
      <c r="K5409" s="545"/>
    </row>
    <row r="5410" spans="1:11" x14ac:dyDescent="0.25">
      <c r="A5410" s="140"/>
      <c r="B5410" s="7"/>
      <c r="C5410" s="8"/>
      <c r="D5410" s="130"/>
      <c r="E5410" s="130"/>
      <c r="F5410" s="130"/>
      <c r="G5410" s="520"/>
      <c r="H5410" s="520"/>
      <c r="I5410" s="520"/>
      <c r="J5410" s="519"/>
      <c r="K5410" s="550"/>
    </row>
    <row r="5411" spans="1:11" x14ac:dyDescent="0.25">
      <c r="A5411" s="140"/>
      <c r="B5411" s="7"/>
      <c r="C5411" s="8"/>
      <c r="D5411" s="130"/>
      <c r="E5411" s="130"/>
      <c r="F5411" s="130"/>
      <c r="G5411" s="520"/>
      <c r="H5411" s="520"/>
      <c r="I5411" s="520"/>
      <c r="J5411" s="519"/>
      <c r="K5411" s="550">
        <v>8</v>
      </c>
    </row>
    <row r="5412" spans="1:11" x14ac:dyDescent="0.25">
      <c r="A5412" s="144" t="s">
        <v>533</v>
      </c>
      <c r="B5412" s="141">
        <v>2</v>
      </c>
      <c r="C5412" s="142" t="s">
        <v>534</v>
      </c>
      <c r="D5412" s="142" t="s">
        <v>535</v>
      </c>
      <c r="E5412" s="142" t="s">
        <v>536</v>
      </c>
      <c r="F5412" s="143" t="s">
        <v>537</v>
      </c>
      <c r="G5412" s="882">
        <v>7</v>
      </c>
      <c r="H5412" s="1108">
        <v>8</v>
      </c>
      <c r="I5412" s="883">
        <v>9</v>
      </c>
      <c r="J5412" s="525">
        <v>10</v>
      </c>
      <c r="K5412" s="503">
        <v>11</v>
      </c>
    </row>
    <row r="5413" spans="1:11" ht="15.75" thickBot="1" x14ac:dyDescent="0.3">
      <c r="A5413" s="136" t="s">
        <v>68</v>
      </c>
      <c r="B5413" s="136" t="s">
        <v>69</v>
      </c>
      <c r="C5413" s="137">
        <f>C5414</f>
        <v>5560000</v>
      </c>
      <c r="D5413" s="137">
        <f t="shared" ref="D5413:J5413" si="2730">D5414</f>
        <v>0</v>
      </c>
      <c r="E5413" s="137">
        <f t="shared" si="2730"/>
        <v>0</v>
      </c>
      <c r="F5413" s="138">
        <f t="shared" si="2730"/>
        <v>0</v>
      </c>
      <c r="G5413" s="905">
        <f t="shared" si="2730"/>
        <v>1060000</v>
      </c>
      <c r="H5413" s="1118">
        <f t="shared" si="2730"/>
        <v>0</v>
      </c>
      <c r="I5413" s="906">
        <f t="shared" si="2730"/>
        <v>1060000</v>
      </c>
      <c r="J5413" s="559">
        <f t="shared" si="2730"/>
        <v>4500000</v>
      </c>
      <c r="K5413" s="907">
        <f t="shared" ref="K5413:K5454" si="2731">I5413/C5413*100</f>
        <v>19.064748201438849</v>
      </c>
    </row>
    <row r="5414" spans="1:11" ht="15.75" thickBot="1" x14ac:dyDescent="0.3">
      <c r="A5414" s="79" t="s">
        <v>413</v>
      </c>
      <c r="B5414" s="3" t="s">
        <v>151</v>
      </c>
      <c r="C5414" s="65">
        <f>C5415+C5417+C5419</f>
        <v>5560000</v>
      </c>
      <c r="D5414" s="65">
        <f t="shared" ref="D5414:J5414" si="2732">D5415+D5417+D5419</f>
        <v>0</v>
      </c>
      <c r="E5414" s="65">
        <f t="shared" si="2732"/>
        <v>0</v>
      </c>
      <c r="F5414" s="100">
        <f t="shared" si="2732"/>
        <v>0</v>
      </c>
      <c r="G5414" s="858">
        <f t="shared" si="2732"/>
        <v>1060000</v>
      </c>
      <c r="H5414" s="511">
        <f t="shared" si="2732"/>
        <v>0</v>
      </c>
      <c r="I5414" s="859">
        <f t="shared" si="2732"/>
        <v>1060000</v>
      </c>
      <c r="J5414" s="512">
        <f t="shared" si="2732"/>
        <v>4500000</v>
      </c>
      <c r="K5414" s="535">
        <f t="shared" si="2731"/>
        <v>19.064748201438849</v>
      </c>
    </row>
    <row r="5415" spans="1:11" x14ac:dyDescent="0.25">
      <c r="A5415" s="78" t="s">
        <v>414</v>
      </c>
      <c r="B5415" s="63" t="s">
        <v>154</v>
      </c>
      <c r="C5415" s="64">
        <f>C5416</f>
        <v>130000</v>
      </c>
      <c r="D5415" s="64">
        <f t="shared" ref="D5415:J5415" si="2733">D5416</f>
        <v>0</v>
      </c>
      <c r="E5415" s="64">
        <f t="shared" si="2733"/>
        <v>0</v>
      </c>
      <c r="F5415" s="101">
        <f t="shared" si="2733"/>
        <v>0</v>
      </c>
      <c r="G5415" s="860">
        <f t="shared" si="2733"/>
        <v>70000</v>
      </c>
      <c r="H5415" s="369">
        <f t="shared" si="2733"/>
        <v>0</v>
      </c>
      <c r="I5415" s="861">
        <f t="shared" si="2733"/>
        <v>70000</v>
      </c>
      <c r="J5415" s="513">
        <f t="shared" si="2733"/>
        <v>60000</v>
      </c>
      <c r="K5415" s="536">
        <f t="shared" si="2731"/>
        <v>53.846153846153847</v>
      </c>
    </row>
    <row r="5416" spans="1:11" x14ac:dyDescent="0.25">
      <c r="A5416" s="27" t="s">
        <v>415</v>
      </c>
      <c r="B5416" s="4" t="s">
        <v>155</v>
      </c>
      <c r="C5416" s="21">
        <v>130000</v>
      </c>
      <c r="D5416" s="16"/>
      <c r="E5416" s="16"/>
      <c r="F5416" s="102"/>
      <c r="G5416" s="850">
        <v>70000</v>
      </c>
      <c r="H5416" s="691">
        <v>0</v>
      </c>
      <c r="I5416" s="864">
        <f>H5416+G5416</f>
        <v>70000</v>
      </c>
      <c r="J5416" s="561">
        <f>C5416-I5416</f>
        <v>60000</v>
      </c>
      <c r="K5416" s="536">
        <f t="shared" si="2731"/>
        <v>53.846153846153847</v>
      </c>
    </row>
    <row r="5417" spans="1:11" x14ac:dyDescent="0.25">
      <c r="A5417" s="27" t="s">
        <v>416</v>
      </c>
      <c r="B5417" s="4" t="s">
        <v>156</v>
      </c>
      <c r="C5417" s="21">
        <f>C5418</f>
        <v>30000</v>
      </c>
      <c r="D5417" s="21">
        <f t="shared" ref="D5417:J5417" si="2734">D5418</f>
        <v>0</v>
      </c>
      <c r="E5417" s="21">
        <f t="shared" si="2734"/>
        <v>0</v>
      </c>
      <c r="F5417" s="103">
        <f t="shared" si="2734"/>
        <v>0</v>
      </c>
      <c r="G5417" s="862">
        <f t="shared" si="2734"/>
        <v>30000</v>
      </c>
      <c r="H5417" s="499">
        <f t="shared" si="2734"/>
        <v>0</v>
      </c>
      <c r="I5417" s="863">
        <f t="shared" si="2734"/>
        <v>30000</v>
      </c>
      <c r="J5417" s="514">
        <f t="shared" si="2734"/>
        <v>0</v>
      </c>
      <c r="K5417" s="536">
        <f t="shared" si="2731"/>
        <v>100</v>
      </c>
    </row>
    <row r="5418" spans="1:11" x14ac:dyDescent="0.25">
      <c r="A5418" s="27" t="s">
        <v>417</v>
      </c>
      <c r="B5418" s="4" t="s">
        <v>157</v>
      </c>
      <c r="C5418" s="21">
        <v>30000</v>
      </c>
      <c r="D5418" s="16"/>
      <c r="E5418" s="16"/>
      <c r="F5418" s="102"/>
      <c r="G5418" s="850">
        <v>30000</v>
      </c>
      <c r="H5418" s="691"/>
      <c r="I5418" s="851">
        <f>H5418+G5418</f>
        <v>30000</v>
      </c>
      <c r="J5418" s="561">
        <f>C5418-I5418</f>
        <v>0</v>
      </c>
      <c r="K5418" s="536">
        <f t="shared" si="2731"/>
        <v>100</v>
      </c>
    </row>
    <row r="5419" spans="1:11" x14ac:dyDescent="0.25">
      <c r="A5419" s="27" t="s">
        <v>418</v>
      </c>
      <c r="B5419" s="4" t="s">
        <v>158</v>
      </c>
      <c r="C5419" s="21">
        <f>C5420</f>
        <v>5400000</v>
      </c>
      <c r="D5419" s="21">
        <f t="shared" ref="D5419:J5419" si="2735">D5420</f>
        <v>0</v>
      </c>
      <c r="E5419" s="21">
        <f t="shared" si="2735"/>
        <v>0</v>
      </c>
      <c r="F5419" s="103">
        <f t="shared" si="2735"/>
        <v>0</v>
      </c>
      <c r="G5419" s="862">
        <f t="shared" si="2735"/>
        <v>960000</v>
      </c>
      <c r="H5419" s="499">
        <f t="shared" si="2735"/>
        <v>0</v>
      </c>
      <c r="I5419" s="863">
        <f t="shared" si="2735"/>
        <v>960000</v>
      </c>
      <c r="J5419" s="514">
        <f t="shared" si="2735"/>
        <v>4440000</v>
      </c>
      <c r="K5419" s="536">
        <f t="shared" si="2731"/>
        <v>17.777777777777779</v>
      </c>
    </row>
    <row r="5420" spans="1:11" x14ac:dyDescent="0.25">
      <c r="A5420" s="27" t="s">
        <v>419</v>
      </c>
      <c r="B5420" s="4" t="s">
        <v>159</v>
      </c>
      <c r="C5420" s="21">
        <v>5400000</v>
      </c>
      <c r="D5420" s="16"/>
      <c r="E5420" s="16"/>
      <c r="F5420" s="102"/>
      <c r="G5420" s="850">
        <v>960000</v>
      </c>
      <c r="H5420" s="691">
        <v>0</v>
      </c>
      <c r="I5420" s="864">
        <f>H5420+G5420</f>
        <v>960000</v>
      </c>
      <c r="J5420" s="561">
        <f>C5420-I5420</f>
        <v>4440000</v>
      </c>
      <c r="K5420" s="536">
        <f t="shared" si="2731"/>
        <v>17.777777777777779</v>
      </c>
    </row>
    <row r="5421" spans="1:11" ht="15.75" thickBot="1" x14ac:dyDescent="0.3">
      <c r="A5421" s="70" t="s">
        <v>70</v>
      </c>
      <c r="B5421" s="70" t="s">
        <v>71</v>
      </c>
      <c r="C5421" s="71">
        <f>C5422</f>
        <v>2040000</v>
      </c>
      <c r="D5421" s="71">
        <f t="shared" ref="D5421:J5421" si="2736">D5422</f>
        <v>0</v>
      </c>
      <c r="E5421" s="71">
        <f t="shared" si="2736"/>
        <v>0</v>
      </c>
      <c r="F5421" s="111">
        <f t="shared" si="2736"/>
        <v>0</v>
      </c>
      <c r="G5421" s="902">
        <f t="shared" si="2736"/>
        <v>2040000</v>
      </c>
      <c r="H5421" s="557">
        <f t="shared" si="2736"/>
        <v>0</v>
      </c>
      <c r="I5421" s="903">
        <f t="shared" si="2736"/>
        <v>2040000</v>
      </c>
      <c r="J5421" s="558">
        <f t="shared" si="2736"/>
        <v>0</v>
      </c>
      <c r="K5421" s="904">
        <f t="shared" si="2731"/>
        <v>100</v>
      </c>
    </row>
    <row r="5422" spans="1:11" ht="15.75" thickBot="1" x14ac:dyDescent="0.3">
      <c r="A5422" s="79" t="s">
        <v>420</v>
      </c>
      <c r="B5422" s="3" t="s">
        <v>151</v>
      </c>
      <c r="C5422" s="65">
        <f>C5423+C5425+C5427</f>
        <v>2040000</v>
      </c>
      <c r="D5422" s="65">
        <f t="shared" ref="D5422:J5422" si="2737">D5423+D5425+D5427</f>
        <v>0</v>
      </c>
      <c r="E5422" s="65">
        <f t="shared" si="2737"/>
        <v>0</v>
      </c>
      <c r="F5422" s="100">
        <f t="shared" si="2737"/>
        <v>0</v>
      </c>
      <c r="G5422" s="858">
        <f t="shared" si="2737"/>
        <v>2040000</v>
      </c>
      <c r="H5422" s="511">
        <f t="shared" si="2737"/>
        <v>0</v>
      </c>
      <c r="I5422" s="859">
        <f t="shared" si="2737"/>
        <v>2040000</v>
      </c>
      <c r="J5422" s="512">
        <f t="shared" si="2737"/>
        <v>0</v>
      </c>
      <c r="K5422" s="544">
        <f t="shared" si="2731"/>
        <v>100</v>
      </c>
    </row>
    <row r="5423" spans="1:11" x14ac:dyDescent="0.25">
      <c r="A5423" s="78" t="s">
        <v>421</v>
      </c>
      <c r="B5423" s="63" t="s">
        <v>154</v>
      </c>
      <c r="C5423" s="64">
        <f>C5424</f>
        <v>75000</v>
      </c>
      <c r="D5423" s="64">
        <f t="shared" ref="D5423:J5423" si="2738">D5424</f>
        <v>0</v>
      </c>
      <c r="E5423" s="64">
        <f t="shared" si="2738"/>
        <v>0</v>
      </c>
      <c r="F5423" s="101">
        <f t="shared" si="2738"/>
        <v>0</v>
      </c>
      <c r="G5423" s="1040">
        <f t="shared" si="2738"/>
        <v>75000</v>
      </c>
      <c r="H5423" s="1097">
        <f t="shared" si="2738"/>
        <v>0</v>
      </c>
      <c r="I5423" s="1041">
        <f t="shared" si="2738"/>
        <v>75000</v>
      </c>
      <c r="J5423" s="513">
        <f t="shared" si="2738"/>
        <v>0</v>
      </c>
      <c r="K5423" s="535">
        <f t="shared" si="2731"/>
        <v>100</v>
      </c>
    </row>
    <row r="5424" spans="1:11" x14ac:dyDescent="0.25">
      <c r="A5424" s="27" t="s">
        <v>422</v>
      </c>
      <c r="B5424" s="4" t="s">
        <v>155</v>
      </c>
      <c r="C5424" s="21">
        <v>75000</v>
      </c>
      <c r="D5424" s="16"/>
      <c r="E5424" s="16"/>
      <c r="F5424" s="102"/>
      <c r="G5424" s="850">
        <v>75000</v>
      </c>
      <c r="H5424" s="691"/>
      <c r="I5424" s="851">
        <f>H5424+G5424</f>
        <v>75000</v>
      </c>
      <c r="J5424" s="561">
        <f>C5424-I5424</f>
        <v>0</v>
      </c>
      <c r="K5424" s="536">
        <f t="shared" si="2731"/>
        <v>100</v>
      </c>
    </row>
    <row r="5425" spans="1:11" x14ac:dyDescent="0.25">
      <c r="A5425" s="27" t="s">
        <v>423</v>
      </c>
      <c r="B5425" s="4" t="s">
        <v>156</v>
      </c>
      <c r="C5425" s="21">
        <f>C5426</f>
        <v>45000</v>
      </c>
      <c r="D5425" s="21">
        <f t="shared" ref="D5425:J5425" si="2739">D5426</f>
        <v>0</v>
      </c>
      <c r="E5425" s="21">
        <f t="shared" si="2739"/>
        <v>0</v>
      </c>
      <c r="F5425" s="103">
        <f t="shared" si="2739"/>
        <v>0</v>
      </c>
      <c r="G5425" s="1044">
        <f t="shared" si="2739"/>
        <v>45000</v>
      </c>
      <c r="H5425" s="972">
        <f t="shared" si="2739"/>
        <v>0</v>
      </c>
      <c r="I5425" s="1045">
        <f t="shared" si="2739"/>
        <v>45000</v>
      </c>
      <c r="J5425" s="514">
        <f t="shared" si="2739"/>
        <v>0</v>
      </c>
      <c r="K5425" s="536">
        <f t="shared" si="2731"/>
        <v>100</v>
      </c>
    </row>
    <row r="5426" spans="1:11" x14ac:dyDescent="0.25">
      <c r="A5426" s="27" t="s">
        <v>424</v>
      </c>
      <c r="B5426" s="4" t="s">
        <v>157</v>
      </c>
      <c r="C5426" s="21">
        <v>45000</v>
      </c>
      <c r="D5426" s="16"/>
      <c r="E5426" s="16"/>
      <c r="F5426" s="102"/>
      <c r="G5426" s="850">
        <v>45000</v>
      </c>
      <c r="H5426" s="691"/>
      <c r="I5426" s="851">
        <f>H5426+G5426</f>
        <v>45000</v>
      </c>
      <c r="J5426" s="561">
        <f>C5426-I5426</f>
        <v>0</v>
      </c>
      <c r="K5426" s="536">
        <f t="shared" si="2731"/>
        <v>100</v>
      </c>
    </row>
    <row r="5427" spans="1:11" x14ac:dyDescent="0.25">
      <c r="A5427" s="27" t="s">
        <v>425</v>
      </c>
      <c r="B5427" s="4" t="s">
        <v>158</v>
      </c>
      <c r="C5427" s="21">
        <f>C5428</f>
        <v>1920000</v>
      </c>
      <c r="D5427" s="21">
        <f t="shared" ref="D5427:J5427" si="2740">D5428</f>
        <v>0</v>
      </c>
      <c r="E5427" s="21">
        <f t="shared" si="2740"/>
        <v>0</v>
      </c>
      <c r="F5427" s="103">
        <f t="shared" si="2740"/>
        <v>0</v>
      </c>
      <c r="G5427" s="1044">
        <f t="shared" si="2740"/>
        <v>1920000</v>
      </c>
      <c r="H5427" s="972">
        <f t="shared" si="2740"/>
        <v>0</v>
      </c>
      <c r="I5427" s="1045">
        <f t="shared" si="2740"/>
        <v>1920000</v>
      </c>
      <c r="J5427" s="514">
        <f t="shared" si="2740"/>
        <v>0</v>
      </c>
      <c r="K5427" s="536">
        <f t="shared" si="2731"/>
        <v>100</v>
      </c>
    </row>
    <row r="5428" spans="1:11" x14ac:dyDescent="0.25">
      <c r="A5428" s="27" t="s">
        <v>426</v>
      </c>
      <c r="B5428" s="4" t="s">
        <v>159</v>
      </c>
      <c r="C5428" s="21">
        <v>1920000</v>
      </c>
      <c r="D5428" s="16"/>
      <c r="E5428" s="16"/>
      <c r="F5428" s="102"/>
      <c r="G5428" s="850">
        <v>1920000</v>
      </c>
      <c r="H5428" s="691"/>
      <c r="I5428" s="851">
        <f>H5428+G5428</f>
        <v>1920000</v>
      </c>
      <c r="J5428" s="561">
        <f>C5428-I5428</f>
        <v>0</v>
      </c>
      <c r="K5428" s="536">
        <f t="shared" si="2731"/>
        <v>100</v>
      </c>
    </row>
    <row r="5429" spans="1:11" ht="15.75" thickBot="1" x14ac:dyDescent="0.3">
      <c r="A5429" s="70" t="s">
        <v>72</v>
      </c>
      <c r="B5429" s="70" t="s">
        <v>73</v>
      </c>
      <c r="C5429" s="71">
        <f>C5430</f>
        <v>520000</v>
      </c>
      <c r="D5429" s="71">
        <f t="shared" ref="D5429:J5429" si="2741">D5430</f>
        <v>0</v>
      </c>
      <c r="E5429" s="71">
        <f t="shared" si="2741"/>
        <v>0</v>
      </c>
      <c r="F5429" s="111">
        <f t="shared" si="2741"/>
        <v>0</v>
      </c>
      <c r="G5429" s="902">
        <f t="shared" si="2741"/>
        <v>0</v>
      </c>
      <c r="H5429" s="557">
        <f t="shared" si="2741"/>
        <v>0</v>
      </c>
      <c r="I5429" s="903">
        <f t="shared" si="2741"/>
        <v>0</v>
      </c>
      <c r="J5429" s="558">
        <f t="shared" si="2741"/>
        <v>520000</v>
      </c>
      <c r="K5429" s="904">
        <f t="shared" si="2731"/>
        <v>0</v>
      </c>
    </row>
    <row r="5430" spans="1:11" ht="15.75" thickBot="1" x14ac:dyDescent="0.3">
      <c r="A5430" s="79" t="s">
        <v>427</v>
      </c>
      <c r="B5430" s="3" t="s">
        <v>151</v>
      </c>
      <c r="C5430" s="65">
        <f>C5431+C5433+C5435</f>
        <v>520000</v>
      </c>
      <c r="D5430" s="65">
        <f t="shared" ref="D5430:J5430" si="2742">D5431+D5433+D5435</f>
        <v>0</v>
      </c>
      <c r="E5430" s="65">
        <f t="shared" si="2742"/>
        <v>0</v>
      </c>
      <c r="F5430" s="100">
        <f t="shared" si="2742"/>
        <v>0</v>
      </c>
      <c r="G5430" s="858">
        <f t="shared" si="2742"/>
        <v>0</v>
      </c>
      <c r="H5430" s="511">
        <f t="shared" si="2742"/>
        <v>0</v>
      </c>
      <c r="I5430" s="859">
        <f t="shared" si="2742"/>
        <v>0</v>
      </c>
      <c r="J5430" s="512">
        <f t="shared" si="2742"/>
        <v>520000</v>
      </c>
      <c r="K5430" s="544">
        <f t="shared" si="2731"/>
        <v>0</v>
      </c>
    </row>
    <row r="5431" spans="1:11" x14ac:dyDescent="0.25">
      <c r="A5431" s="78" t="s">
        <v>428</v>
      </c>
      <c r="B5431" s="63" t="s">
        <v>154</v>
      </c>
      <c r="C5431" s="64">
        <f>C5432</f>
        <v>65000</v>
      </c>
      <c r="D5431" s="64">
        <f t="shared" ref="D5431:J5431" si="2743">D5432</f>
        <v>0</v>
      </c>
      <c r="E5431" s="64">
        <f t="shared" si="2743"/>
        <v>0</v>
      </c>
      <c r="F5431" s="101">
        <f t="shared" si="2743"/>
        <v>0</v>
      </c>
      <c r="G5431" s="860">
        <f t="shared" si="2743"/>
        <v>0</v>
      </c>
      <c r="H5431" s="369">
        <f t="shared" si="2743"/>
        <v>0</v>
      </c>
      <c r="I5431" s="861">
        <f t="shared" si="2743"/>
        <v>0</v>
      </c>
      <c r="J5431" s="513">
        <f t="shared" si="2743"/>
        <v>65000</v>
      </c>
      <c r="K5431" s="535">
        <f t="shared" si="2731"/>
        <v>0</v>
      </c>
    </row>
    <row r="5432" spans="1:11" x14ac:dyDescent="0.25">
      <c r="A5432" s="27" t="s">
        <v>429</v>
      </c>
      <c r="B5432" s="4" t="s">
        <v>155</v>
      </c>
      <c r="C5432" s="21">
        <v>65000</v>
      </c>
      <c r="D5432" s="57"/>
      <c r="E5432" s="57"/>
      <c r="F5432" s="106"/>
      <c r="G5432" s="835"/>
      <c r="H5432" s="716"/>
      <c r="I5432" s="846">
        <f>H5432+G5432</f>
        <v>0</v>
      </c>
      <c r="J5432" s="561">
        <f>C5432-I5432</f>
        <v>65000</v>
      </c>
      <c r="K5432" s="536">
        <f t="shared" si="2731"/>
        <v>0</v>
      </c>
    </row>
    <row r="5433" spans="1:11" x14ac:dyDescent="0.25">
      <c r="A5433" s="27" t="s">
        <v>430</v>
      </c>
      <c r="B5433" s="4" t="s">
        <v>156</v>
      </c>
      <c r="C5433" s="21">
        <f>C5434</f>
        <v>15000</v>
      </c>
      <c r="D5433" s="21">
        <f t="shared" ref="D5433:J5433" si="2744">D5434</f>
        <v>0</v>
      </c>
      <c r="E5433" s="21">
        <f t="shared" si="2744"/>
        <v>0</v>
      </c>
      <c r="F5433" s="103">
        <f t="shared" si="2744"/>
        <v>0</v>
      </c>
      <c r="G5433" s="862">
        <f t="shared" si="2744"/>
        <v>0</v>
      </c>
      <c r="H5433" s="499">
        <f t="shared" si="2744"/>
        <v>0</v>
      </c>
      <c r="I5433" s="863">
        <f t="shared" si="2744"/>
        <v>0</v>
      </c>
      <c r="J5433" s="514">
        <f t="shared" si="2744"/>
        <v>15000</v>
      </c>
      <c r="K5433" s="536">
        <f t="shared" si="2731"/>
        <v>0</v>
      </c>
    </row>
    <row r="5434" spans="1:11" x14ac:dyDescent="0.25">
      <c r="A5434" s="27" t="s">
        <v>431</v>
      </c>
      <c r="B5434" s="4" t="s">
        <v>157</v>
      </c>
      <c r="C5434" s="21">
        <v>15000</v>
      </c>
      <c r="D5434" s="16"/>
      <c r="E5434" s="16"/>
      <c r="F5434" s="102"/>
      <c r="G5434" s="835"/>
      <c r="H5434" s="716"/>
      <c r="I5434" s="846">
        <f>H5434+G5434</f>
        <v>0</v>
      </c>
      <c r="J5434" s="561">
        <f>C5434-I5434</f>
        <v>15000</v>
      </c>
      <c r="K5434" s="536">
        <f t="shared" si="2731"/>
        <v>0</v>
      </c>
    </row>
    <row r="5435" spans="1:11" x14ac:dyDescent="0.25">
      <c r="A5435" s="27" t="s">
        <v>432</v>
      </c>
      <c r="B5435" s="4" t="s">
        <v>158</v>
      </c>
      <c r="C5435" s="21">
        <f>C5436</f>
        <v>440000</v>
      </c>
      <c r="D5435" s="21">
        <f t="shared" ref="D5435:J5435" si="2745">D5436</f>
        <v>0</v>
      </c>
      <c r="E5435" s="21">
        <f t="shared" si="2745"/>
        <v>0</v>
      </c>
      <c r="F5435" s="103">
        <f t="shared" si="2745"/>
        <v>0</v>
      </c>
      <c r="G5435" s="862">
        <f t="shared" si="2745"/>
        <v>0</v>
      </c>
      <c r="H5435" s="499">
        <f t="shared" si="2745"/>
        <v>0</v>
      </c>
      <c r="I5435" s="863">
        <f t="shared" si="2745"/>
        <v>0</v>
      </c>
      <c r="J5435" s="514">
        <f t="shared" si="2745"/>
        <v>440000</v>
      </c>
      <c r="K5435" s="536">
        <f t="shared" si="2731"/>
        <v>0</v>
      </c>
    </row>
    <row r="5436" spans="1:11" x14ac:dyDescent="0.25">
      <c r="A5436" s="27" t="s">
        <v>433</v>
      </c>
      <c r="B5436" s="4" t="s">
        <v>159</v>
      </c>
      <c r="C5436" s="21">
        <v>440000</v>
      </c>
      <c r="D5436" s="16"/>
      <c r="E5436" s="16"/>
      <c r="F5436" s="102"/>
      <c r="G5436" s="835"/>
      <c r="H5436" s="716"/>
      <c r="I5436" s="846">
        <f>H5436+G5436</f>
        <v>0</v>
      </c>
      <c r="J5436" s="561">
        <f>C5436-I5436</f>
        <v>440000</v>
      </c>
      <c r="K5436" s="536">
        <f t="shared" si="2731"/>
        <v>0</v>
      </c>
    </row>
    <row r="5437" spans="1:11" x14ac:dyDescent="0.25">
      <c r="A5437" s="54" t="s">
        <v>115</v>
      </c>
      <c r="B5437" s="54" t="s">
        <v>109</v>
      </c>
      <c r="C5437" s="55">
        <f>C5438</f>
        <v>1340000</v>
      </c>
      <c r="D5437" s="55">
        <f t="shared" ref="D5437:J5438" si="2746">D5438</f>
        <v>0</v>
      </c>
      <c r="E5437" s="55">
        <f t="shared" si="2746"/>
        <v>0</v>
      </c>
      <c r="F5437" s="104">
        <f t="shared" si="2746"/>
        <v>0</v>
      </c>
      <c r="G5437" s="547">
        <f t="shared" si="2746"/>
        <v>702500</v>
      </c>
      <c r="H5437" s="548">
        <f t="shared" si="2746"/>
        <v>0</v>
      </c>
      <c r="I5437" s="548">
        <f t="shared" si="2746"/>
        <v>702500</v>
      </c>
      <c r="J5437" s="581">
        <f t="shared" si="2746"/>
        <v>637500</v>
      </c>
      <c r="K5437" s="926">
        <f t="shared" si="2731"/>
        <v>52.425373134328353</v>
      </c>
    </row>
    <row r="5438" spans="1:11" ht="15.75" thickBot="1" x14ac:dyDescent="0.3">
      <c r="A5438" s="70" t="s">
        <v>434</v>
      </c>
      <c r="B5438" s="70" t="s">
        <v>74</v>
      </c>
      <c r="C5438" s="71">
        <f>C5439</f>
        <v>1340000</v>
      </c>
      <c r="D5438" s="71">
        <f t="shared" si="2746"/>
        <v>0</v>
      </c>
      <c r="E5438" s="71">
        <f t="shared" si="2746"/>
        <v>0</v>
      </c>
      <c r="F5438" s="111">
        <f t="shared" si="2746"/>
        <v>0</v>
      </c>
      <c r="G5438" s="902">
        <f t="shared" si="2746"/>
        <v>702500</v>
      </c>
      <c r="H5438" s="557">
        <f t="shared" si="2746"/>
        <v>0</v>
      </c>
      <c r="I5438" s="557">
        <f t="shared" si="2746"/>
        <v>702500</v>
      </c>
      <c r="J5438" s="903">
        <f t="shared" si="2746"/>
        <v>637500</v>
      </c>
      <c r="K5438" s="927">
        <f t="shared" si="2731"/>
        <v>52.425373134328353</v>
      </c>
    </row>
    <row r="5439" spans="1:11" ht="15.75" thickBot="1" x14ac:dyDescent="0.3">
      <c r="A5439" s="79" t="s">
        <v>435</v>
      </c>
      <c r="B5439" s="3" t="s">
        <v>151</v>
      </c>
      <c r="C5439" s="65">
        <f>C5440+C5442+C5444</f>
        <v>1340000</v>
      </c>
      <c r="D5439" s="65">
        <f t="shared" ref="D5439:J5439" si="2747">D5440+D5442+D5444</f>
        <v>0</v>
      </c>
      <c r="E5439" s="65">
        <f t="shared" si="2747"/>
        <v>0</v>
      </c>
      <c r="F5439" s="100">
        <f t="shared" si="2747"/>
        <v>0</v>
      </c>
      <c r="G5439" s="858">
        <f t="shared" si="2747"/>
        <v>702500</v>
      </c>
      <c r="H5439" s="511">
        <f t="shared" si="2747"/>
        <v>0</v>
      </c>
      <c r="I5439" s="511">
        <f t="shared" si="2747"/>
        <v>702500</v>
      </c>
      <c r="J5439" s="859">
        <f t="shared" si="2747"/>
        <v>637500</v>
      </c>
      <c r="K5439" s="928">
        <f t="shared" si="2731"/>
        <v>52.425373134328353</v>
      </c>
    </row>
    <row r="5440" spans="1:11" x14ac:dyDescent="0.25">
      <c r="A5440" s="78" t="s">
        <v>436</v>
      </c>
      <c r="B5440" s="63" t="s">
        <v>154</v>
      </c>
      <c r="C5440" s="64">
        <f>C5441</f>
        <v>50000</v>
      </c>
      <c r="D5440" s="64">
        <f t="shared" ref="D5440:J5440" si="2748">D5441</f>
        <v>0</v>
      </c>
      <c r="E5440" s="64">
        <f t="shared" si="2748"/>
        <v>0</v>
      </c>
      <c r="F5440" s="101">
        <f t="shared" si="2748"/>
        <v>0</v>
      </c>
      <c r="G5440" s="884">
        <f t="shared" si="2748"/>
        <v>50000</v>
      </c>
      <c r="H5440" s="1110">
        <f t="shared" si="2748"/>
        <v>0</v>
      </c>
      <c r="I5440" s="885">
        <f t="shared" si="2748"/>
        <v>50000</v>
      </c>
      <c r="J5440" s="128">
        <f t="shared" si="2748"/>
        <v>0</v>
      </c>
      <c r="K5440" s="929">
        <f t="shared" si="2731"/>
        <v>100</v>
      </c>
    </row>
    <row r="5441" spans="1:11" x14ac:dyDescent="0.25">
      <c r="A5441" s="27" t="s">
        <v>437</v>
      </c>
      <c r="B5441" s="4" t="s">
        <v>155</v>
      </c>
      <c r="C5441" s="21">
        <v>50000</v>
      </c>
      <c r="D5441" s="16"/>
      <c r="E5441" s="16"/>
      <c r="F5441" s="102"/>
      <c r="G5441" s="850">
        <v>50000</v>
      </c>
      <c r="H5441" s="691"/>
      <c r="I5441" s="887">
        <f>H5441+G5441</f>
        <v>50000</v>
      </c>
      <c r="J5441" s="1082">
        <f>C5441-I5441</f>
        <v>0</v>
      </c>
      <c r="K5441" s="930">
        <f t="shared" si="2731"/>
        <v>100</v>
      </c>
    </row>
    <row r="5442" spans="1:11" x14ac:dyDescent="0.25">
      <c r="A5442" s="27" t="s">
        <v>438</v>
      </c>
      <c r="B5442" s="4" t="s">
        <v>156</v>
      </c>
      <c r="C5442" s="21">
        <f>C5443</f>
        <v>15000</v>
      </c>
      <c r="D5442" s="21">
        <f t="shared" ref="D5442:J5442" si="2749">D5443</f>
        <v>0</v>
      </c>
      <c r="E5442" s="21">
        <f t="shared" si="2749"/>
        <v>0</v>
      </c>
      <c r="F5442" s="103">
        <f t="shared" si="2749"/>
        <v>0</v>
      </c>
      <c r="G5442" s="870">
        <f t="shared" si="2749"/>
        <v>15000</v>
      </c>
      <c r="H5442" s="21">
        <f t="shared" si="2749"/>
        <v>0</v>
      </c>
      <c r="I5442" s="871">
        <f t="shared" si="2749"/>
        <v>15000</v>
      </c>
      <c r="J5442" s="919">
        <f t="shared" si="2749"/>
        <v>0</v>
      </c>
      <c r="K5442" s="930">
        <f t="shared" si="2731"/>
        <v>100</v>
      </c>
    </row>
    <row r="5443" spans="1:11" x14ac:dyDescent="0.25">
      <c r="A5443" s="27" t="s">
        <v>439</v>
      </c>
      <c r="B5443" s="4" t="s">
        <v>157</v>
      </c>
      <c r="C5443" s="21">
        <v>15000</v>
      </c>
      <c r="D5443" s="16"/>
      <c r="E5443" s="16"/>
      <c r="F5443" s="102"/>
      <c r="G5443" s="850">
        <v>15000</v>
      </c>
      <c r="H5443" s="691"/>
      <c r="I5443" s="887">
        <f>H5443+G5443</f>
        <v>15000</v>
      </c>
      <c r="J5443" s="918">
        <f>C5443-I5443</f>
        <v>0</v>
      </c>
      <c r="K5443" s="930">
        <f t="shared" si="2731"/>
        <v>100</v>
      </c>
    </row>
    <row r="5444" spans="1:11" x14ac:dyDescent="0.25">
      <c r="A5444" s="27" t="s">
        <v>440</v>
      </c>
      <c r="B5444" s="4" t="s">
        <v>158</v>
      </c>
      <c r="C5444" s="21">
        <f>C5445</f>
        <v>1275000</v>
      </c>
      <c r="D5444" s="21">
        <f t="shared" ref="D5444:J5444" si="2750">D5445</f>
        <v>0</v>
      </c>
      <c r="E5444" s="21">
        <f t="shared" si="2750"/>
        <v>0</v>
      </c>
      <c r="F5444" s="103">
        <f t="shared" si="2750"/>
        <v>0</v>
      </c>
      <c r="G5444" s="870">
        <f t="shared" si="2750"/>
        <v>637500</v>
      </c>
      <c r="H5444" s="21">
        <f t="shared" si="2750"/>
        <v>0</v>
      </c>
      <c r="I5444" s="871">
        <f t="shared" si="2750"/>
        <v>637500</v>
      </c>
      <c r="J5444" s="919">
        <f t="shared" si="2750"/>
        <v>637500</v>
      </c>
      <c r="K5444" s="930">
        <f t="shared" si="2731"/>
        <v>50</v>
      </c>
    </row>
    <row r="5445" spans="1:11" x14ac:dyDescent="0.25">
      <c r="A5445" s="27" t="s">
        <v>441</v>
      </c>
      <c r="B5445" s="4" t="s">
        <v>159</v>
      </c>
      <c r="C5445" s="21">
        <v>1275000</v>
      </c>
      <c r="D5445" s="16"/>
      <c r="E5445" s="16"/>
      <c r="F5445" s="102"/>
      <c r="G5445" s="850">
        <v>637500</v>
      </c>
      <c r="H5445" s="691">
        <v>0</v>
      </c>
      <c r="I5445" s="887">
        <f>H5445+G5445</f>
        <v>637500</v>
      </c>
      <c r="J5445" s="918">
        <f>C5445-I5445</f>
        <v>637500</v>
      </c>
      <c r="K5445" s="930">
        <f t="shared" si="2731"/>
        <v>50</v>
      </c>
    </row>
    <row r="5446" spans="1:11" x14ac:dyDescent="0.25">
      <c r="A5446" s="54" t="s">
        <v>114</v>
      </c>
      <c r="B5446" s="54" t="s">
        <v>110</v>
      </c>
      <c r="C5446" s="55">
        <f t="shared" ref="C5446:J5446" si="2751">C5447+C5458+C5469+C5477</f>
        <v>7554500</v>
      </c>
      <c r="D5446" s="55">
        <f t="shared" si="2751"/>
        <v>0</v>
      </c>
      <c r="E5446" s="55">
        <f t="shared" si="2751"/>
        <v>0</v>
      </c>
      <c r="F5446" s="104">
        <f t="shared" si="2751"/>
        <v>0</v>
      </c>
      <c r="G5446" s="547">
        <f t="shared" si="2751"/>
        <v>5788250</v>
      </c>
      <c r="H5446" s="548">
        <f t="shared" si="2751"/>
        <v>0</v>
      </c>
      <c r="I5446" s="581">
        <f t="shared" si="2751"/>
        <v>5788250</v>
      </c>
      <c r="J5446" s="920">
        <f t="shared" si="2751"/>
        <v>1766250</v>
      </c>
      <c r="K5446" s="926">
        <f t="shared" si="2731"/>
        <v>76.619895426566941</v>
      </c>
    </row>
    <row r="5447" spans="1:11" ht="15.75" thickBot="1" x14ac:dyDescent="0.3">
      <c r="A5447" s="70" t="s">
        <v>75</v>
      </c>
      <c r="B5447" s="70" t="s">
        <v>76</v>
      </c>
      <c r="C5447" s="71">
        <f>C5448</f>
        <v>1439500</v>
      </c>
      <c r="D5447" s="71">
        <f t="shared" ref="D5447:J5447" si="2752">D5448</f>
        <v>0</v>
      </c>
      <c r="E5447" s="71">
        <f t="shared" si="2752"/>
        <v>0</v>
      </c>
      <c r="F5447" s="111">
        <f t="shared" si="2752"/>
        <v>0</v>
      </c>
      <c r="G5447" s="902">
        <f t="shared" si="2752"/>
        <v>779000</v>
      </c>
      <c r="H5447" s="557">
        <f t="shared" si="2752"/>
        <v>0</v>
      </c>
      <c r="I5447" s="903">
        <f t="shared" si="2752"/>
        <v>779000</v>
      </c>
      <c r="J5447" s="921">
        <f t="shared" si="2752"/>
        <v>660500</v>
      </c>
      <c r="K5447" s="927">
        <f t="shared" si="2731"/>
        <v>54.116012504341782</v>
      </c>
    </row>
    <row r="5448" spans="1:11" ht="15.75" thickBot="1" x14ac:dyDescent="0.3">
      <c r="A5448" s="79" t="s">
        <v>442</v>
      </c>
      <c r="B5448" s="3" t="s">
        <v>151</v>
      </c>
      <c r="C5448" s="65">
        <f>C5449+C5451+C5453</f>
        <v>1439500</v>
      </c>
      <c r="D5448" s="65">
        <f t="shared" ref="D5448:J5448" si="2753">D5449+D5451+D5453</f>
        <v>0</v>
      </c>
      <c r="E5448" s="65">
        <f t="shared" si="2753"/>
        <v>0</v>
      </c>
      <c r="F5448" s="100">
        <f t="shared" si="2753"/>
        <v>0</v>
      </c>
      <c r="G5448" s="858">
        <f t="shared" si="2753"/>
        <v>779000</v>
      </c>
      <c r="H5448" s="511">
        <f t="shared" si="2753"/>
        <v>0</v>
      </c>
      <c r="I5448" s="859">
        <f t="shared" si="2753"/>
        <v>779000</v>
      </c>
      <c r="J5448" s="922">
        <f t="shared" si="2753"/>
        <v>660500</v>
      </c>
      <c r="K5448" s="928">
        <f t="shared" si="2731"/>
        <v>54.116012504341782</v>
      </c>
    </row>
    <row r="5449" spans="1:11" x14ac:dyDescent="0.25">
      <c r="A5449" s="78" t="s">
        <v>443</v>
      </c>
      <c r="B5449" s="63" t="s">
        <v>154</v>
      </c>
      <c r="C5449" s="64">
        <f>C5450</f>
        <v>89500</v>
      </c>
      <c r="D5449" s="64">
        <f t="shared" ref="D5449:J5449" si="2754">D5450</f>
        <v>0</v>
      </c>
      <c r="E5449" s="64">
        <f t="shared" si="2754"/>
        <v>0</v>
      </c>
      <c r="F5449" s="101">
        <f t="shared" si="2754"/>
        <v>0</v>
      </c>
      <c r="G5449" s="860">
        <f t="shared" si="2754"/>
        <v>89000</v>
      </c>
      <c r="H5449" s="369">
        <f t="shared" si="2754"/>
        <v>0</v>
      </c>
      <c r="I5449" s="861">
        <f t="shared" si="2754"/>
        <v>89000</v>
      </c>
      <c r="J5449" s="923">
        <f t="shared" si="2754"/>
        <v>500</v>
      </c>
      <c r="K5449" s="929">
        <f t="shared" si="2731"/>
        <v>99.441340782122893</v>
      </c>
    </row>
    <row r="5450" spans="1:11" x14ac:dyDescent="0.25">
      <c r="A5450" s="27" t="s">
        <v>444</v>
      </c>
      <c r="B5450" s="4" t="s">
        <v>155</v>
      </c>
      <c r="C5450" s="21">
        <v>89500</v>
      </c>
      <c r="D5450" s="16"/>
      <c r="E5450" s="16"/>
      <c r="F5450" s="102"/>
      <c r="G5450" s="850">
        <v>89000</v>
      </c>
      <c r="H5450" s="691"/>
      <c r="I5450" s="851">
        <f>H5450+G5450</f>
        <v>89000</v>
      </c>
      <c r="J5450" s="924">
        <f>C5450-I5450</f>
        <v>500</v>
      </c>
      <c r="K5450" s="930">
        <f t="shared" si="2731"/>
        <v>99.441340782122893</v>
      </c>
    </row>
    <row r="5451" spans="1:11" x14ac:dyDescent="0.25">
      <c r="A5451" s="27" t="s">
        <v>445</v>
      </c>
      <c r="B5451" s="4" t="s">
        <v>156</v>
      </c>
      <c r="C5451" s="21">
        <f>C5452</f>
        <v>30000</v>
      </c>
      <c r="D5451" s="21">
        <f t="shared" ref="D5451:J5451" si="2755">D5452</f>
        <v>0</v>
      </c>
      <c r="E5451" s="21">
        <f t="shared" si="2755"/>
        <v>0</v>
      </c>
      <c r="F5451" s="103">
        <f t="shared" si="2755"/>
        <v>0</v>
      </c>
      <c r="G5451" s="862">
        <f t="shared" si="2755"/>
        <v>30000</v>
      </c>
      <c r="H5451" s="499">
        <f t="shared" si="2755"/>
        <v>0</v>
      </c>
      <c r="I5451" s="863">
        <f t="shared" si="2755"/>
        <v>30000</v>
      </c>
      <c r="J5451" s="925">
        <f t="shared" si="2755"/>
        <v>0</v>
      </c>
      <c r="K5451" s="930">
        <f t="shared" si="2731"/>
        <v>100</v>
      </c>
    </row>
    <row r="5452" spans="1:11" x14ac:dyDescent="0.25">
      <c r="A5452" s="27" t="s">
        <v>446</v>
      </c>
      <c r="B5452" s="4" t="s">
        <v>157</v>
      </c>
      <c r="C5452" s="21">
        <v>30000</v>
      </c>
      <c r="D5452" s="16"/>
      <c r="E5452" s="16"/>
      <c r="F5452" s="102"/>
      <c r="G5452" s="850">
        <v>30000</v>
      </c>
      <c r="H5452" s="691"/>
      <c r="I5452" s="851">
        <f>H5452+G5452</f>
        <v>30000</v>
      </c>
      <c r="J5452" s="924">
        <f>C5452-I5452</f>
        <v>0</v>
      </c>
      <c r="K5452" s="930">
        <f t="shared" si="2731"/>
        <v>100</v>
      </c>
    </row>
    <row r="5453" spans="1:11" x14ac:dyDescent="0.25">
      <c r="A5453" s="27" t="s">
        <v>447</v>
      </c>
      <c r="B5453" s="4" t="s">
        <v>158</v>
      </c>
      <c r="C5453" s="21">
        <f>C5454</f>
        <v>1320000</v>
      </c>
      <c r="D5453" s="21">
        <f t="shared" ref="D5453:J5453" si="2756">D5454</f>
        <v>0</v>
      </c>
      <c r="E5453" s="21">
        <f t="shared" si="2756"/>
        <v>0</v>
      </c>
      <c r="F5453" s="103">
        <f t="shared" si="2756"/>
        <v>0</v>
      </c>
      <c r="G5453" s="862">
        <f t="shared" si="2756"/>
        <v>660000</v>
      </c>
      <c r="H5453" s="499">
        <f t="shared" si="2756"/>
        <v>0</v>
      </c>
      <c r="I5453" s="863">
        <f t="shared" si="2756"/>
        <v>660000</v>
      </c>
      <c r="J5453" s="925">
        <f t="shared" si="2756"/>
        <v>660000</v>
      </c>
      <c r="K5453" s="930">
        <f t="shared" si="2731"/>
        <v>50</v>
      </c>
    </row>
    <row r="5454" spans="1:11" x14ac:dyDescent="0.25">
      <c r="A5454" s="27" t="s">
        <v>448</v>
      </c>
      <c r="B5454" s="4" t="s">
        <v>159</v>
      </c>
      <c r="C5454" s="21">
        <v>1320000</v>
      </c>
      <c r="D5454" s="16"/>
      <c r="E5454" s="16"/>
      <c r="F5454" s="102"/>
      <c r="G5454" s="850">
        <v>660000</v>
      </c>
      <c r="H5454" s="691">
        <v>0</v>
      </c>
      <c r="I5454" s="851">
        <f>H5454+G5454</f>
        <v>660000</v>
      </c>
      <c r="J5454" s="924">
        <f>C5454-I5454</f>
        <v>660000</v>
      </c>
      <c r="K5454" s="930">
        <f t="shared" si="2731"/>
        <v>50</v>
      </c>
    </row>
    <row r="5455" spans="1:11" x14ac:dyDescent="0.25">
      <c r="A5455" s="139"/>
      <c r="B5455" s="124"/>
      <c r="C5455" s="125"/>
      <c r="D5455" s="126"/>
      <c r="E5455" s="126"/>
      <c r="F5455" s="126"/>
      <c r="G5455" s="516"/>
      <c r="H5455" s="516"/>
      <c r="I5455" s="516"/>
      <c r="J5455" s="515"/>
      <c r="K5455" s="545"/>
    </row>
    <row r="5456" spans="1:11" x14ac:dyDescent="0.25">
      <c r="A5456" s="140"/>
      <c r="B5456" s="7"/>
      <c r="C5456" s="8"/>
      <c r="D5456" s="130"/>
      <c r="E5456" s="130"/>
      <c r="F5456" s="130"/>
      <c r="G5456" s="520"/>
      <c r="H5456" s="520"/>
      <c r="I5456" s="520"/>
      <c r="J5456" s="519"/>
      <c r="K5456" s="550">
        <v>9</v>
      </c>
    </row>
    <row r="5457" spans="1:11" x14ac:dyDescent="0.25">
      <c r="A5457" s="144" t="s">
        <v>533</v>
      </c>
      <c r="B5457" s="141">
        <v>2</v>
      </c>
      <c r="C5457" s="142" t="s">
        <v>534</v>
      </c>
      <c r="D5457" s="142" t="s">
        <v>535</v>
      </c>
      <c r="E5457" s="142" t="s">
        <v>536</v>
      </c>
      <c r="F5457" s="143" t="s">
        <v>537</v>
      </c>
      <c r="G5457" s="882">
        <v>7</v>
      </c>
      <c r="H5457" s="1108">
        <v>8</v>
      </c>
      <c r="I5457" s="883">
        <v>9</v>
      </c>
      <c r="J5457" s="525">
        <v>10</v>
      </c>
      <c r="K5457" s="503">
        <v>11</v>
      </c>
    </row>
    <row r="5458" spans="1:11" ht="15.75" thickBot="1" x14ac:dyDescent="0.3">
      <c r="A5458" s="70" t="s">
        <v>77</v>
      </c>
      <c r="B5458" s="70" t="s">
        <v>78</v>
      </c>
      <c r="C5458" s="71">
        <f>C5459+C5462</f>
        <v>3095000</v>
      </c>
      <c r="D5458" s="71">
        <f t="shared" ref="D5458:J5458" si="2757">D5459+D5462</f>
        <v>0</v>
      </c>
      <c r="E5458" s="71">
        <f t="shared" si="2757"/>
        <v>0</v>
      </c>
      <c r="F5458" s="111">
        <f t="shared" si="2757"/>
        <v>0</v>
      </c>
      <c r="G5458" s="902">
        <f t="shared" si="2757"/>
        <v>2364250</v>
      </c>
      <c r="H5458" s="557">
        <f t="shared" si="2757"/>
        <v>0</v>
      </c>
      <c r="I5458" s="903">
        <f t="shared" si="2757"/>
        <v>2364250</v>
      </c>
      <c r="J5458" s="558">
        <f t="shared" si="2757"/>
        <v>730750</v>
      </c>
      <c r="K5458" s="904">
        <f t="shared" ref="K5458:K5496" si="2758">I5458/C5458*100</f>
        <v>76.389337641357031</v>
      </c>
    </row>
    <row r="5459" spans="1:11" ht="15.75" thickBot="1" x14ac:dyDescent="0.3">
      <c r="A5459" s="3" t="s">
        <v>456</v>
      </c>
      <c r="B5459" s="3" t="s">
        <v>92</v>
      </c>
      <c r="C5459" s="65">
        <f>C5460</f>
        <v>1825000</v>
      </c>
      <c r="D5459" s="65">
        <f t="shared" ref="D5459:J5460" si="2759">D5460</f>
        <v>0</v>
      </c>
      <c r="E5459" s="65">
        <f t="shared" si="2759"/>
        <v>0</v>
      </c>
      <c r="F5459" s="100">
        <f t="shared" si="2759"/>
        <v>0</v>
      </c>
      <c r="G5459" s="858">
        <f t="shared" si="2759"/>
        <v>1095000</v>
      </c>
      <c r="H5459" s="511">
        <f t="shared" si="2759"/>
        <v>0</v>
      </c>
      <c r="I5459" s="859">
        <f t="shared" si="2759"/>
        <v>1095000</v>
      </c>
      <c r="J5459" s="512">
        <f t="shared" si="2759"/>
        <v>730000</v>
      </c>
      <c r="K5459" s="544">
        <f t="shared" si="2758"/>
        <v>60</v>
      </c>
    </row>
    <row r="5460" spans="1:11" x14ac:dyDescent="0.25">
      <c r="A5460" s="63" t="s">
        <v>457</v>
      </c>
      <c r="B5460" s="63" t="s">
        <v>152</v>
      </c>
      <c r="C5460" s="64">
        <f>C5461</f>
        <v>1825000</v>
      </c>
      <c r="D5460" s="64">
        <f t="shared" si="2759"/>
        <v>0</v>
      </c>
      <c r="E5460" s="64">
        <f t="shared" si="2759"/>
        <v>0</v>
      </c>
      <c r="F5460" s="101">
        <f t="shared" si="2759"/>
        <v>0</v>
      </c>
      <c r="G5460" s="860">
        <f t="shared" si="2759"/>
        <v>1095000</v>
      </c>
      <c r="H5460" s="369">
        <f t="shared" si="2759"/>
        <v>0</v>
      </c>
      <c r="I5460" s="861">
        <f t="shared" si="2759"/>
        <v>1095000</v>
      </c>
      <c r="J5460" s="513">
        <f t="shared" si="2759"/>
        <v>730000</v>
      </c>
      <c r="K5460" s="535">
        <f t="shared" si="2758"/>
        <v>60</v>
      </c>
    </row>
    <row r="5461" spans="1:11" ht="15.75" thickBot="1" x14ac:dyDescent="0.3">
      <c r="A5461" s="48" t="s">
        <v>458</v>
      </c>
      <c r="B5461" s="48" t="s">
        <v>153</v>
      </c>
      <c r="C5461" s="49">
        <v>1825000</v>
      </c>
      <c r="D5461" s="147"/>
      <c r="E5461" s="147"/>
      <c r="F5461" s="148"/>
      <c r="G5461" s="865">
        <v>1095000</v>
      </c>
      <c r="H5461" s="1098">
        <v>0</v>
      </c>
      <c r="I5461" s="866">
        <f>H5461+G5461</f>
        <v>1095000</v>
      </c>
      <c r="J5461" s="618">
        <f>C5461-I5461</f>
        <v>730000</v>
      </c>
      <c r="K5461" s="538">
        <f t="shared" si="2758"/>
        <v>60</v>
      </c>
    </row>
    <row r="5462" spans="1:11" ht="15.75" thickBot="1" x14ac:dyDescent="0.3">
      <c r="A5462" s="79" t="s">
        <v>449</v>
      </c>
      <c r="B5462" s="3" t="s">
        <v>151</v>
      </c>
      <c r="C5462" s="65">
        <f>C5463+C5465+C5467</f>
        <v>1270000</v>
      </c>
      <c r="D5462" s="65">
        <f t="shared" ref="D5462:J5462" si="2760">D5463+D5465+D5467</f>
        <v>0</v>
      </c>
      <c r="E5462" s="65">
        <f t="shared" si="2760"/>
        <v>0</v>
      </c>
      <c r="F5462" s="100">
        <f t="shared" si="2760"/>
        <v>0</v>
      </c>
      <c r="G5462" s="858">
        <f t="shared" si="2760"/>
        <v>1269250</v>
      </c>
      <c r="H5462" s="511">
        <f t="shared" si="2760"/>
        <v>0</v>
      </c>
      <c r="I5462" s="859">
        <f t="shared" si="2760"/>
        <v>1269250</v>
      </c>
      <c r="J5462" s="512">
        <f t="shared" si="2760"/>
        <v>750</v>
      </c>
      <c r="K5462" s="544">
        <f t="shared" si="2758"/>
        <v>99.940944881889763</v>
      </c>
    </row>
    <row r="5463" spans="1:11" x14ac:dyDescent="0.25">
      <c r="A5463" s="78" t="s">
        <v>450</v>
      </c>
      <c r="B5463" s="63" t="s">
        <v>154</v>
      </c>
      <c r="C5463" s="64">
        <f>C5464</f>
        <v>195000</v>
      </c>
      <c r="D5463" s="64">
        <f t="shared" ref="D5463:J5463" si="2761">D5464</f>
        <v>0</v>
      </c>
      <c r="E5463" s="64">
        <f t="shared" si="2761"/>
        <v>0</v>
      </c>
      <c r="F5463" s="101">
        <f t="shared" si="2761"/>
        <v>0</v>
      </c>
      <c r="G5463" s="860">
        <f t="shared" si="2761"/>
        <v>195000</v>
      </c>
      <c r="H5463" s="369">
        <f t="shared" si="2761"/>
        <v>0</v>
      </c>
      <c r="I5463" s="861">
        <f t="shared" si="2761"/>
        <v>195000</v>
      </c>
      <c r="J5463" s="513">
        <f t="shared" si="2761"/>
        <v>0</v>
      </c>
      <c r="K5463" s="535">
        <f t="shared" si="2758"/>
        <v>100</v>
      </c>
    </row>
    <row r="5464" spans="1:11" x14ac:dyDescent="0.25">
      <c r="A5464" s="27" t="s">
        <v>451</v>
      </c>
      <c r="B5464" s="4" t="s">
        <v>155</v>
      </c>
      <c r="C5464" s="21">
        <v>195000</v>
      </c>
      <c r="D5464" s="16"/>
      <c r="E5464" s="16"/>
      <c r="F5464" s="102"/>
      <c r="G5464" s="850">
        <v>195000</v>
      </c>
      <c r="H5464" s="691"/>
      <c r="I5464" s="851">
        <f>H5464+G5464</f>
        <v>195000</v>
      </c>
      <c r="J5464" s="561">
        <f>C5464-I5464</f>
        <v>0</v>
      </c>
      <c r="K5464" s="536">
        <f t="shared" si="2758"/>
        <v>100</v>
      </c>
    </row>
    <row r="5465" spans="1:11" x14ac:dyDescent="0.25">
      <c r="A5465" s="27" t="s">
        <v>452</v>
      </c>
      <c r="B5465" s="4" t="s">
        <v>156</v>
      </c>
      <c r="C5465" s="21">
        <f>C5466</f>
        <v>75000</v>
      </c>
      <c r="D5465" s="21">
        <f t="shared" ref="D5465:J5465" si="2762">D5466</f>
        <v>0</v>
      </c>
      <c r="E5465" s="21">
        <f t="shared" si="2762"/>
        <v>0</v>
      </c>
      <c r="F5465" s="103">
        <f t="shared" si="2762"/>
        <v>0</v>
      </c>
      <c r="G5465" s="862">
        <f t="shared" si="2762"/>
        <v>74250</v>
      </c>
      <c r="H5465" s="499">
        <f t="shared" si="2762"/>
        <v>0</v>
      </c>
      <c r="I5465" s="863">
        <f t="shared" si="2762"/>
        <v>74250</v>
      </c>
      <c r="J5465" s="514">
        <f t="shared" si="2762"/>
        <v>750</v>
      </c>
      <c r="K5465" s="536">
        <f t="shared" si="2758"/>
        <v>99</v>
      </c>
    </row>
    <row r="5466" spans="1:11" x14ac:dyDescent="0.25">
      <c r="A5466" s="27" t="s">
        <v>453</v>
      </c>
      <c r="B5466" s="4" t="s">
        <v>157</v>
      </c>
      <c r="C5466" s="21">
        <v>75000</v>
      </c>
      <c r="D5466" s="16"/>
      <c r="E5466" s="16"/>
      <c r="F5466" s="102"/>
      <c r="G5466" s="850">
        <v>74250</v>
      </c>
      <c r="H5466" s="691"/>
      <c r="I5466" s="851">
        <f>H5466+G5466</f>
        <v>74250</v>
      </c>
      <c r="J5466" s="561">
        <f>C5466-I5466</f>
        <v>750</v>
      </c>
      <c r="K5466" s="536">
        <f t="shared" si="2758"/>
        <v>99</v>
      </c>
    </row>
    <row r="5467" spans="1:11" x14ac:dyDescent="0.25">
      <c r="A5467" s="27" t="s">
        <v>454</v>
      </c>
      <c r="B5467" s="4" t="s">
        <v>158</v>
      </c>
      <c r="C5467" s="21">
        <f>C5468</f>
        <v>1000000</v>
      </c>
      <c r="D5467" s="21">
        <f t="shared" ref="D5467:J5467" si="2763">D5468</f>
        <v>0</v>
      </c>
      <c r="E5467" s="21">
        <f t="shared" si="2763"/>
        <v>0</v>
      </c>
      <c r="F5467" s="103">
        <f t="shared" si="2763"/>
        <v>0</v>
      </c>
      <c r="G5467" s="862">
        <f t="shared" si="2763"/>
        <v>1000000</v>
      </c>
      <c r="H5467" s="499">
        <f t="shared" si="2763"/>
        <v>0</v>
      </c>
      <c r="I5467" s="863">
        <f t="shared" si="2763"/>
        <v>1000000</v>
      </c>
      <c r="J5467" s="514">
        <f t="shared" si="2763"/>
        <v>0</v>
      </c>
      <c r="K5467" s="536">
        <f t="shared" si="2758"/>
        <v>100</v>
      </c>
    </row>
    <row r="5468" spans="1:11" x14ac:dyDescent="0.25">
      <c r="A5468" s="27" t="s">
        <v>455</v>
      </c>
      <c r="B5468" s="4" t="s">
        <v>175</v>
      </c>
      <c r="C5468" s="21">
        <v>1000000</v>
      </c>
      <c r="D5468" s="16"/>
      <c r="E5468" s="16"/>
      <c r="F5468" s="102"/>
      <c r="G5468" s="850">
        <v>1000000</v>
      </c>
      <c r="H5468" s="691"/>
      <c r="I5468" s="851">
        <f>H5468+G5468</f>
        <v>1000000</v>
      </c>
      <c r="J5468" s="561">
        <f>C5468-I5468</f>
        <v>0</v>
      </c>
      <c r="K5468" s="536">
        <f t="shared" si="2758"/>
        <v>100</v>
      </c>
    </row>
    <row r="5469" spans="1:11" ht="15.75" thickBot="1" x14ac:dyDescent="0.3">
      <c r="A5469" s="70" t="s">
        <v>79</v>
      </c>
      <c r="B5469" s="70" t="s">
        <v>80</v>
      </c>
      <c r="C5469" s="71">
        <f>C5470</f>
        <v>640000</v>
      </c>
      <c r="D5469" s="71">
        <f t="shared" ref="D5469:J5469" si="2764">D5470</f>
        <v>0</v>
      </c>
      <c r="E5469" s="71">
        <f t="shared" si="2764"/>
        <v>0</v>
      </c>
      <c r="F5469" s="111">
        <f t="shared" si="2764"/>
        <v>0</v>
      </c>
      <c r="G5469" s="902">
        <f t="shared" si="2764"/>
        <v>265000</v>
      </c>
      <c r="H5469" s="557">
        <f t="shared" si="2764"/>
        <v>0</v>
      </c>
      <c r="I5469" s="903">
        <f t="shared" si="2764"/>
        <v>265000</v>
      </c>
      <c r="J5469" s="558">
        <f t="shared" si="2764"/>
        <v>375000</v>
      </c>
      <c r="K5469" s="904">
        <f t="shared" si="2758"/>
        <v>41.40625</v>
      </c>
    </row>
    <row r="5470" spans="1:11" ht="15.75" thickBot="1" x14ac:dyDescent="0.3">
      <c r="A5470" s="79" t="s">
        <v>459</v>
      </c>
      <c r="B5470" s="3" t="s">
        <v>151</v>
      </c>
      <c r="C5470" s="65">
        <f>C5471+C5473+C5475</f>
        <v>640000</v>
      </c>
      <c r="D5470" s="65">
        <f t="shared" ref="D5470:J5470" si="2765">D5471+D5473+D5475</f>
        <v>0</v>
      </c>
      <c r="E5470" s="65">
        <f t="shared" si="2765"/>
        <v>0</v>
      </c>
      <c r="F5470" s="100">
        <f t="shared" si="2765"/>
        <v>0</v>
      </c>
      <c r="G5470" s="858">
        <f t="shared" si="2765"/>
        <v>265000</v>
      </c>
      <c r="H5470" s="511">
        <f t="shared" si="2765"/>
        <v>0</v>
      </c>
      <c r="I5470" s="859">
        <f t="shared" si="2765"/>
        <v>265000</v>
      </c>
      <c r="J5470" s="512">
        <f t="shared" si="2765"/>
        <v>375000</v>
      </c>
      <c r="K5470" s="544">
        <f t="shared" si="2758"/>
        <v>41.40625</v>
      </c>
    </row>
    <row r="5471" spans="1:11" x14ac:dyDescent="0.25">
      <c r="A5471" s="78" t="s">
        <v>460</v>
      </c>
      <c r="B5471" s="63" t="s">
        <v>154</v>
      </c>
      <c r="C5471" s="64">
        <f>C5472</f>
        <v>205000</v>
      </c>
      <c r="D5471" s="64">
        <f t="shared" ref="D5471:J5471" si="2766">D5472</f>
        <v>0</v>
      </c>
      <c r="E5471" s="64">
        <f t="shared" si="2766"/>
        <v>0</v>
      </c>
      <c r="F5471" s="101">
        <f t="shared" si="2766"/>
        <v>0</v>
      </c>
      <c r="G5471" s="860">
        <f t="shared" si="2766"/>
        <v>205000</v>
      </c>
      <c r="H5471" s="369">
        <f t="shared" si="2766"/>
        <v>0</v>
      </c>
      <c r="I5471" s="861">
        <f t="shared" si="2766"/>
        <v>205000</v>
      </c>
      <c r="J5471" s="513">
        <f t="shared" si="2766"/>
        <v>0</v>
      </c>
      <c r="K5471" s="535">
        <f t="shared" si="2758"/>
        <v>100</v>
      </c>
    </row>
    <row r="5472" spans="1:11" x14ac:dyDescent="0.25">
      <c r="A5472" s="27" t="s">
        <v>461</v>
      </c>
      <c r="B5472" s="4" t="s">
        <v>155</v>
      </c>
      <c r="C5472" s="21">
        <v>205000</v>
      </c>
      <c r="D5472" s="16"/>
      <c r="E5472" s="16"/>
      <c r="F5472" s="106"/>
      <c r="G5472" s="850">
        <v>205000</v>
      </c>
      <c r="H5472" s="691"/>
      <c r="I5472" s="851">
        <f>H5472+G5472</f>
        <v>205000</v>
      </c>
      <c r="J5472" s="987">
        <f>C5472-I5472</f>
        <v>0</v>
      </c>
      <c r="K5472" s="536">
        <f t="shared" si="2758"/>
        <v>100</v>
      </c>
    </row>
    <row r="5473" spans="1:11" x14ac:dyDescent="0.25">
      <c r="A5473" s="27" t="s">
        <v>462</v>
      </c>
      <c r="B5473" s="4" t="s">
        <v>156</v>
      </c>
      <c r="C5473" s="21">
        <f>C5474</f>
        <v>60000</v>
      </c>
      <c r="D5473" s="21">
        <f t="shared" ref="D5473:J5473" si="2767">D5474</f>
        <v>0</v>
      </c>
      <c r="E5473" s="21">
        <f t="shared" si="2767"/>
        <v>0</v>
      </c>
      <c r="F5473" s="103">
        <f t="shared" si="2767"/>
        <v>0</v>
      </c>
      <c r="G5473" s="862">
        <f t="shared" si="2767"/>
        <v>60000</v>
      </c>
      <c r="H5473" s="499">
        <f t="shared" si="2767"/>
        <v>0</v>
      </c>
      <c r="I5473" s="863">
        <f t="shared" si="2767"/>
        <v>60000</v>
      </c>
      <c r="J5473" s="514">
        <f t="shared" si="2767"/>
        <v>0</v>
      </c>
      <c r="K5473" s="536">
        <f t="shared" si="2758"/>
        <v>100</v>
      </c>
    </row>
    <row r="5474" spans="1:11" x14ac:dyDescent="0.25">
      <c r="A5474" s="27" t="s">
        <v>463</v>
      </c>
      <c r="B5474" s="4" t="s">
        <v>157</v>
      </c>
      <c r="C5474" s="21">
        <v>60000</v>
      </c>
      <c r="D5474" s="16"/>
      <c r="E5474" s="16"/>
      <c r="F5474" s="102"/>
      <c r="G5474" s="850">
        <v>60000</v>
      </c>
      <c r="H5474" s="691"/>
      <c r="I5474" s="851">
        <f>H5474+G5474</f>
        <v>60000</v>
      </c>
      <c r="J5474" s="561">
        <f>C5474-I5474</f>
        <v>0</v>
      </c>
      <c r="K5474" s="536">
        <f t="shared" si="2758"/>
        <v>100</v>
      </c>
    </row>
    <row r="5475" spans="1:11" x14ac:dyDescent="0.25">
      <c r="A5475" s="27" t="s">
        <v>464</v>
      </c>
      <c r="B5475" s="4" t="s">
        <v>158</v>
      </c>
      <c r="C5475" s="21">
        <f>C5476</f>
        <v>375000</v>
      </c>
      <c r="D5475" s="21">
        <f t="shared" ref="D5475:J5475" si="2768">D5476</f>
        <v>0</v>
      </c>
      <c r="E5475" s="21">
        <f t="shared" si="2768"/>
        <v>0</v>
      </c>
      <c r="F5475" s="103">
        <f t="shared" si="2768"/>
        <v>0</v>
      </c>
      <c r="G5475" s="862">
        <f t="shared" si="2768"/>
        <v>0</v>
      </c>
      <c r="H5475" s="499">
        <f t="shared" si="2768"/>
        <v>0</v>
      </c>
      <c r="I5475" s="863">
        <f t="shared" si="2768"/>
        <v>0</v>
      </c>
      <c r="J5475" s="514">
        <f t="shared" si="2768"/>
        <v>375000</v>
      </c>
      <c r="K5475" s="536">
        <f t="shared" si="2758"/>
        <v>0</v>
      </c>
    </row>
    <row r="5476" spans="1:11" x14ac:dyDescent="0.25">
      <c r="A5476" s="27" t="s">
        <v>465</v>
      </c>
      <c r="B5476" s="4" t="s">
        <v>175</v>
      </c>
      <c r="C5476" s="21">
        <v>375000</v>
      </c>
      <c r="D5476" s="16"/>
      <c r="E5476" s="16"/>
      <c r="F5476" s="102"/>
      <c r="G5476" s="850"/>
      <c r="H5476" s="691">
        <v>0</v>
      </c>
      <c r="I5476" s="851">
        <f>H5476+G5476</f>
        <v>0</v>
      </c>
      <c r="J5476" s="561">
        <f>C5476-I5476</f>
        <v>375000</v>
      </c>
      <c r="K5476" s="536">
        <f t="shared" si="2758"/>
        <v>0</v>
      </c>
    </row>
    <row r="5477" spans="1:11" ht="15.75" thickBot="1" x14ac:dyDescent="0.3">
      <c r="A5477" s="70" t="s">
        <v>81</v>
      </c>
      <c r="B5477" s="70" t="s">
        <v>82</v>
      </c>
      <c r="C5477" s="71">
        <f>C5478+C5481</f>
        <v>2380000</v>
      </c>
      <c r="D5477" s="71">
        <f t="shared" ref="D5477:J5477" si="2769">D5478+D5481</f>
        <v>0</v>
      </c>
      <c r="E5477" s="71">
        <f t="shared" si="2769"/>
        <v>0</v>
      </c>
      <c r="F5477" s="111">
        <f t="shared" si="2769"/>
        <v>0</v>
      </c>
      <c r="G5477" s="902">
        <f t="shared" si="2769"/>
        <v>2380000</v>
      </c>
      <c r="H5477" s="557">
        <f t="shared" si="2769"/>
        <v>0</v>
      </c>
      <c r="I5477" s="903">
        <f t="shared" si="2769"/>
        <v>2380000</v>
      </c>
      <c r="J5477" s="558">
        <f t="shared" si="2769"/>
        <v>0</v>
      </c>
      <c r="K5477" s="904">
        <f t="shared" si="2758"/>
        <v>100</v>
      </c>
    </row>
    <row r="5478" spans="1:11" ht="15.75" thickBot="1" x14ac:dyDescent="0.3">
      <c r="A5478" s="3" t="s">
        <v>473</v>
      </c>
      <c r="B5478" s="3" t="s">
        <v>92</v>
      </c>
      <c r="C5478" s="65">
        <f>C5479</f>
        <v>780000</v>
      </c>
      <c r="D5478" s="65">
        <f t="shared" ref="D5478:J5479" si="2770">D5479</f>
        <v>0</v>
      </c>
      <c r="E5478" s="65">
        <f t="shared" si="2770"/>
        <v>0</v>
      </c>
      <c r="F5478" s="100">
        <f t="shared" si="2770"/>
        <v>0</v>
      </c>
      <c r="G5478" s="858">
        <f t="shared" si="2770"/>
        <v>780000</v>
      </c>
      <c r="H5478" s="511">
        <f t="shared" si="2770"/>
        <v>0</v>
      </c>
      <c r="I5478" s="859">
        <f t="shared" si="2770"/>
        <v>780000</v>
      </c>
      <c r="J5478" s="512">
        <f t="shared" si="2770"/>
        <v>0</v>
      </c>
      <c r="K5478" s="544">
        <f t="shared" si="2758"/>
        <v>100</v>
      </c>
    </row>
    <row r="5479" spans="1:11" x14ac:dyDescent="0.25">
      <c r="A5479" s="63" t="s">
        <v>474</v>
      </c>
      <c r="B5479" s="63" t="s">
        <v>152</v>
      </c>
      <c r="C5479" s="64">
        <f>C5480</f>
        <v>780000</v>
      </c>
      <c r="D5479" s="64">
        <f t="shared" si="2770"/>
        <v>0</v>
      </c>
      <c r="E5479" s="64">
        <f t="shared" si="2770"/>
        <v>0</v>
      </c>
      <c r="F5479" s="101">
        <f t="shared" si="2770"/>
        <v>0</v>
      </c>
      <c r="G5479" s="860">
        <f t="shared" si="2770"/>
        <v>780000</v>
      </c>
      <c r="H5479" s="369">
        <f t="shared" si="2770"/>
        <v>0</v>
      </c>
      <c r="I5479" s="861">
        <f t="shared" si="2770"/>
        <v>780000</v>
      </c>
      <c r="J5479" s="513">
        <f t="shared" si="2770"/>
        <v>0</v>
      </c>
      <c r="K5479" s="535">
        <f t="shared" si="2758"/>
        <v>100</v>
      </c>
    </row>
    <row r="5480" spans="1:11" ht="15.75" thickBot="1" x14ac:dyDescent="0.3">
      <c r="A5480" s="48" t="s">
        <v>475</v>
      </c>
      <c r="B5480" s="48" t="s">
        <v>153</v>
      </c>
      <c r="C5480" s="49">
        <v>780000</v>
      </c>
      <c r="D5480" s="147"/>
      <c r="E5480" s="147"/>
      <c r="F5480" s="148"/>
      <c r="G5480" s="865">
        <v>780000</v>
      </c>
      <c r="H5480" s="1098"/>
      <c r="I5480" s="866">
        <f>H5480+G5480</f>
        <v>780000</v>
      </c>
      <c r="J5480" s="618">
        <f>C5480-I5480</f>
        <v>0</v>
      </c>
      <c r="K5480" s="538">
        <f t="shared" si="2758"/>
        <v>100</v>
      </c>
    </row>
    <row r="5481" spans="1:11" ht="15.75" thickBot="1" x14ac:dyDescent="0.3">
      <c r="A5481" s="79" t="s">
        <v>466</v>
      </c>
      <c r="B5481" s="3" t="s">
        <v>151</v>
      </c>
      <c r="C5481" s="65">
        <f>C5482+C5484+C5486</f>
        <v>1600000</v>
      </c>
      <c r="D5481" s="65">
        <f t="shared" ref="D5481:J5481" si="2771">D5482+D5484+D5486</f>
        <v>0</v>
      </c>
      <c r="E5481" s="65">
        <f t="shared" si="2771"/>
        <v>0</v>
      </c>
      <c r="F5481" s="100">
        <f t="shared" si="2771"/>
        <v>0</v>
      </c>
      <c r="G5481" s="858">
        <f t="shared" si="2771"/>
        <v>1600000</v>
      </c>
      <c r="H5481" s="511">
        <f t="shared" si="2771"/>
        <v>0</v>
      </c>
      <c r="I5481" s="859">
        <f t="shared" si="2771"/>
        <v>1600000</v>
      </c>
      <c r="J5481" s="512">
        <f t="shared" si="2771"/>
        <v>0</v>
      </c>
      <c r="K5481" s="544">
        <f t="shared" si="2758"/>
        <v>100</v>
      </c>
    </row>
    <row r="5482" spans="1:11" x14ac:dyDescent="0.25">
      <c r="A5482" s="78" t="s">
        <v>467</v>
      </c>
      <c r="B5482" s="63" t="s">
        <v>154</v>
      </c>
      <c r="C5482" s="64">
        <f>C5483</f>
        <v>235000</v>
      </c>
      <c r="D5482" s="64">
        <f t="shared" ref="D5482:J5482" si="2772">D5483</f>
        <v>0</v>
      </c>
      <c r="E5482" s="64">
        <f t="shared" si="2772"/>
        <v>0</v>
      </c>
      <c r="F5482" s="101">
        <f t="shared" si="2772"/>
        <v>0</v>
      </c>
      <c r="G5482" s="860">
        <f t="shared" si="2772"/>
        <v>235000</v>
      </c>
      <c r="H5482" s="369">
        <f t="shared" si="2772"/>
        <v>0</v>
      </c>
      <c r="I5482" s="861">
        <f t="shared" si="2772"/>
        <v>235000</v>
      </c>
      <c r="J5482" s="513">
        <f t="shared" si="2772"/>
        <v>0</v>
      </c>
      <c r="K5482" s="535">
        <f t="shared" si="2758"/>
        <v>100</v>
      </c>
    </row>
    <row r="5483" spans="1:11" x14ac:dyDescent="0.25">
      <c r="A5483" s="27" t="s">
        <v>468</v>
      </c>
      <c r="B5483" s="4" t="s">
        <v>155</v>
      </c>
      <c r="C5483" s="21">
        <v>235000</v>
      </c>
      <c r="D5483" s="16"/>
      <c r="E5483" s="16"/>
      <c r="F5483" s="102"/>
      <c r="G5483" s="850">
        <v>235000</v>
      </c>
      <c r="H5483" s="691"/>
      <c r="I5483" s="851">
        <f>H5483+G5483</f>
        <v>235000</v>
      </c>
      <c r="J5483" s="561">
        <f>C5483-I5483</f>
        <v>0</v>
      </c>
      <c r="K5483" s="536">
        <f t="shared" si="2758"/>
        <v>100</v>
      </c>
    </row>
    <row r="5484" spans="1:11" x14ac:dyDescent="0.25">
      <c r="A5484" s="27" t="s">
        <v>469</v>
      </c>
      <c r="B5484" s="4" t="s">
        <v>156</v>
      </c>
      <c r="C5484" s="21">
        <f>C5485</f>
        <v>45000</v>
      </c>
      <c r="D5484" s="21">
        <f t="shared" ref="D5484:J5484" si="2773">D5485</f>
        <v>0</v>
      </c>
      <c r="E5484" s="21">
        <f t="shared" si="2773"/>
        <v>0</v>
      </c>
      <c r="F5484" s="103">
        <f t="shared" si="2773"/>
        <v>0</v>
      </c>
      <c r="G5484" s="862">
        <f t="shared" si="2773"/>
        <v>45000</v>
      </c>
      <c r="H5484" s="499">
        <f t="shared" si="2773"/>
        <v>0</v>
      </c>
      <c r="I5484" s="863">
        <f t="shared" si="2773"/>
        <v>45000</v>
      </c>
      <c r="J5484" s="514">
        <f t="shared" si="2773"/>
        <v>0</v>
      </c>
      <c r="K5484" s="536">
        <f t="shared" si="2758"/>
        <v>100</v>
      </c>
    </row>
    <row r="5485" spans="1:11" x14ac:dyDescent="0.25">
      <c r="A5485" s="27" t="s">
        <v>470</v>
      </c>
      <c r="B5485" s="4" t="s">
        <v>157</v>
      </c>
      <c r="C5485" s="21">
        <v>45000</v>
      </c>
      <c r="D5485" s="16"/>
      <c r="E5485" s="16"/>
      <c r="F5485" s="102"/>
      <c r="G5485" s="850">
        <v>45000</v>
      </c>
      <c r="H5485" s="691"/>
      <c r="I5485" s="851">
        <f>H5485+G5485</f>
        <v>45000</v>
      </c>
      <c r="J5485" s="561">
        <f>C5485-I5485</f>
        <v>0</v>
      </c>
      <c r="K5485" s="536">
        <f t="shared" si="2758"/>
        <v>100</v>
      </c>
    </row>
    <row r="5486" spans="1:11" x14ac:dyDescent="0.25">
      <c r="A5486" s="27" t="s">
        <v>471</v>
      </c>
      <c r="B5486" s="4" t="s">
        <v>158</v>
      </c>
      <c r="C5486" s="21">
        <f>C5487</f>
        <v>1320000</v>
      </c>
      <c r="D5486" s="21">
        <f t="shared" ref="D5486:J5486" si="2774">D5487</f>
        <v>0</v>
      </c>
      <c r="E5486" s="21">
        <f t="shared" si="2774"/>
        <v>0</v>
      </c>
      <c r="F5486" s="103">
        <f t="shared" si="2774"/>
        <v>0</v>
      </c>
      <c r="G5486" s="862">
        <f t="shared" si="2774"/>
        <v>1320000</v>
      </c>
      <c r="H5486" s="499">
        <f t="shared" si="2774"/>
        <v>0</v>
      </c>
      <c r="I5486" s="863">
        <f t="shared" si="2774"/>
        <v>1320000</v>
      </c>
      <c r="J5486" s="514">
        <f t="shared" si="2774"/>
        <v>0</v>
      </c>
      <c r="K5486" s="536">
        <f t="shared" si="2758"/>
        <v>100</v>
      </c>
    </row>
    <row r="5487" spans="1:11" x14ac:dyDescent="0.25">
      <c r="A5487" s="27" t="s">
        <v>472</v>
      </c>
      <c r="B5487" s="4" t="s">
        <v>175</v>
      </c>
      <c r="C5487" s="21">
        <v>1320000</v>
      </c>
      <c r="D5487" s="16"/>
      <c r="E5487" s="16"/>
      <c r="F5487" s="102"/>
      <c r="G5487" s="850">
        <v>1320000</v>
      </c>
      <c r="H5487" s="691"/>
      <c r="I5487" s="851">
        <f>H5487+G5487</f>
        <v>1320000</v>
      </c>
      <c r="J5487" s="561">
        <f>C5487-I5487</f>
        <v>0</v>
      </c>
      <c r="K5487" s="536">
        <f t="shared" si="2758"/>
        <v>100</v>
      </c>
    </row>
    <row r="5488" spans="1:11" x14ac:dyDescent="0.25">
      <c r="A5488" s="54" t="s">
        <v>113</v>
      </c>
      <c r="B5488" s="54" t="s">
        <v>547</v>
      </c>
      <c r="C5488" s="55">
        <f t="shared" ref="C5488:J5488" si="2775">C5489+C5501</f>
        <v>9355000</v>
      </c>
      <c r="D5488" s="55">
        <f t="shared" si="2775"/>
        <v>0</v>
      </c>
      <c r="E5488" s="55">
        <f t="shared" si="2775"/>
        <v>0</v>
      </c>
      <c r="F5488" s="104">
        <f t="shared" si="2775"/>
        <v>0</v>
      </c>
      <c r="G5488" s="547">
        <f t="shared" si="2775"/>
        <v>5355000</v>
      </c>
      <c r="H5488" s="548">
        <f t="shared" si="2775"/>
        <v>0</v>
      </c>
      <c r="I5488" s="581">
        <f t="shared" si="2775"/>
        <v>5355000</v>
      </c>
      <c r="J5488" s="549">
        <f t="shared" si="2775"/>
        <v>4000000</v>
      </c>
      <c r="K5488" s="916">
        <f t="shared" si="2758"/>
        <v>57.242116515232496</v>
      </c>
    </row>
    <row r="5489" spans="1:11" ht="15.75" thickBot="1" x14ac:dyDescent="0.3">
      <c r="A5489" s="70" t="s">
        <v>83</v>
      </c>
      <c r="B5489" s="70" t="s">
        <v>84</v>
      </c>
      <c r="C5489" s="71">
        <f>C5490</f>
        <v>850000</v>
      </c>
      <c r="D5489" s="71">
        <f t="shared" ref="D5489:J5489" si="2776">D5490</f>
        <v>0</v>
      </c>
      <c r="E5489" s="71">
        <f t="shared" si="2776"/>
        <v>0</v>
      </c>
      <c r="F5489" s="111">
        <f t="shared" si="2776"/>
        <v>0</v>
      </c>
      <c r="G5489" s="902">
        <f t="shared" si="2776"/>
        <v>850000</v>
      </c>
      <c r="H5489" s="557">
        <f t="shared" si="2776"/>
        <v>0</v>
      </c>
      <c r="I5489" s="903">
        <f t="shared" si="2776"/>
        <v>850000</v>
      </c>
      <c r="J5489" s="558">
        <f t="shared" si="2776"/>
        <v>0</v>
      </c>
      <c r="K5489" s="904">
        <f t="shared" si="2758"/>
        <v>100</v>
      </c>
    </row>
    <row r="5490" spans="1:11" ht="15.75" thickBot="1" x14ac:dyDescent="0.3">
      <c r="A5490" s="79" t="s">
        <v>476</v>
      </c>
      <c r="B5490" s="3" t="s">
        <v>151</v>
      </c>
      <c r="C5490" s="65">
        <f>C5491+C5493+C5495</f>
        <v>850000</v>
      </c>
      <c r="D5490" s="65">
        <f t="shared" ref="D5490:J5490" si="2777">D5491+D5493+D5495</f>
        <v>0</v>
      </c>
      <c r="E5490" s="65">
        <f t="shared" si="2777"/>
        <v>0</v>
      </c>
      <c r="F5490" s="100">
        <f t="shared" si="2777"/>
        <v>0</v>
      </c>
      <c r="G5490" s="858">
        <f t="shared" si="2777"/>
        <v>850000</v>
      </c>
      <c r="H5490" s="511">
        <f t="shared" si="2777"/>
        <v>0</v>
      </c>
      <c r="I5490" s="859">
        <f t="shared" si="2777"/>
        <v>850000</v>
      </c>
      <c r="J5490" s="512">
        <f t="shared" si="2777"/>
        <v>0</v>
      </c>
      <c r="K5490" s="544">
        <f t="shared" si="2758"/>
        <v>100</v>
      </c>
    </row>
    <row r="5491" spans="1:11" x14ac:dyDescent="0.25">
      <c r="A5491" s="78" t="s">
        <v>477</v>
      </c>
      <c r="B5491" s="63" t="s">
        <v>154</v>
      </c>
      <c r="C5491" s="64">
        <f>C5492</f>
        <v>75000</v>
      </c>
      <c r="D5491" s="64">
        <f t="shared" ref="D5491:J5491" si="2778">D5492</f>
        <v>0</v>
      </c>
      <c r="E5491" s="64">
        <f t="shared" si="2778"/>
        <v>0</v>
      </c>
      <c r="F5491" s="101">
        <f t="shared" si="2778"/>
        <v>0</v>
      </c>
      <c r="G5491" s="860">
        <f t="shared" si="2778"/>
        <v>75000</v>
      </c>
      <c r="H5491" s="369">
        <f t="shared" si="2778"/>
        <v>0</v>
      </c>
      <c r="I5491" s="861">
        <f t="shared" si="2778"/>
        <v>75000</v>
      </c>
      <c r="J5491" s="513">
        <f t="shared" si="2778"/>
        <v>0</v>
      </c>
      <c r="K5491" s="535">
        <f t="shared" si="2758"/>
        <v>100</v>
      </c>
    </row>
    <row r="5492" spans="1:11" x14ac:dyDescent="0.25">
      <c r="A5492" s="27" t="s">
        <v>478</v>
      </c>
      <c r="B5492" s="4" t="s">
        <v>155</v>
      </c>
      <c r="C5492" s="21">
        <v>75000</v>
      </c>
      <c r="D5492" s="57"/>
      <c r="E5492" s="57"/>
      <c r="F5492" s="106"/>
      <c r="G5492" s="850">
        <v>75000</v>
      </c>
      <c r="H5492" s="691"/>
      <c r="I5492" s="851">
        <f>H5492+G5492</f>
        <v>75000</v>
      </c>
      <c r="J5492" s="561">
        <f>C5492-I5492</f>
        <v>0</v>
      </c>
      <c r="K5492" s="536">
        <f t="shared" si="2758"/>
        <v>100</v>
      </c>
    </row>
    <row r="5493" spans="1:11" x14ac:dyDescent="0.25">
      <c r="A5493" s="27" t="s">
        <v>479</v>
      </c>
      <c r="B5493" s="4" t="s">
        <v>156</v>
      </c>
      <c r="C5493" s="21">
        <f>C5494</f>
        <v>15000</v>
      </c>
      <c r="D5493" s="21">
        <f t="shared" ref="D5493:J5493" si="2779">D5494</f>
        <v>0</v>
      </c>
      <c r="E5493" s="21">
        <f t="shared" si="2779"/>
        <v>0</v>
      </c>
      <c r="F5493" s="103">
        <f t="shared" si="2779"/>
        <v>0</v>
      </c>
      <c r="G5493" s="862">
        <f t="shared" si="2779"/>
        <v>15000</v>
      </c>
      <c r="H5493" s="499">
        <f t="shared" si="2779"/>
        <v>0</v>
      </c>
      <c r="I5493" s="863">
        <f t="shared" si="2779"/>
        <v>15000</v>
      </c>
      <c r="J5493" s="514">
        <f t="shared" si="2779"/>
        <v>0</v>
      </c>
      <c r="K5493" s="536">
        <f t="shared" si="2758"/>
        <v>100</v>
      </c>
    </row>
    <row r="5494" spans="1:11" x14ac:dyDescent="0.25">
      <c r="A5494" s="27" t="s">
        <v>480</v>
      </c>
      <c r="B5494" s="4" t="s">
        <v>157</v>
      </c>
      <c r="C5494" s="21">
        <v>15000</v>
      </c>
      <c r="D5494" s="16"/>
      <c r="E5494" s="16"/>
      <c r="F5494" s="102"/>
      <c r="G5494" s="850">
        <v>15000</v>
      </c>
      <c r="H5494" s="691"/>
      <c r="I5494" s="851">
        <f>H5494+G5494</f>
        <v>15000</v>
      </c>
      <c r="J5494" s="561">
        <f>C5494-I5494</f>
        <v>0</v>
      </c>
      <c r="K5494" s="536">
        <f t="shared" si="2758"/>
        <v>100</v>
      </c>
    </row>
    <row r="5495" spans="1:11" x14ac:dyDescent="0.25">
      <c r="A5495" s="27" t="s">
        <v>481</v>
      </c>
      <c r="B5495" s="4" t="s">
        <v>158</v>
      </c>
      <c r="C5495" s="21">
        <f>C5496</f>
        <v>760000</v>
      </c>
      <c r="D5495" s="21">
        <f t="shared" ref="D5495:J5495" si="2780">D5496</f>
        <v>0</v>
      </c>
      <c r="E5495" s="21">
        <f t="shared" si="2780"/>
        <v>0</v>
      </c>
      <c r="F5495" s="103">
        <f t="shared" si="2780"/>
        <v>0</v>
      </c>
      <c r="G5495" s="862">
        <f t="shared" si="2780"/>
        <v>760000</v>
      </c>
      <c r="H5495" s="499">
        <f t="shared" si="2780"/>
        <v>0</v>
      </c>
      <c r="I5495" s="863">
        <f t="shared" si="2780"/>
        <v>760000</v>
      </c>
      <c r="J5495" s="514">
        <f t="shared" si="2780"/>
        <v>0</v>
      </c>
      <c r="K5495" s="536">
        <f t="shared" si="2758"/>
        <v>100</v>
      </c>
    </row>
    <row r="5496" spans="1:11" x14ac:dyDescent="0.25">
      <c r="A5496" s="27" t="s">
        <v>482</v>
      </c>
      <c r="B5496" s="4" t="s">
        <v>175</v>
      </c>
      <c r="C5496" s="21">
        <v>760000</v>
      </c>
      <c r="D5496" s="16"/>
      <c r="E5496" s="16"/>
      <c r="F5496" s="102"/>
      <c r="G5496" s="850">
        <v>760000</v>
      </c>
      <c r="H5496" s="691"/>
      <c r="I5496" s="851">
        <f>H5496+G5496</f>
        <v>760000</v>
      </c>
      <c r="J5496" s="561">
        <f>C5496-I5496</f>
        <v>0</v>
      </c>
      <c r="K5496" s="536">
        <f t="shared" si="2758"/>
        <v>100</v>
      </c>
    </row>
    <row r="5497" spans="1:11" x14ac:dyDescent="0.25">
      <c r="A5497" s="139"/>
      <c r="B5497" s="124"/>
      <c r="C5497" s="125"/>
      <c r="D5497" s="126"/>
      <c r="E5497" s="126"/>
      <c r="F5497" s="126"/>
      <c r="G5497" s="1163"/>
      <c r="H5497" s="1163"/>
      <c r="I5497" s="1163"/>
      <c r="J5497" s="1164"/>
      <c r="K5497" s="545"/>
    </row>
    <row r="5498" spans="1:11" x14ac:dyDescent="0.25">
      <c r="A5498" s="140"/>
      <c r="B5498" s="7"/>
      <c r="C5498" s="8"/>
      <c r="D5498" s="130"/>
      <c r="E5498" s="130"/>
      <c r="F5498" s="130"/>
      <c r="G5498" s="520"/>
      <c r="H5498" s="520"/>
      <c r="I5498" s="520"/>
      <c r="J5498" s="519"/>
      <c r="K5498" s="550"/>
    </row>
    <row r="5499" spans="1:11" x14ac:dyDescent="0.25">
      <c r="A5499" s="140"/>
      <c r="B5499" s="7"/>
      <c r="C5499" s="8"/>
      <c r="D5499" s="130"/>
      <c r="E5499" s="130"/>
      <c r="F5499" s="130"/>
      <c r="G5499" s="520"/>
      <c r="H5499" s="520"/>
      <c r="I5499" s="520"/>
      <c r="J5499" s="519"/>
      <c r="K5499" s="550">
        <v>10</v>
      </c>
    </row>
    <row r="5500" spans="1:11" x14ac:dyDescent="0.25">
      <c r="A5500" s="144" t="s">
        <v>533</v>
      </c>
      <c r="B5500" s="141">
        <v>2</v>
      </c>
      <c r="C5500" s="142" t="s">
        <v>534</v>
      </c>
      <c r="D5500" s="142" t="s">
        <v>535</v>
      </c>
      <c r="E5500" s="142" t="s">
        <v>536</v>
      </c>
      <c r="F5500" s="143" t="s">
        <v>537</v>
      </c>
      <c r="G5500" s="882">
        <v>7</v>
      </c>
      <c r="H5500" s="1108">
        <v>8</v>
      </c>
      <c r="I5500" s="883">
        <v>9</v>
      </c>
      <c r="J5500" s="525">
        <v>10</v>
      </c>
      <c r="K5500" s="503">
        <v>11</v>
      </c>
    </row>
    <row r="5501" spans="1:11" ht="15.75" thickBot="1" x14ac:dyDescent="0.3">
      <c r="A5501" s="70" t="s">
        <v>85</v>
      </c>
      <c r="B5501" s="70" t="s">
        <v>548</v>
      </c>
      <c r="C5501" s="71">
        <f>C5502+C5505</f>
        <v>8505000</v>
      </c>
      <c r="D5501" s="71">
        <f t="shared" ref="D5501:J5501" si="2781">D5502+D5505</f>
        <v>0</v>
      </c>
      <c r="E5501" s="71">
        <f t="shared" si="2781"/>
        <v>0</v>
      </c>
      <c r="F5501" s="71">
        <f t="shared" si="2781"/>
        <v>0</v>
      </c>
      <c r="G5501" s="71">
        <f t="shared" si="2781"/>
        <v>4505000</v>
      </c>
      <c r="H5501" s="71">
        <f t="shared" si="2781"/>
        <v>0</v>
      </c>
      <c r="I5501" s="71">
        <f t="shared" si="2781"/>
        <v>4505000</v>
      </c>
      <c r="J5501" s="71">
        <f t="shared" si="2781"/>
        <v>4000000</v>
      </c>
      <c r="K5501" s="538">
        <f t="shared" ref="K5501:K5536" si="2782">I5501/C5501*100</f>
        <v>52.968841857730744</v>
      </c>
    </row>
    <row r="5502" spans="1:11" ht="15.75" thickBot="1" x14ac:dyDescent="0.3">
      <c r="A5502" s="3" t="s">
        <v>489</v>
      </c>
      <c r="B5502" s="3" t="s">
        <v>92</v>
      </c>
      <c r="C5502" s="65">
        <f>C5503</f>
        <v>1375000</v>
      </c>
      <c r="D5502" s="65">
        <f t="shared" ref="D5502:J5503" si="2783">D5503</f>
        <v>0</v>
      </c>
      <c r="E5502" s="65">
        <f t="shared" si="2783"/>
        <v>0</v>
      </c>
      <c r="F5502" s="100">
        <f t="shared" si="2783"/>
        <v>0</v>
      </c>
      <c r="G5502" s="858">
        <f t="shared" si="2783"/>
        <v>600000</v>
      </c>
      <c r="H5502" s="511">
        <f t="shared" si="2783"/>
        <v>0</v>
      </c>
      <c r="I5502" s="859">
        <f t="shared" si="2783"/>
        <v>600000</v>
      </c>
      <c r="J5502" s="512">
        <f t="shared" si="2783"/>
        <v>775000</v>
      </c>
      <c r="K5502" s="544">
        <f t="shared" si="2782"/>
        <v>43.636363636363633</v>
      </c>
    </row>
    <row r="5503" spans="1:11" x14ac:dyDescent="0.25">
      <c r="A5503" s="63" t="s">
        <v>490</v>
      </c>
      <c r="B5503" s="63" t="s">
        <v>152</v>
      </c>
      <c r="C5503" s="64">
        <f>C5504</f>
        <v>1375000</v>
      </c>
      <c r="D5503" s="64">
        <f t="shared" si="2783"/>
        <v>0</v>
      </c>
      <c r="E5503" s="64">
        <f t="shared" si="2783"/>
        <v>0</v>
      </c>
      <c r="F5503" s="101">
        <f t="shared" si="2783"/>
        <v>0</v>
      </c>
      <c r="G5503" s="860">
        <f t="shared" si="2783"/>
        <v>600000</v>
      </c>
      <c r="H5503" s="369">
        <f t="shared" si="2783"/>
        <v>0</v>
      </c>
      <c r="I5503" s="861">
        <f t="shared" si="2783"/>
        <v>600000</v>
      </c>
      <c r="J5503" s="513">
        <f t="shared" si="2783"/>
        <v>775000</v>
      </c>
      <c r="K5503" s="535">
        <f t="shared" si="2782"/>
        <v>43.636363636363633</v>
      </c>
    </row>
    <row r="5504" spans="1:11" ht="15.75" thickBot="1" x14ac:dyDescent="0.3">
      <c r="A5504" s="48" t="s">
        <v>491</v>
      </c>
      <c r="B5504" s="48" t="s">
        <v>153</v>
      </c>
      <c r="C5504" s="49">
        <v>1375000</v>
      </c>
      <c r="D5504" s="147"/>
      <c r="E5504" s="147"/>
      <c r="F5504" s="148"/>
      <c r="G5504" s="865">
        <v>600000</v>
      </c>
      <c r="H5504" s="1098">
        <v>0</v>
      </c>
      <c r="I5504" s="866">
        <f>H5504+G5504</f>
        <v>600000</v>
      </c>
      <c r="J5504" s="618">
        <f>C5504-I5504</f>
        <v>775000</v>
      </c>
      <c r="K5504" s="538">
        <f t="shared" si="2782"/>
        <v>43.636363636363633</v>
      </c>
    </row>
    <row r="5505" spans="1:11" ht="15.75" thickBot="1" x14ac:dyDescent="0.3">
      <c r="A5505" s="3" t="s">
        <v>492</v>
      </c>
      <c r="B5505" s="3" t="s">
        <v>151</v>
      </c>
      <c r="C5505" s="65">
        <f>C5506+C5508+C5510+C5513+C5516+C5518</f>
        <v>7130000</v>
      </c>
      <c r="D5505" s="65">
        <f t="shared" ref="D5505:J5505" si="2784">D5506+D5508+D5510+D5513+D5516+D5518</f>
        <v>0</v>
      </c>
      <c r="E5505" s="65">
        <f t="shared" si="2784"/>
        <v>0</v>
      </c>
      <c r="F5505" s="65">
        <f t="shared" si="2784"/>
        <v>0</v>
      </c>
      <c r="G5505" s="65">
        <f t="shared" si="2784"/>
        <v>3905000</v>
      </c>
      <c r="H5505" s="65">
        <f t="shared" si="2784"/>
        <v>0</v>
      </c>
      <c r="I5505" s="65">
        <f t="shared" si="2784"/>
        <v>3905000</v>
      </c>
      <c r="J5505" s="65">
        <f t="shared" si="2784"/>
        <v>3225000</v>
      </c>
      <c r="K5505" s="544">
        <f t="shared" si="2782"/>
        <v>54.768583450210386</v>
      </c>
    </row>
    <row r="5506" spans="1:11" x14ac:dyDescent="0.25">
      <c r="A5506" s="63" t="s">
        <v>493</v>
      </c>
      <c r="B5506" s="63" t="s">
        <v>154</v>
      </c>
      <c r="C5506" s="64">
        <f>C5507</f>
        <v>335000</v>
      </c>
      <c r="D5506" s="64">
        <f t="shared" ref="D5506:J5506" si="2785">D5507</f>
        <v>0</v>
      </c>
      <c r="E5506" s="64">
        <f t="shared" si="2785"/>
        <v>0</v>
      </c>
      <c r="F5506" s="101">
        <f t="shared" si="2785"/>
        <v>0</v>
      </c>
      <c r="G5506" s="860">
        <f t="shared" si="2785"/>
        <v>335000</v>
      </c>
      <c r="H5506" s="369">
        <f t="shared" si="2785"/>
        <v>0</v>
      </c>
      <c r="I5506" s="861">
        <f t="shared" si="2785"/>
        <v>335000</v>
      </c>
      <c r="J5506" s="513">
        <f t="shared" si="2785"/>
        <v>0</v>
      </c>
      <c r="K5506" s="535">
        <f t="shared" si="2782"/>
        <v>100</v>
      </c>
    </row>
    <row r="5507" spans="1:11" x14ac:dyDescent="0.25">
      <c r="A5507" s="4" t="s">
        <v>494</v>
      </c>
      <c r="B5507" s="4" t="s">
        <v>155</v>
      </c>
      <c r="C5507" s="21">
        <v>335000</v>
      </c>
      <c r="D5507" s="57"/>
      <c r="E5507" s="57"/>
      <c r="F5507" s="106"/>
      <c r="G5507" s="850">
        <v>335000</v>
      </c>
      <c r="H5507" s="691"/>
      <c r="I5507" s="864">
        <f>H5507+G5507</f>
        <v>335000</v>
      </c>
      <c r="J5507" s="619">
        <f>C5507-I5507</f>
        <v>0</v>
      </c>
      <c r="K5507" s="536">
        <f t="shared" si="2782"/>
        <v>100</v>
      </c>
    </row>
    <row r="5508" spans="1:11" x14ac:dyDescent="0.25">
      <c r="A5508" s="4" t="s">
        <v>495</v>
      </c>
      <c r="B5508" s="4" t="s">
        <v>483</v>
      </c>
      <c r="C5508" s="21">
        <f>C5509</f>
        <v>250000</v>
      </c>
      <c r="D5508" s="21">
        <f t="shared" ref="D5508:J5508" si="2786">D5509</f>
        <v>0</v>
      </c>
      <c r="E5508" s="21">
        <f t="shared" si="2786"/>
        <v>0</v>
      </c>
      <c r="F5508" s="103">
        <f t="shared" si="2786"/>
        <v>0</v>
      </c>
      <c r="G5508" s="862">
        <f t="shared" si="2786"/>
        <v>250000</v>
      </c>
      <c r="H5508" s="499">
        <f t="shared" si="2786"/>
        <v>0</v>
      </c>
      <c r="I5508" s="863">
        <f t="shared" si="2786"/>
        <v>250000</v>
      </c>
      <c r="J5508" s="514">
        <f t="shared" si="2786"/>
        <v>0</v>
      </c>
      <c r="K5508" s="536">
        <f t="shared" si="2782"/>
        <v>100</v>
      </c>
    </row>
    <row r="5509" spans="1:11" x14ac:dyDescent="0.25">
      <c r="A5509" s="4" t="s">
        <v>496</v>
      </c>
      <c r="B5509" s="4" t="s">
        <v>484</v>
      </c>
      <c r="C5509" s="21">
        <v>250000</v>
      </c>
      <c r="D5509" s="57"/>
      <c r="E5509" s="57"/>
      <c r="F5509" s="106"/>
      <c r="G5509" s="850">
        <v>250000</v>
      </c>
      <c r="H5509" s="691"/>
      <c r="I5509" s="864">
        <f>H5509+G5509</f>
        <v>250000</v>
      </c>
      <c r="J5509" s="619">
        <f>C5509-I5509</f>
        <v>0</v>
      </c>
      <c r="K5509" s="536">
        <f t="shared" si="2782"/>
        <v>100</v>
      </c>
    </row>
    <row r="5510" spans="1:11" x14ac:dyDescent="0.25">
      <c r="A5510" s="4" t="s">
        <v>497</v>
      </c>
      <c r="B5510" s="4" t="s">
        <v>156</v>
      </c>
      <c r="C5510" s="21">
        <f>C5511+C5512</f>
        <v>450000</v>
      </c>
      <c r="D5510" s="21">
        <f t="shared" ref="D5510:J5510" si="2787">D5511+D5512</f>
        <v>0</v>
      </c>
      <c r="E5510" s="21">
        <f t="shared" si="2787"/>
        <v>0</v>
      </c>
      <c r="F5510" s="103">
        <f t="shared" si="2787"/>
        <v>0</v>
      </c>
      <c r="G5510" s="862">
        <f t="shared" si="2787"/>
        <v>450000</v>
      </c>
      <c r="H5510" s="499">
        <f t="shared" si="2787"/>
        <v>0</v>
      </c>
      <c r="I5510" s="863">
        <f t="shared" si="2787"/>
        <v>450000</v>
      </c>
      <c r="J5510" s="514">
        <f t="shared" si="2787"/>
        <v>0</v>
      </c>
      <c r="K5510" s="536">
        <f t="shared" si="2782"/>
        <v>100</v>
      </c>
    </row>
    <row r="5511" spans="1:11" x14ac:dyDescent="0.25">
      <c r="A5511" s="4" t="s">
        <v>499</v>
      </c>
      <c r="B5511" s="4" t="s">
        <v>157</v>
      </c>
      <c r="C5511" s="21">
        <v>300000</v>
      </c>
      <c r="D5511" s="57"/>
      <c r="E5511" s="57"/>
      <c r="F5511" s="106"/>
      <c r="G5511" s="850">
        <v>300000</v>
      </c>
      <c r="H5511" s="691"/>
      <c r="I5511" s="864">
        <f>H5511+G5511</f>
        <v>300000</v>
      </c>
      <c r="J5511" s="619">
        <f>C5511-I5511</f>
        <v>0</v>
      </c>
      <c r="K5511" s="536">
        <f t="shared" si="2782"/>
        <v>100</v>
      </c>
    </row>
    <row r="5512" spans="1:11" x14ac:dyDescent="0.25">
      <c r="A5512" s="4" t="s">
        <v>498</v>
      </c>
      <c r="B5512" s="4" t="s">
        <v>485</v>
      </c>
      <c r="C5512" s="21">
        <v>150000</v>
      </c>
      <c r="D5512" s="57"/>
      <c r="E5512" s="57"/>
      <c r="F5512" s="106"/>
      <c r="G5512" s="850">
        <v>150000</v>
      </c>
      <c r="H5512" s="691"/>
      <c r="I5512" s="864">
        <f>H5512+G5512</f>
        <v>150000</v>
      </c>
      <c r="J5512" s="619">
        <f>C5512-I5512</f>
        <v>0</v>
      </c>
      <c r="K5512" s="536">
        <f t="shared" si="2782"/>
        <v>100</v>
      </c>
    </row>
    <row r="5513" spans="1:11" x14ac:dyDescent="0.25">
      <c r="A5513" s="4" t="s">
        <v>500</v>
      </c>
      <c r="B5513" s="4" t="s">
        <v>486</v>
      </c>
      <c r="C5513" s="21">
        <f>C5514+C5515</f>
        <v>800000</v>
      </c>
      <c r="D5513" s="21">
        <f t="shared" ref="D5513:J5513" si="2788">D5514+D5515</f>
        <v>0</v>
      </c>
      <c r="E5513" s="21">
        <f t="shared" si="2788"/>
        <v>0</v>
      </c>
      <c r="F5513" s="103">
        <f t="shared" si="2788"/>
        <v>0</v>
      </c>
      <c r="G5513" s="862">
        <f t="shared" si="2788"/>
        <v>800000</v>
      </c>
      <c r="H5513" s="499">
        <f t="shared" si="2788"/>
        <v>0</v>
      </c>
      <c r="I5513" s="863">
        <f t="shared" si="2788"/>
        <v>800000</v>
      </c>
      <c r="J5513" s="514">
        <f t="shared" si="2788"/>
        <v>0</v>
      </c>
      <c r="K5513" s="536">
        <f t="shared" si="2782"/>
        <v>100</v>
      </c>
    </row>
    <row r="5514" spans="1:11" x14ac:dyDescent="0.25">
      <c r="A5514" s="4" t="s">
        <v>502</v>
      </c>
      <c r="B5514" s="4" t="s">
        <v>487</v>
      </c>
      <c r="C5514" s="21">
        <v>500000</v>
      </c>
      <c r="D5514" s="57"/>
      <c r="E5514" s="57"/>
      <c r="F5514" s="106"/>
      <c r="G5514" s="850">
        <v>500000</v>
      </c>
      <c r="H5514" s="691"/>
      <c r="I5514" s="864">
        <f>H5514+G5514</f>
        <v>500000</v>
      </c>
      <c r="J5514" s="619">
        <f>C5514-I5514</f>
        <v>0</v>
      </c>
      <c r="K5514" s="536">
        <f t="shared" si="2782"/>
        <v>100</v>
      </c>
    </row>
    <row r="5515" spans="1:11" x14ac:dyDescent="0.25">
      <c r="A5515" s="4" t="s">
        <v>501</v>
      </c>
      <c r="B5515" s="4" t="s">
        <v>488</v>
      </c>
      <c r="C5515" s="21">
        <v>300000</v>
      </c>
      <c r="D5515" s="57"/>
      <c r="E5515" s="57"/>
      <c r="F5515" s="106"/>
      <c r="G5515" s="850">
        <v>300000</v>
      </c>
      <c r="H5515" s="691"/>
      <c r="I5515" s="864">
        <f>H5515+G5515</f>
        <v>300000</v>
      </c>
      <c r="J5515" s="619">
        <f>C5515-I5515</f>
        <v>0</v>
      </c>
      <c r="K5515" s="536">
        <f t="shared" si="2782"/>
        <v>100</v>
      </c>
    </row>
    <row r="5516" spans="1:11" x14ac:dyDescent="0.25">
      <c r="A5516" s="4" t="s">
        <v>503</v>
      </c>
      <c r="B5516" s="4" t="s">
        <v>158</v>
      </c>
      <c r="C5516" s="21">
        <f>C5517</f>
        <v>2070000</v>
      </c>
      <c r="D5516" s="21">
        <f t="shared" ref="D5516:J5516" si="2789">D5517</f>
        <v>0</v>
      </c>
      <c r="E5516" s="21">
        <f t="shared" si="2789"/>
        <v>0</v>
      </c>
      <c r="F5516" s="103">
        <f t="shared" si="2789"/>
        <v>0</v>
      </c>
      <c r="G5516" s="862">
        <f t="shared" si="2789"/>
        <v>2070000</v>
      </c>
      <c r="H5516" s="499">
        <f t="shared" si="2789"/>
        <v>0</v>
      </c>
      <c r="I5516" s="863">
        <f t="shared" si="2789"/>
        <v>2070000</v>
      </c>
      <c r="J5516" s="514">
        <f t="shared" si="2789"/>
        <v>0</v>
      </c>
      <c r="K5516" s="536">
        <f t="shared" si="2782"/>
        <v>100</v>
      </c>
    </row>
    <row r="5517" spans="1:11" x14ac:dyDescent="0.25">
      <c r="A5517" s="4" t="s">
        <v>504</v>
      </c>
      <c r="B5517" s="4" t="s">
        <v>175</v>
      </c>
      <c r="C5517" s="21">
        <v>2070000</v>
      </c>
      <c r="D5517" s="16"/>
      <c r="E5517" s="16"/>
      <c r="F5517" s="102"/>
      <c r="G5517" s="850">
        <v>2070000</v>
      </c>
      <c r="H5517" s="691"/>
      <c r="I5517" s="864">
        <f>H5517+G5517</f>
        <v>2070000</v>
      </c>
      <c r="J5517" s="561">
        <f>C5517-I5517</f>
        <v>0</v>
      </c>
      <c r="K5517" s="536">
        <f t="shared" si="2782"/>
        <v>100</v>
      </c>
    </row>
    <row r="5518" spans="1:11" x14ac:dyDescent="0.25">
      <c r="A5518" s="5" t="s">
        <v>971</v>
      </c>
      <c r="B5518" s="5" t="s">
        <v>281</v>
      </c>
      <c r="C5518" s="499">
        <f>C5519</f>
        <v>3225000</v>
      </c>
      <c r="D5518" s="499">
        <f t="shared" ref="D5518:J5518" si="2790">D5519</f>
        <v>0</v>
      </c>
      <c r="E5518" s="499">
        <f t="shared" si="2790"/>
        <v>0</v>
      </c>
      <c r="F5518" s="863">
        <f t="shared" si="2790"/>
        <v>0</v>
      </c>
      <c r="G5518" s="862">
        <f t="shared" si="2790"/>
        <v>0</v>
      </c>
      <c r="H5518" s="499">
        <f t="shared" si="2790"/>
        <v>0</v>
      </c>
      <c r="I5518" s="1177">
        <f t="shared" si="2790"/>
        <v>0</v>
      </c>
      <c r="J5518" s="514">
        <f t="shared" si="2790"/>
        <v>3225000</v>
      </c>
      <c r="K5518" s="536">
        <f t="shared" si="2782"/>
        <v>0</v>
      </c>
    </row>
    <row r="5519" spans="1:11" x14ac:dyDescent="0.25">
      <c r="A5519" s="5" t="s">
        <v>972</v>
      </c>
      <c r="B5519" s="5" t="s">
        <v>283</v>
      </c>
      <c r="C5519" s="499">
        <v>3225000</v>
      </c>
      <c r="D5519" s="185"/>
      <c r="E5519" s="185"/>
      <c r="F5519" s="1157"/>
      <c r="G5519" s="850">
        <v>0</v>
      </c>
      <c r="H5519" s="691">
        <v>0</v>
      </c>
      <c r="I5519" s="864">
        <f>G5519+H5519</f>
        <v>0</v>
      </c>
      <c r="J5519" s="561">
        <f>C5519-I5519</f>
        <v>3225000</v>
      </c>
      <c r="K5519" s="536">
        <f t="shared" si="2782"/>
        <v>0</v>
      </c>
    </row>
    <row r="5520" spans="1:11" x14ac:dyDescent="0.25">
      <c r="A5520" s="54" t="s">
        <v>112</v>
      </c>
      <c r="B5520" s="54" t="s">
        <v>111</v>
      </c>
      <c r="C5520" s="55">
        <f t="shared" ref="C5520:J5520" si="2791">C5521+C5529</f>
        <v>2050000</v>
      </c>
      <c r="D5520" s="55">
        <f t="shared" si="2791"/>
        <v>0</v>
      </c>
      <c r="E5520" s="55">
        <f t="shared" si="2791"/>
        <v>0</v>
      </c>
      <c r="F5520" s="104">
        <f t="shared" si="2791"/>
        <v>0</v>
      </c>
      <c r="G5520" s="547">
        <f t="shared" si="2791"/>
        <v>278500</v>
      </c>
      <c r="H5520" s="548">
        <f t="shared" si="2791"/>
        <v>0</v>
      </c>
      <c r="I5520" s="581">
        <f t="shared" si="2791"/>
        <v>278500</v>
      </c>
      <c r="J5520" s="549">
        <f t="shared" si="2791"/>
        <v>1771500</v>
      </c>
      <c r="K5520" s="916">
        <f t="shared" si="2782"/>
        <v>13.585365853658537</v>
      </c>
    </row>
    <row r="5521" spans="1:11" ht="15.75" thickBot="1" x14ac:dyDescent="0.3">
      <c r="A5521" s="70" t="s">
        <v>86</v>
      </c>
      <c r="B5521" s="70" t="s">
        <v>87</v>
      </c>
      <c r="C5521" s="71">
        <f>C5522</f>
        <v>1190000</v>
      </c>
      <c r="D5521" s="71">
        <f t="shared" ref="D5521:J5521" si="2792">D5522</f>
        <v>0</v>
      </c>
      <c r="E5521" s="71">
        <f t="shared" si="2792"/>
        <v>0</v>
      </c>
      <c r="F5521" s="111">
        <f t="shared" si="2792"/>
        <v>0</v>
      </c>
      <c r="G5521" s="902">
        <f t="shared" si="2792"/>
        <v>218500</v>
      </c>
      <c r="H5521" s="557">
        <f t="shared" si="2792"/>
        <v>0</v>
      </c>
      <c r="I5521" s="903">
        <f t="shared" si="2792"/>
        <v>218500</v>
      </c>
      <c r="J5521" s="558">
        <f t="shared" si="2792"/>
        <v>971500</v>
      </c>
      <c r="K5521" s="904">
        <f t="shared" si="2782"/>
        <v>18.361344537815128</v>
      </c>
    </row>
    <row r="5522" spans="1:11" ht="15.75" thickBot="1" x14ac:dyDescent="0.3">
      <c r="A5522" s="79" t="s">
        <v>505</v>
      </c>
      <c r="B5522" s="3" t="s">
        <v>151</v>
      </c>
      <c r="C5522" s="65">
        <f>C5523+C5525+C5527</f>
        <v>1190000</v>
      </c>
      <c r="D5522" s="65">
        <f t="shared" ref="D5522:J5522" si="2793">D5523+D5525+D5527</f>
        <v>0</v>
      </c>
      <c r="E5522" s="65">
        <f t="shared" si="2793"/>
        <v>0</v>
      </c>
      <c r="F5522" s="100">
        <f t="shared" si="2793"/>
        <v>0</v>
      </c>
      <c r="G5522" s="858">
        <f t="shared" si="2793"/>
        <v>218500</v>
      </c>
      <c r="H5522" s="511">
        <f t="shared" si="2793"/>
        <v>0</v>
      </c>
      <c r="I5522" s="859">
        <f t="shared" si="2793"/>
        <v>218500</v>
      </c>
      <c r="J5522" s="512">
        <f t="shared" si="2793"/>
        <v>971500</v>
      </c>
      <c r="K5522" s="544">
        <f t="shared" si="2782"/>
        <v>18.361344537815128</v>
      </c>
    </row>
    <row r="5523" spans="1:11" x14ac:dyDescent="0.25">
      <c r="A5523" s="78" t="s">
        <v>506</v>
      </c>
      <c r="B5523" s="63" t="s">
        <v>154</v>
      </c>
      <c r="C5523" s="64">
        <f>C5524</f>
        <v>180000</v>
      </c>
      <c r="D5523" s="64">
        <f t="shared" ref="D5523:J5523" si="2794">D5524</f>
        <v>0</v>
      </c>
      <c r="E5523" s="64">
        <f t="shared" si="2794"/>
        <v>0</v>
      </c>
      <c r="F5523" s="101">
        <f t="shared" si="2794"/>
        <v>0</v>
      </c>
      <c r="G5523" s="860">
        <f t="shared" si="2794"/>
        <v>179500</v>
      </c>
      <c r="H5523" s="369">
        <f t="shared" si="2794"/>
        <v>0</v>
      </c>
      <c r="I5523" s="861">
        <f t="shared" si="2794"/>
        <v>179500</v>
      </c>
      <c r="J5523" s="513">
        <f t="shared" si="2794"/>
        <v>500</v>
      </c>
      <c r="K5523" s="535">
        <f t="shared" si="2782"/>
        <v>99.722222222222229</v>
      </c>
    </row>
    <row r="5524" spans="1:11" x14ac:dyDescent="0.25">
      <c r="A5524" s="27" t="s">
        <v>507</v>
      </c>
      <c r="B5524" s="4" t="s">
        <v>155</v>
      </c>
      <c r="C5524" s="21">
        <v>180000</v>
      </c>
      <c r="D5524" s="57"/>
      <c r="E5524" s="57"/>
      <c r="F5524" s="106"/>
      <c r="G5524" s="850">
        <v>179500</v>
      </c>
      <c r="H5524" s="691"/>
      <c r="I5524" s="851">
        <f>H5524+G5524</f>
        <v>179500</v>
      </c>
      <c r="J5524" s="561">
        <f>C5524-I5524</f>
        <v>500</v>
      </c>
      <c r="K5524" s="536">
        <f t="shared" si="2782"/>
        <v>99.722222222222229</v>
      </c>
    </row>
    <row r="5525" spans="1:11" x14ac:dyDescent="0.25">
      <c r="A5525" s="27" t="s">
        <v>508</v>
      </c>
      <c r="B5525" s="4" t="s">
        <v>156</v>
      </c>
      <c r="C5525" s="21">
        <f>C5526</f>
        <v>210000</v>
      </c>
      <c r="D5525" s="21">
        <f t="shared" ref="D5525:J5525" si="2795">D5526</f>
        <v>0</v>
      </c>
      <c r="E5525" s="21">
        <f t="shared" si="2795"/>
        <v>0</v>
      </c>
      <c r="F5525" s="103">
        <f t="shared" si="2795"/>
        <v>0</v>
      </c>
      <c r="G5525" s="862">
        <f t="shared" si="2795"/>
        <v>39000</v>
      </c>
      <c r="H5525" s="499">
        <f t="shared" si="2795"/>
        <v>0</v>
      </c>
      <c r="I5525" s="863">
        <f t="shared" si="2795"/>
        <v>39000</v>
      </c>
      <c r="J5525" s="514">
        <f t="shared" si="2795"/>
        <v>171000</v>
      </c>
      <c r="K5525" s="536">
        <f t="shared" si="2782"/>
        <v>18.571428571428573</v>
      </c>
    </row>
    <row r="5526" spans="1:11" x14ac:dyDescent="0.25">
      <c r="A5526" s="27" t="s">
        <v>509</v>
      </c>
      <c r="B5526" s="4" t="s">
        <v>157</v>
      </c>
      <c r="C5526" s="21">
        <v>210000</v>
      </c>
      <c r="D5526" s="57"/>
      <c r="E5526" s="57"/>
      <c r="F5526" s="106"/>
      <c r="G5526" s="850">
        <v>39000</v>
      </c>
      <c r="H5526" s="691">
        <v>0</v>
      </c>
      <c r="I5526" s="851">
        <f>H5526+G5526</f>
        <v>39000</v>
      </c>
      <c r="J5526" s="561">
        <f>C5526-I5526</f>
        <v>171000</v>
      </c>
      <c r="K5526" s="536">
        <f t="shared" si="2782"/>
        <v>18.571428571428573</v>
      </c>
    </row>
    <row r="5527" spans="1:11" x14ac:dyDescent="0.25">
      <c r="A5527" s="27" t="s">
        <v>510</v>
      </c>
      <c r="B5527" s="4" t="s">
        <v>158</v>
      </c>
      <c r="C5527" s="21">
        <f>C5528</f>
        <v>800000</v>
      </c>
      <c r="D5527" s="21">
        <f t="shared" ref="D5527:J5527" si="2796">D5528</f>
        <v>0</v>
      </c>
      <c r="E5527" s="21">
        <f t="shared" si="2796"/>
        <v>0</v>
      </c>
      <c r="F5527" s="103">
        <f t="shared" si="2796"/>
        <v>0</v>
      </c>
      <c r="G5527" s="862">
        <f t="shared" si="2796"/>
        <v>0</v>
      </c>
      <c r="H5527" s="499">
        <f t="shared" si="2796"/>
        <v>0</v>
      </c>
      <c r="I5527" s="863">
        <f t="shared" si="2796"/>
        <v>0</v>
      </c>
      <c r="J5527" s="514">
        <f t="shared" si="2796"/>
        <v>800000</v>
      </c>
      <c r="K5527" s="536">
        <f t="shared" si="2782"/>
        <v>0</v>
      </c>
    </row>
    <row r="5528" spans="1:11" x14ac:dyDescent="0.25">
      <c r="A5528" s="27" t="s">
        <v>511</v>
      </c>
      <c r="B5528" s="4" t="s">
        <v>175</v>
      </c>
      <c r="C5528" s="21">
        <v>800000</v>
      </c>
      <c r="D5528" s="16"/>
      <c r="E5528" s="16"/>
      <c r="F5528" s="102"/>
      <c r="G5528" s="835"/>
      <c r="H5528" s="691">
        <v>0</v>
      </c>
      <c r="I5528" s="851">
        <f>H5528+G5528</f>
        <v>0</v>
      </c>
      <c r="J5528" s="561">
        <f>C5528-I5528</f>
        <v>800000</v>
      </c>
      <c r="K5528" s="536">
        <f t="shared" si="2782"/>
        <v>0</v>
      </c>
    </row>
    <row r="5529" spans="1:11" ht="15.75" thickBot="1" x14ac:dyDescent="0.3">
      <c r="A5529" s="70" t="s">
        <v>88</v>
      </c>
      <c r="B5529" s="70" t="s">
        <v>89</v>
      </c>
      <c r="C5529" s="71">
        <f>C5530</f>
        <v>860000</v>
      </c>
      <c r="D5529" s="71">
        <f t="shared" ref="D5529:J5529" si="2797">D5530</f>
        <v>0</v>
      </c>
      <c r="E5529" s="71">
        <f t="shared" si="2797"/>
        <v>0</v>
      </c>
      <c r="F5529" s="111">
        <f t="shared" si="2797"/>
        <v>0</v>
      </c>
      <c r="G5529" s="902">
        <f t="shared" si="2797"/>
        <v>60000</v>
      </c>
      <c r="H5529" s="557">
        <f t="shared" si="2797"/>
        <v>0</v>
      </c>
      <c r="I5529" s="903">
        <f t="shared" si="2797"/>
        <v>60000</v>
      </c>
      <c r="J5529" s="558">
        <f t="shared" si="2797"/>
        <v>800000</v>
      </c>
      <c r="K5529" s="904">
        <f t="shared" si="2782"/>
        <v>6.9767441860465116</v>
      </c>
    </row>
    <row r="5530" spans="1:11" ht="15.75" thickBot="1" x14ac:dyDescent="0.3">
      <c r="A5530" s="79" t="s">
        <v>512</v>
      </c>
      <c r="B5530" s="3" t="s">
        <v>151</v>
      </c>
      <c r="C5530" s="65">
        <f>C5531+C5533+C5535</f>
        <v>860000</v>
      </c>
      <c r="D5530" s="65">
        <f t="shared" ref="D5530:J5530" si="2798">D5531+D5533+D5535</f>
        <v>0</v>
      </c>
      <c r="E5530" s="65">
        <f t="shared" si="2798"/>
        <v>0</v>
      </c>
      <c r="F5530" s="100">
        <f t="shared" si="2798"/>
        <v>0</v>
      </c>
      <c r="G5530" s="858">
        <f t="shared" si="2798"/>
        <v>60000</v>
      </c>
      <c r="H5530" s="511">
        <f t="shared" si="2798"/>
        <v>0</v>
      </c>
      <c r="I5530" s="859">
        <f t="shared" si="2798"/>
        <v>60000</v>
      </c>
      <c r="J5530" s="512">
        <f t="shared" si="2798"/>
        <v>800000</v>
      </c>
      <c r="K5530" s="693">
        <f t="shared" si="2782"/>
        <v>6.9767441860465116</v>
      </c>
    </row>
    <row r="5531" spans="1:11" x14ac:dyDescent="0.25">
      <c r="A5531" s="78" t="s">
        <v>513</v>
      </c>
      <c r="B5531" s="63" t="s">
        <v>154</v>
      </c>
      <c r="C5531" s="64">
        <f>C5532</f>
        <v>45000</v>
      </c>
      <c r="D5531" s="64">
        <f t="shared" ref="D5531:J5531" si="2799">D5532</f>
        <v>0</v>
      </c>
      <c r="E5531" s="64">
        <f t="shared" si="2799"/>
        <v>0</v>
      </c>
      <c r="F5531" s="101">
        <f t="shared" si="2799"/>
        <v>0</v>
      </c>
      <c r="G5531" s="860">
        <f t="shared" si="2799"/>
        <v>45000</v>
      </c>
      <c r="H5531" s="369">
        <f t="shared" si="2799"/>
        <v>0</v>
      </c>
      <c r="I5531" s="861">
        <f t="shared" si="2799"/>
        <v>45000</v>
      </c>
      <c r="J5531" s="513">
        <f t="shared" si="2799"/>
        <v>0</v>
      </c>
      <c r="K5531" s="700">
        <f t="shared" si="2782"/>
        <v>100</v>
      </c>
    </row>
    <row r="5532" spans="1:11" x14ac:dyDescent="0.25">
      <c r="A5532" s="27" t="s">
        <v>514</v>
      </c>
      <c r="B5532" s="4" t="s">
        <v>155</v>
      </c>
      <c r="C5532" s="21">
        <v>45000</v>
      </c>
      <c r="D5532" s="57"/>
      <c r="E5532" s="57"/>
      <c r="F5532" s="106"/>
      <c r="G5532" s="850">
        <v>45000</v>
      </c>
      <c r="H5532" s="691"/>
      <c r="I5532" s="851">
        <f>H5532+G5532</f>
        <v>45000</v>
      </c>
      <c r="J5532" s="619">
        <f>C5532-I5532</f>
        <v>0</v>
      </c>
      <c r="K5532" s="702">
        <f t="shared" si="2782"/>
        <v>100</v>
      </c>
    </row>
    <row r="5533" spans="1:11" x14ac:dyDescent="0.25">
      <c r="A5533" s="27" t="s">
        <v>515</v>
      </c>
      <c r="B5533" s="4" t="s">
        <v>156</v>
      </c>
      <c r="C5533" s="21">
        <f>C5534</f>
        <v>15000</v>
      </c>
      <c r="D5533" s="21">
        <f t="shared" ref="D5533:J5533" si="2800">D5534</f>
        <v>0</v>
      </c>
      <c r="E5533" s="21">
        <f t="shared" si="2800"/>
        <v>0</v>
      </c>
      <c r="F5533" s="103">
        <f t="shared" si="2800"/>
        <v>0</v>
      </c>
      <c r="G5533" s="862">
        <f t="shared" si="2800"/>
        <v>15000</v>
      </c>
      <c r="H5533" s="499">
        <f t="shared" si="2800"/>
        <v>0</v>
      </c>
      <c r="I5533" s="863">
        <f t="shared" si="2800"/>
        <v>15000</v>
      </c>
      <c r="J5533" s="514">
        <f t="shared" si="2800"/>
        <v>0</v>
      </c>
      <c r="K5533" s="702">
        <f t="shared" si="2782"/>
        <v>100</v>
      </c>
    </row>
    <row r="5534" spans="1:11" x14ac:dyDescent="0.25">
      <c r="A5534" s="27" t="s">
        <v>516</v>
      </c>
      <c r="B5534" s="4" t="s">
        <v>157</v>
      </c>
      <c r="C5534" s="21">
        <v>15000</v>
      </c>
      <c r="D5534" s="16"/>
      <c r="E5534" s="16"/>
      <c r="F5534" s="106"/>
      <c r="G5534" s="850">
        <v>15000</v>
      </c>
      <c r="H5534" s="691"/>
      <c r="I5534" s="864">
        <f>H5534+G5534</f>
        <v>15000</v>
      </c>
      <c r="J5534" s="619">
        <f>C5534-I5534</f>
        <v>0</v>
      </c>
      <c r="K5534" s="702">
        <f t="shared" si="2782"/>
        <v>100</v>
      </c>
    </row>
    <row r="5535" spans="1:11" x14ac:dyDescent="0.25">
      <c r="A5535" s="27" t="s">
        <v>517</v>
      </c>
      <c r="B5535" s="4" t="s">
        <v>158</v>
      </c>
      <c r="C5535" s="21">
        <f>C5536</f>
        <v>800000</v>
      </c>
      <c r="D5535" s="21">
        <f t="shared" ref="D5535:J5535" si="2801">D5536</f>
        <v>0</v>
      </c>
      <c r="E5535" s="21">
        <f t="shared" si="2801"/>
        <v>0</v>
      </c>
      <c r="F5535" s="103">
        <f t="shared" si="2801"/>
        <v>0</v>
      </c>
      <c r="G5535" s="862">
        <f t="shared" si="2801"/>
        <v>0</v>
      </c>
      <c r="H5535" s="499">
        <f t="shared" si="2801"/>
        <v>0</v>
      </c>
      <c r="I5535" s="863">
        <f t="shared" si="2801"/>
        <v>0</v>
      </c>
      <c r="J5535" s="514">
        <f t="shared" si="2801"/>
        <v>800000</v>
      </c>
      <c r="K5535" s="702">
        <f t="shared" si="2782"/>
        <v>0</v>
      </c>
    </row>
    <row r="5536" spans="1:11" ht="15.75" thickBot="1" x14ac:dyDescent="0.3">
      <c r="A5536" s="27" t="s">
        <v>518</v>
      </c>
      <c r="B5536" s="4" t="s">
        <v>175</v>
      </c>
      <c r="C5536" s="21">
        <v>800000</v>
      </c>
      <c r="D5536" s="16"/>
      <c r="E5536" s="16"/>
      <c r="F5536" s="106"/>
      <c r="G5536" s="835"/>
      <c r="H5536" s="691">
        <v>0</v>
      </c>
      <c r="I5536" s="851">
        <f>H5536+G5536</f>
        <v>0</v>
      </c>
      <c r="J5536" s="619">
        <f>C5536-I5536</f>
        <v>800000</v>
      </c>
      <c r="K5536" s="888">
        <f t="shared" si="2782"/>
        <v>0</v>
      </c>
    </row>
    <row r="5537" spans="1:14" ht="15.75" thickBot="1" x14ac:dyDescent="0.3">
      <c r="A5537" s="1311" t="s">
        <v>127</v>
      </c>
      <c r="B5537" s="1312"/>
      <c r="C5537" s="80">
        <f>C5112</f>
        <v>1933957781</v>
      </c>
      <c r="D5537" s="717">
        <f>D5108</f>
        <v>1580880736</v>
      </c>
      <c r="E5537" s="717">
        <f>E5108</f>
        <v>111463944</v>
      </c>
      <c r="F5537" s="717">
        <f>F5108</f>
        <v>1692344680</v>
      </c>
      <c r="G5537" s="889">
        <f>G5112</f>
        <v>1580877449</v>
      </c>
      <c r="H5537" s="717">
        <f>H5112</f>
        <v>111463944</v>
      </c>
      <c r="I5537" s="890">
        <f>I5112</f>
        <v>1692341393</v>
      </c>
      <c r="J5537" s="526">
        <f>J5112</f>
        <v>235616388</v>
      </c>
      <c r="K5537" s="527">
        <f>K5112</f>
        <v>87.506635854529023</v>
      </c>
    </row>
    <row r="5538" spans="1:14" ht="16.5" thickTop="1" thickBot="1" x14ac:dyDescent="0.3">
      <c r="A5538" s="1313" t="s">
        <v>810</v>
      </c>
      <c r="B5538" s="1314"/>
      <c r="C5538" s="563"/>
      <c r="D5538" s="563"/>
      <c r="E5538" s="563"/>
      <c r="F5538" s="891"/>
      <c r="G5538" s="892"/>
      <c r="H5538" s="1111"/>
      <c r="I5538" s="893"/>
      <c r="J5538" s="894">
        <f>F5537-I5537</f>
        <v>3287</v>
      </c>
      <c r="K5538" s="895"/>
    </row>
    <row r="5539" spans="1:14" x14ac:dyDescent="0.25">
      <c r="C5539" s="1343" t="s">
        <v>555</v>
      </c>
      <c r="D5539" s="1343"/>
      <c r="E5539" s="1000">
        <f>J5538</f>
        <v>3287</v>
      </c>
      <c r="F5539" s="173"/>
      <c r="G5539" s="1315" t="s">
        <v>977</v>
      </c>
      <c r="H5539" s="1315"/>
      <c r="I5539" s="1315"/>
      <c r="J5539" s="1315"/>
      <c r="K5539" s="1315"/>
    </row>
    <row r="5540" spans="1:14" x14ac:dyDescent="0.25">
      <c r="C5540" s="1342" t="s">
        <v>933</v>
      </c>
      <c r="D5540" s="1342"/>
      <c r="E5540" s="1001">
        <v>0</v>
      </c>
      <c r="F5540" s="173"/>
      <c r="G5540" s="1316" t="s">
        <v>870</v>
      </c>
      <c r="H5540" s="1316"/>
      <c r="I5540" s="1316"/>
      <c r="J5540" s="1316"/>
      <c r="K5540" s="1316"/>
    </row>
    <row r="5541" spans="1:14" x14ac:dyDescent="0.25">
      <c r="C5541" s="1341" t="s">
        <v>681</v>
      </c>
      <c r="D5541" s="1341"/>
      <c r="E5541" s="600">
        <f>E5539-E5540</f>
        <v>3287</v>
      </c>
      <c r="F5541" s="173"/>
      <c r="G5541" s="529"/>
      <c r="I5541" s="529"/>
      <c r="J5541" s="529"/>
      <c r="K5541" s="229"/>
      <c r="N5541" s="599">
        <v>3287</v>
      </c>
    </row>
    <row r="5542" spans="1:14" x14ac:dyDescent="0.25">
      <c r="E5542" s="601">
        <f>E5541+E5540</f>
        <v>3287</v>
      </c>
      <c r="F5542" s="173"/>
      <c r="G5542" s="529"/>
      <c r="I5542" s="896"/>
      <c r="J5542" s="529"/>
      <c r="K5542" s="229"/>
    </row>
    <row r="5543" spans="1:14" x14ac:dyDescent="0.25">
      <c r="F5543" s="173"/>
      <c r="G5543" s="896"/>
      <c r="H5543" s="896"/>
      <c r="I5543" s="991" t="s">
        <v>904</v>
      </c>
      <c r="J5543" s="896"/>
      <c r="K5543" s="896"/>
    </row>
    <row r="5544" spans="1:14" x14ac:dyDescent="0.25">
      <c r="E5544" s="1119"/>
      <c r="F5544" s="173"/>
      <c r="G5544" s="896"/>
      <c r="H5544" s="896"/>
      <c r="I5544" s="992" t="s">
        <v>906</v>
      </c>
      <c r="J5544" s="896"/>
      <c r="K5544" s="896"/>
    </row>
    <row r="5545" spans="1:14" x14ac:dyDescent="0.25">
      <c r="E5545" s="419"/>
      <c r="F5545" s="173"/>
      <c r="G5545" s="529"/>
      <c r="I5545" s="896"/>
      <c r="J5545" s="529"/>
      <c r="K5545" s="229"/>
    </row>
    <row r="5546" spans="1:14" x14ac:dyDescent="0.25">
      <c r="F5546" s="173"/>
      <c r="G5546" s="529"/>
      <c r="I5546" s="896"/>
      <c r="J5546" s="529"/>
      <c r="K5546" s="229"/>
    </row>
    <row r="5547" spans="1:14" x14ac:dyDescent="0.25">
      <c r="B5547" s="1317" t="s">
        <v>540</v>
      </c>
      <c r="C5547" s="1317" t="s">
        <v>829</v>
      </c>
      <c r="D5547" s="145" t="s">
        <v>541</v>
      </c>
      <c r="E5547" s="146" t="s">
        <v>554</v>
      </c>
      <c r="F5547" s="1318"/>
      <c r="G5547" s="1318"/>
      <c r="I5547" s="896"/>
      <c r="J5547" s="529"/>
      <c r="K5547" s="229"/>
    </row>
    <row r="5548" spans="1:14" x14ac:dyDescent="0.25">
      <c r="B5548" s="1317"/>
      <c r="C5548" s="1317"/>
      <c r="D5548" s="145" t="s">
        <v>541</v>
      </c>
      <c r="E5548" s="146" t="s">
        <v>554</v>
      </c>
      <c r="F5548" s="897" t="s">
        <v>555</v>
      </c>
      <c r="G5548" s="898"/>
      <c r="I5548" s="529"/>
      <c r="J5548" s="529"/>
      <c r="K5548" s="229"/>
    </row>
    <row r="5549" spans="1:14" x14ac:dyDescent="0.25">
      <c r="B5549" s="81" t="s">
        <v>90</v>
      </c>
      <c r="C5549" s="81"/>
      <c r="D5549" s="82">
        <f>D5551+D5554</f>
        <v>1692344680</v>
      </c>
      <c r="E5549" s="82">
        <f>E5551+E5554</f>
        <v>1692341393</v>
      </c>
      <c r="F5549" s="82"/>
      <c r="G5549" s="499"/>
      <c r="I5549" s="529"/>
      <c r="J5549" s="899"/>
      <c r="K5549" s="229"/>
    </row>
    <row r="5550" spans="1:14" x14ac:dyDescent="0.25">
      <c r="B5550" s="83"/>
      <c r="C5550" s="83"/>
      <c r="D5550" s="13"/>
      <c r="E5550" s="13"/>
      <c r="F5550" s="13"/>
      <c r="G5550" s="499"/>
      <c r="I5550" s="529"/>
      <c r="J5550" s="529"/>
      <c r="K5550" s="229"/>
    </row>
    <row r="5551" spans="1:14" x14ac:dyDescent="0.25">
      <c r="B5551" s="81" t="s">
        <v>542</v>
      </c>
      <c r="C5551" s="84">
        <f>C5552+C5553</f>
        <v>1517302281</v>
      </c>
      <c r="D5551" s="84">
        <f t="shared" ref="D5551:F5551" si="2802">D5552+D5553</f>
        <v>1444752977</v>
      </c>
      <c r="E5551" s="84">
        <f t="shared" si="2802"/>
        <v>1444752977</v>
      </c>
      <c r="F5551" s="84">
        <f t="shared" si="2802"/>
        <v>199132000</v>
      </c>
      <c r="G5551" s="499"/>
      <c r="I5551" s="900">
        <f>C5127-C5554</f>
        <v>6000000</v>
      </c>
      <c r="J5551" s="529"/>
      <c r="K5551" s="229"/>
    </row>
    <row r="5552" spans="1:14" x14ac:dyDescent="0.25">
      <c r="B5552" s="85" t="s">
        <v>831</v>
      </c>
      <c r="C5552" s="86">
        <f>C5116</f>
        <v>1250902281</v>
      </c>
      <c r="D5552" s="13">
        <f>F5109</f>
        <v>1444752977</v>
      </c>
      <c r="E5552" s="13">
        <f>I5116</f>
        <v>1245620977</v>
      </c>
      <c r="F5552" s="87">
        <f>D5552-E5552</f>
        <v>199132000</v>
      </c>
      <c r="G5552" s="901"/>
      <c r="I5552" s="529"/>
      <c r="J5552" s="529"/>
      <c r="K5552" s="229"/>
    </row>
    <row r="5553" spans="2:11" x14ac:dyDescent="0.25">
      <c r="B5553" s="85" t="s">
        <v>832</v>
      </c>
      <c r="C5553" s="86">
        <f>C5125</f>
        <v>266400000</v>
      </c>
      <c r="D5553" s="13"/>
      <c r="E5553" s="13">
        <f>I5125</f>
        <v>199132000</v>
      </c>
      <c r="F5553" s="87"/>
      <c r="G5553" s="901"/>
      <c r="I5553" s="529"/>
      <c r="J5553" s="529"/>
      <c r="K5553" s="229"/>
    </row>
    <row r="5554" spans="2:11" x14ac:dyDescent="0.25">
      <c r="B5554" s="81" t="s">
        <v>94</v>
      </c>
      <c r="C5554" s="84">
        <f>C5555+C5556+C5557</f>
        <v>410655500</v>
      </c>
      <c r="D5554" s="82">
        <f>F5110</f>
        <v>247591703</v>
      </c>
      <c r="E5554" s="82">
        <f>E5555+E5556+E5557</f>
        <v>247588416</v>
      </c>
      <c r="F5554" s="82">
        <f>D5554-E5554</f>
        <v>3287</v>
      </c>
      <c r="G5554" s="499"/>
      <c r="I5554" s="529"/>
      <c r="J5554" s="529"/>
      <c r="K5554" s="229"/>
    </row>
    <row r="5555" spans="2:11" x14ac:dyDescent="0.25">
      <c r="B5555" s="85" t="s">
        <v>543</v>
      </c>
      <c r="C5555" s="86">
        <f>C5502+C5478+C5459+C5373+C5355+C5327+C5320+C5284+C5239+C5214+C5205+C5130</f>
        <v>125341000</v>
      </c>
      <c r="D5555" s="13"/>
      <c r="E5555" s="13">
        <f>I5502+I5478+I5459+I5373+I5355+I5327+I5320+I5284+I5239+I5214+I5205+I5130</f>
        <v>63016000</v>
      </c>
      <c r="F5555" s="87"/>
      <c r="G5555" s="901"/>
      <c r="I5555" s="529"/>
      <c r="J5555" s="529"/>
      <c r="K5555" s="229"/>
    </row>
    <row r="5556" spans="2:11" x14ac:dyDescent="0.25">
      <c r="B5556" s="85" t="s">
        <v>544</v>
      </c>
      <c r="C5556" s="86">
        <f>C5530+C5522+C5505+C5490+C5481+C5470+C5462+C5448+C5439+C5430+C5414+C5402+C5393+C5385+C5376+C5365+C5345+C5341+C5334+C5330+C5323+C5280+C5276+C5266+C5262+C5258+C5253+C5246+C5234+C5217+C5210+C5196+C5188+C5173+C5164+C5157+C5152+C5145+C5133+C5242+C5422</f>
        <v>219814500</v>
      </c>
      <c r="D5556" s="13"/>
      <c r="E5556" s="13">
        <f>I5530+I5522+I5505+I5490+I5481+I5470+I5462+I5448+I5439+I5430+I5422+I5414+I5402+I5393+I5385+I5376+I5365+I5345+I5341+I5334+I5330+I5323+I5280+I5276+I5266+I5262+I5258+I5253+I5246+I5242+I5234+I5217+I5210+I5196+I5188+I5173+I5164+I5157+I5152+I5145+I5133</f>
        <v>119899416</v>
      </c>
      <c r="F5556" s="87"/>
      <c r="G5556" s="901"/>
      <c r="I5556" s="529"/>
      <c r="J5556" s="529"/>
      <c r="K5556" s="229"/>
    </row>
    <row r="5557" spans="2:11" x14ac:dyDescent="0.25">
      <c r="B5557" s="85" t="s">
        <v>545</v>
      </c>
      <c r="C5557" s="86">
        <f>C5311+C5305+C5289</f>
        <v>65500000</v>
      </c>
      <c r="D5557" s="13"/>
      <c r="E5557" s="13">
        <f>I5311+I5305+I5289</f>
        <v>64673000</v>
      </c>
      <c r="F5557" s="87"/>
      <c r="G5557" s="901"/>
      <c r="I5557" s="529"/>
      <c r="J5557" s="529"/>
      <c r="K5557" s="229"/>
    </row>
    <row r="5558" spans="2:11" x14ac:dyDescent="0.25">
      <c r="B5558" s="83"/>
      <c r="C5558" s="88"/>
      <c r="D5558" s="13"/>
      <c r="E5558" s="13"/>
      <c r="F5558" s="87"/>
      <c r="G5558" s="901"/>
      <c r="I5558" s="529"/>
      <c r="J5558" s="529"/>
      <c r="K5558" s="229"/>
    </row>
    <row r="5559" spans="2:11" x14ac:dyDescent="0.25">
      <c r="B5559" s="11"/>
      <c r="C5559" s="11"/>
      <c r="D5559" s="11"/>
      <c r="E5559" s="11"/>
      <c r="F5559" s="83"/>
      <c r="G5559" s="898"/>
      <c r="I5559" s="529"/>
      <c r="J5559" s="529"/>
      <c r="K5559" s="229"/>
    </row>
    <row r="5560" spans="2:11" x14ac:dyDescent="0.25">
      <c r="F5560" s="173"/>
      <c r="G5560" s="529"/>
      <c r="I5560" s="529"/>
      <c r="J5560" s="529"/>
      <c r="K5560" s="229"/>
    </row>
  </sheetData>
  <mergeCells count="247">
    <mergeCell ref="A5537:B5537"/>
    <mergeCell ref="A5538:B5538"/>
    <mergeCell ref="C5539:D5539"/>
    <mergeCell ref="G5539:K5539"/>
    <mergeCell ref="C5540:D5540"/>
    <mergeCell ref="G5540:K5540"/>
    <mergeCell ref="C5541:D5541"/>
    <mergeCell ref="B5547:B5548"/>
    <mergeCell ref="C5547:C5548"/>
    <mergeCell ref="F5547:G5547"/>
    <mergeCell ref="A5099:K5099"/>
    <mergeCell ref="A5100:K5100"/>
    <mergeCell ref="A5101:K5101"/>
    <mergeCell ref="E5102:F5102"/>
    <mergeCell ref="G5102:H5102"/>
    <mergeCell ref="A5103:A5106"/>
    <mergeCell ref="B5103:B5106"/>
    <mergeCell ref="C5103:C5106"/>
    <mergeCell ref="D5103:F5103"/>
    <mergeCell ref="G5103:I5103"/>
    <mergeCell ref="K5103:K5106"/>
    <mergeCell ref="J5104:J5105"/>
    <mergeCell ref="A5075:B5075"/>
    <mergeCell ref="A5076:B5076"/>
    <mergeCell ref="C5077:D5077"/>
    <mergeCell ref="G5077:K5077"/>
    <mergeCell ref="C5078:D5078"/>
    <mergeCell ref="G5078:K5078"/>
    <mergeCell ref="C5079:D5079"/>
    <mergeCell ref="B5085:B5086"/>
    <mergeCell ref="C5085:C5086"/>
    <mergeCell ref="F5085:G5085"/>
    <mergeCell ref="A4633:K4633"/>
    <mergeCell ref="A4634:K4634"/>
    <mergeCell ref="A4635:K4635"/>
    <mergeCell ref="E4636:F4636"/>
    <mergeCell ref="G4636:H4636"/>
    <mergeCell ref="A4637:A4640"/>
    <mergeCell ref="B4637:B4640"/>
    <mergeCell ref="C4637:C4640"/>
    <mergeCell ref="D4637:F4637"/>
    <mergeCell ref="G4637:I4637"/>
    <mergeCell ref="K4637:K4640"/>
    <mergeCell ref="J4638:J4639"/>
    <mergeCell ref="A4595:B4595"/>
    <mergeCell ref="A4596:B4596"/>
    <mergeCell ref="C4597:D4597"/>
    <mergeCell ref="G4597:K4597"/>
    <mergeCell ref="C4598:D4598"/>
    <mergeCell ref="G4598:K4598"/>
    <mergeCell ref="C4599:D4599"/>
    <mergeCell ref="B4606:B4607"/>
    <mergeCell ref="C4606:C4607"/>
    <mergeCell ref="F4606:G4606"/>
    <mergeCell ref="A4166:K4166"/>
    <mergeCell ref="A4167:K4167"/>
    <mergeCell ref="A4168:K4168"/>
    <mergeCell ref="E4169:F4169"/>
    <mergeCell ref="G4169:H4169"/>
    <mergeCell ref="A4170:A4173"/>
    <mergeCell ref="B4170:B4173"/>
    <mergeCell ref="C4170:C4173"/>
    <mergeCell ref="D4170:F4170"/>
    <mergeCell ref="G4170:I4170"/>
    <mergeCell ref="K4170:K4173"/>
    <mergeCell ref="J4171:J4172"/>
    <mergeCell ref="A4142:B4142"/>
    <mergeCell ref="A4143:B4143"/>
    <mergeCell ref="C4144:D4144"/>
    <mergeCell ref="G4144:K4144"/>
    <mergeCell ref="C4145:D4145"/>
    <mergeCell ref="G4145:K4145"/>
    <mergeCell ref="C4146:D4146"/>
    <mergeCell ref="B4153:B4154"/>
    <mergeCell ref="C4153:C4154"/>
    <mergeCell ref="F4153:G4153"/>
    <mergeCell ref="A3713:K3713"/>
    <mergeCell ref="A3714:K3714"/>
    <mergeCell ref="A3715:K3715"/>
    <mergeCell ref="E3716:F3716"/>
    <mergeCell ref="G3716:H3716"/>
    <mergeCell ref="A3717:A3720"/>
    <mergeCell ref="B3717:B3720"/>
    <mergeCell ref="C3717:C3720"/>
    <mergeCell ref="D3717:F3717"/>
    <mergeCell ref="G3717:I3717"/>
    <mergeCell ref="K3717:K3720"/>
    <mergeCell ref="J3718:J3719"/>
    <mergeCell ref="D3694:E3694"/>
    <mergeCell ref="K5:K8"/>
    <mergeCell ref="A490:K490"/>
    <mergeCell ref="A491:K491"/>
    <mergeCell ref="J6:J7"/>
    <mergeCell ref="A1:K1"/>
    <mergeCell ref="A2:K2"/>
    <mergeCell ref="A3:K3"/>
    <mergeCell ref="E4:F4"/>
    <mergeCell ref="G4:H4"/>
    <mergeCell ref="A5:A8"/>
    <mergeCell ref="B5:B8"/>
    <mergeCell ref="C5:C8"/>
    <mergeCell ref="D5:F5"/>
    <mergeCell ref="G5:I5"/>
    <mergeCell ref="A492:K492"/>
    <mergeCell ref="E493:F493"/>
    <mergeCell ref="G493:H493"/>
    <mergeCell ref="A439:B439"/>
    <mergeCell ref="B449:B450"/>
    <mergeCell ref="C449:C450"/>
    <mergeCell ref="F449:G449"/>
    <mergeCell ref="A959:K959"/>
    <mergeCell ref="A960:K960"/>
    <mergeCell ref="A440:B440"/>
    <mergeCell ref="G442:K442"/>
    <mergeCell ref="G441:K441"/>
    <mergeCell ref="A961:K961"/>
    <mergeCell ref="E962:F962"/>
    <mergeCell ref="G962:H962"/>
    <mergeCell ref="K494:K497"/>
    <mergeCell ref="J495:J496"/>
    <mergeCell ref="A917:B917"/>
    <mergeCell ref="A918:B918"/>
    <mergeCell ref="A494:A497"/>
    <mergeCell ref="B494:B497"/>
    <mergeCell ref="C494:C497"/>
    <mergeCell ref="D494:F494"/>
    <mergeCell ref="G494:I494"/>
    <mergeCell ref="E1413:F1413"/>
    <mergeCell ref="G1413:H1413"/>
    <mergeCell ref="B1851:B1852"/>
    <mergeCell ref="C1851:C1852"/>
    <mergeCell ref="F1851:G1851"/>
    <mergeCell ref="A1414:A1417"/>
    <mergeCell ref="B1414:B1417"/>
    <mergeCell ref="C1414:C1417"/>
    <mergeCell ref="D1414:F1414"/>
    <mergeCell ref="G1414:I1414"/>
    <mergeCell ref="A1864:K1864"/>
    <mergeCell ref="A1865:K1865"/>
    <mergeCell ref="A1866:K1866"/>
    <mergeCell ref="E1867:F1867"/>
    <mergeCell ref="G1867:H1867"/>
    <mergeCell ref="K963:K966"/>
    <mergeCell ref="J964:J965"/>
    <mergeCell ref="A1388:B1388"/>
    <mergeCell ref="A1389:B1389"/>
    <mergeCell ref="B1395:B1396"/>
    <mergeCell ref="C1395:C1396"/>
    <mergeCell ref="F1395:G1395"/>
    <mergeCell ref="A963:A966"/>
    <mergeCell ref="B963:B966"/>
    <mergeCell ref="C963:C966"/>
    <mergeCell ref="D963:F963"/>
    <mergeCell ref="G963:I963"/>
    <mergeCell ref="K1414:K1417"/>
    <mergeCell ref="J1415:J1416"/>
    <mergeCell ref="A1839:B1839"/>
    <mergeCell ref="A1840:B1840"/>
    <mergeCell ref="A1410:K1410"/>
    <mergeCell ref="A1411:K1411"/>
    <mergeCell ref="A1412:K1412"/>
    <mergeCell ref="K1868:K1871"/>
    <mergeCell ref="J1869:J1870"/>
    <mergeCell ref="A2293:B2293"/>
    <mergeCell ref="A2294:B2294"/>
    <mergeCell ref="G2295:K2295"/>
    <mergeCell ref="A1868:A1871"/>
    <mergeCell ref="B1868:B1871"/>
    <mergeCell ref="C1868:C1871"/>
    <mergeCell ref="D1868:F1868"/>
    <mergeCell ref="G1868:I1868"/>
    <mergeCell ref="A2317:K2317"/>
    <mergeCell ref="A2318:K2318"/>
    <mergeCell ref="A2319:K2319"/>
    <mergeCell ref="E2320:F2320"/>
    <mergeCell ref="G2320:H2320"/>
    <mergeCell ref="G2296:K2296"/>
    <mergeCell ref="G2299:K2299"/>
    <mergeCell ref="G2300:K2300"/>
    <mergeCell ref="G2301:K2301"/>
    <mergeCell ref="B2304:B2305"/>
    <mergeCell ref="C2304:C2305"/>
    <mergeCell ref="F2304:G2304"/>
    <mergeCell ref="G2757:K2757"/>
    <mergeCell ref="G2758:K2758"/>
    <mergeCell ref="G2759:K2759"/>
    <mergeCell ref="B2762:B2763"/>
    <mergeCell ref="C2762:C2763"/>
    <mergeCell ref="F2762:G2762"/>
    <mergeCell ref="K2321:K2324"/>
    <mergeCell ref="J2322:J2323"/>
    <mergeCell ref="A2751:B2751"/>
    <mergeCell ref="A2752:B2752"/>
    <mergeCell ref="G2753:K2753"/>
    <mergeCell ref="A2321:A2324"/>
    <mergeCell ref="B2321:B2324"/>
    <mergeCell ref="C2321:C2324"/>
    <mergeCell ref="D2321:F2321"/>
    <mergeCell ref="G2321:I2321"/>
    <mergeCell ref="B3697:B3698"/>
    <mergeCell ref="C3697:C3698"/>
    <mergeCell ref="F3697:G3697"/>
    <mergeCell ref="U24:V24"/>
    <mergeCell ref="C443:D443"/>
    <mergeCell ref="C442:D442"/>
    <mergeCell ref="C441:D441"/>
    <mergeCell ref="A3257:K3257"/>
    <mergeCell ref="A3258:K3258"/>
    <mergeCell ref="A3259:K3259"/>
    <mergeCell ref="E3260:F3260"/>
    <mergeCell ref="G3260:H3260"/>
    <mergeCell ref="A3261:A3264"/>
    <mergeCell ref="B3261:B3264"/>
    <mergeCell ref="C3261:C3264"/>
    <mergeCell ref="D3261:F3261"/>
    <mergeCell ref="G3261:I3261"/>
    <mergeCell ref="K3261:K3264"/>
    <mergeCell ref="J3262:J3263"/>
    <mergeCell ref="A3230:B3230"/>
    <mergeCell ref="A3231:B3231"/>
    <mergeCell ref="G3232:K3232"/>
    <mergeCell ref="G3233:K3233"/>
    <mergeCell ref="B3241:B3242"/>
    <mergeCell ref="O5:P5"/>
    <mergeCell ref="O6:P6"/>
    <mergeCell ref="O7:P7"/>
    <mergeCell ref="O8:P8"/>
    <mergeCell ref="O9:P9"/>
    <mergeCell ref="A3686:B3686"/>
    <mergeCell ref="A3687:B3687"/>
    <mergeCell ref="G3688:K3688"/>
    <mergeCell ref="G3689:K3689"/>
    <mergeCell ref="C3241:C3242"/>
    <mergeCell ref="F3241:G3241"/>
    <mergeCell ref="A2801:K2801"/>
    <mergeCell ref="A2802:K2802"/>
    <mergeCell ref="A2803:K2803"/>
    <mergeCell ref="E2804:F2804"/>
    <mergeCell ref="G2804:H2804"/>
    <mergeCell ref="A2805:A2808"/>
    <mergeCell ref="B2805:B2808"/>
    <mergeCell ref="C2805:C2808"/>
    <mergeCell ref="D2805:F2805"/>
    <mergeCell ref="G2805:I2805"/>
    <mergeCell ref="K2805:K2808"/>
    <mergeCell ref="J2806:J2807"/>
    <mergeCell ref="G2754:K2754"/>
  </mergeCells>
  <pageMargins left="1.3779527559055118" right="0.19685039370078741" top="0.19685039370078741" bottom="0.19685039370078741" header="0.31496062992125984" footer="0.31496062992125984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9"/>
  <sheetViews>
    <sheetView workbookViewId="0">
      <selection activeCell="H20" sqref="H20"/>
    </sheetView>
  </sheetViews>
  <sheetFormatPr defaultRowHeight="15" x14ac:dyDescent="0.25"/>
  <cols>
    <col min="1" max="1" width="3.5703125" customWidth="1"/>
    <col min="2" max="2" width="2.5703125" customWidth="1"/>
    <col min="3" max="3" width="31.5703125" customWidth="1"/>
    <col min="4" max="4" width="1.7109375" customWidth="1"/>
    <col min="5" max="5" width="11" customWidth="1"/>
    <col min="6" max="6" width="10.5703125" customWidth="1"/>
    <col min="7" max="7" width="10.28515625" customWidth="1"/>
    <col min="8" max="8" width="21.42578125" customWidth="1"/>
    <col min="9" max="9" width="3.7109375" customWidth="1"/>
    <col min="10" max="10" width="2.140625" customWidth="1"/>
  </cols>
  <sheetData>
    <row r="1" spans="1:9" ht="18.75" x14ac:dyDescent="0.25">
      <c r="B1" s="1610" t="s">
        <v>682</v>
      </c>
      <c r="C1" s="1610"/>
      <c r="D1" s="1610"/>
      <c r="E1" s="1610"/>
      <c r="F1" s="1610"/>
      <c r="G1" s="1610"/>
      <c r="H1" s="1610"/>
      <c r="I1" s="1610"/>
    </row>
    <row r="2" spans="1:9" ht="22.5" x14ac:dyDescent="0.25">
      <c r="B2" s="1611" t="s">
        <v>683</v>
      </c>
      <c r="C2" s="1611"/>
      <c r="D2" s="1611"/>
      <c r="E2" s="1611"/>
      <c r="F2" s="1611"/>
      <c r="G2" s="1611"/>
      <c r="H2" s="1611"/>
      <c r="I2" s="1611"/>
    </row>
    <row r="3" spans="1:9" ht="15.75" x14ac:dyDescent="0.25">
      <c r="B3" s="1612" t="s">
        <v>684</v>
      </c>
      <c r="C3" s="1612"/>
      <c r="D3" s="1612"/>
      <c r="E3" s="1612"/>
      <c r="F3" s="1612"/>
      <c r="G3" s="1612"/>
      <c r="H3" s="1612"/>
      <c r="I3" s="1612"/>
    </row>
    <row r="4" spans="1:9" ht="15.75" customHeight="1" x14ac:dyDescent="0.25"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9" ht="15.75" thickBot="1" x14ac:dyDescent="0.3">
      <c r="A5" s="420"/>
      <c r="B5" s="420"/>
      <c r="C5" s="420"/>
      <c r="D5" s="420"/>
      <c r="E5" s="420"/>
      <c r="F5" s="420"/>
      <c r="G5" s="420"/>
      <c r="H5" s="420"/>
      <c r="I5" s="420"/>
    </row>
    <row r="6" spans="1:9" ht="9" customHeight="1" thickTop="1" x14ac:dyDescent="0.25">
      <c r="A6" s="130"/>
      <c r="B6" s="130"/>
      <c r="C6" s="130"/>
      <c r="D6" s="130"/>
      <c r="E6" s="130"/>
      <c r="F6" s="130"/>
      <c r="G6" s="130"/>
      <c r="H6" s="130"/>
      <c r="I6" s="130"/>
    </row>
    <row r="7" spans="1:9" ht="14.1" customHeight="1" x14ac:dyDescent="0.25">
      <c r="H7" s="446" t="s">
        <v>685</v>
      </c>
    </row>
    <row r="8" spans="1:9" ht="14.1" customHeight="1" x14ac:dyDescent="0.25">
      <c r="A8" s="1505" t="s">
        <v>686</v>
      </c>
      <c r="B8" s="1505"/>
      <c r="C8" s="1505"/>
      <c r="D8" s="1505"/>
      <c r="E8" s="1505"/>
      <c r="F8" s="1505"/>
      <c r="G8" s="1505"/>
      <c r="H8" s="1505"/>
      <c r="I8" s="1505"/>
    </row>
    <row r="9" spans="1:9" ht="14.1" customHeight="1" x14ac:dyDescent="0.25">
      <c r="A9" s="1505" t="s">
        <v>687</v>
      </c>
      <c r="B9" s="1505"/>
      <c r="C9" s="1505"/>
      <c r="D9" s="1505"/>
      <c r="E9" s="1505"/>
      <c r="F9" s="1505"/>
      <c r="G9" s="1505"/>
      <c r="H9" s="1505"/>
      <c r="I9" s="1505"/>
    </row>
    <row r="10" spans="1:9" ht="6.75" customHeight="1" x14ac:dyDescent="0.25"/>
    <row r="11" spans="1:9" ht="14.1" customHeight="1" x14ac:dyDescent="0.25">
      <c r="A11" s="1614" t="s">
        <v>991</v>
      </c>
      <c r="B11" s="1614"/>
      <c r="C11" s="1614"/>
      <c r="D11" s="1614"/>
      <c r="E11" s="1614"/>
      <c r="F11" s="1614"/>
      <c r="G11" s="1614"/>
      <c r="H11" s="1614"/>
      <c r="I11" s="1614"/>
    </row>
    <row r="12" spans="1:9" ht="14.1" customHeight="1" x14ac:dyDescent="0.3">
      <c r="A12" s="421" t="s">
        <v>688</v>
      </c>
      <c r="B12" s="421"/>
      <c r="C12" s="421"/>
      <c r="D12" s="421"/>
      <c r="E12" s="421"/>
      <c r="F12" s="421"/>
      <c r="G12" s="421"/>
      <c r="H12" s="421"/>
      <c r="I12" s="421"/>
    </row>
    <row r="13" spans="1:9" ht="14.1" customHeight="1" x14ac:dyDescent="0.3">
      <c r="A13" s="421"/>
      <c r="B13" s="421"/>
      <c r="C13" s="421"/>
      <c r="D13" s="421"/>
      <c r="E13" s="421"/>
      <c r="F13" s="421"/>
      <c r="G13" s="421"/>
      <c r="H13" s="421"/>
      <c r="I13" s="421"/>
    </row>
    <row r="14" spans="1:9" ht="14.1" customHeight="1" x14ac:dyDescent="0.3">
      <c r="A14" s="421">
        <v>1</v>
      </c>
      <c r="B14" s="421"/>
      <c r="C14" s="421" t="s">
        <v>689</v>
      </c>
      <c r="D14" s="421" t="s">
        <v>690</v>
      </c>
      <c r="E14" s="421" t="s">
        <v>691</v>
      </c>
      <c r="F14" s="421"/>
      <c r="G14" s="421"/>
      <c r="H14" s="421"/>
      <c r="I14" s="421"/>
    </row>
    <row r="15" spans="1:9" ht="14.1" customHeight="1" x14ac:dyDescent="0.3">
      <c r="A15" s="421"/>
      <c r="B15" s="421"/>
      <c r="C15" s="421" t="s">
        <v>692</v>
      </c>
      <c r="D15" s="421" t="s">
        <v>690</v>
      </c>
      <c r="E15" s="1615" t="s">
        <v>693</v>
      </c>
      <c r="F15" s="1616"/>
      <c r="G15" s="421"/>
      <c r="H15" s="421"/>
      <c r="I15" s="421"/>
    </row>
    <row r="16" spans="1:9" ht="14.1" customHeight="1" x14ac:dyDescent="0.3">
      <c r="A16" s="421"/>
      <c r="B16" s="421"/>
      <c r="C16" s="421" t="s">
        <v>694</v>
      </c>
      <c r="D16" s="421" t="s">
        <v>690</v>
      </c>
      <c r="E16" s="421" t="s">
        <v>695</v>
      </c>
      <c r="F16" s="421"/>
      <c r="G16" s="421"/>
      <c r="H16" s="421"/>
      <c r="I16" s="421"/>
    </row>
    <row r="17" spans="1:9" ht="14.1" customHeight="1" x14ac:dyDescent="0.3">
      <c r="A17" s="421"/>
      <c r="B17" s="1609" t="s">
        <v>696</v>
      </c>
      <c r="C17" s="1609"/>
      <c r="D17" s="1609"/>
      <c r="E17" s="1609"/>
      <c r="F17" s="421"/>
      <c r="G17" s="421"/>
      <c r="H17" s="421"/>
      <c r="I17" s="421"/>
    </row>
    <row r="18" spans="1:9" ht="8.25" customHeight="1" x14ac:dyDescent="0.3">
      <c r="A18" s="421"/>
      <c r="B18" s="421"/>
      <c r="C18" s="421"/>
      <c r="D18" s="421"/>
      <c r="E18" s="421"/>
      <c r="F18" s="421"/>
      <c r="G18" s="421"/>
      <c r="H18" s="421"/>
      <c r="I18" s="421"/>
    </row>
    <row r="19" spans="1:9" ht="14.1" customHeight="1" x14ac:dyDescent="0.3">
      <c r="A19" s="421">
        <v>2</v>
      </c>
      <c r="B19" s="421"/>
      <c r="C19" s="421" t="s">
        <v>689</v>
      </c>
      <c r="D19" s="421" t="s">
        <v>690</v>
      </c>
      <c r="E19" t="s">
        <v>736</v>
      </c>
      <c r="F19" s="421"/>
      <c r="G19" s="421"/>
      <c r="H19" s="421"/>
      <c r="I19" s="421"/>
    </row>
    <row r="20" spans="1:9" ht="14.1" customHeight="1" x14ac:dyDescent="0.3">
      <c r="A20" s="421"/>
      <c r="B20" s="421"/>
      <c r="C20" s="421" t="s">
        <v>692</v>
      </c>
      <c r="D20" s="421" t="s">
        <v>690</v>
      </c>
      <c r="E20" s="1615" t="s">
        <v>737</v>
      </c>
      <c r="F20" s="1616"/>
      <c r="G20" s="1616"/>
      <c r="H20" s="421"/>
      <c r="I20" s="421"/>
    </row>
    <row r="21" spans="1:9" ht="14.1" customHeight="1" x14ac:dyDescent="0.3">
      <c r="A21" s="421"/>
      <c r="B21" s="421"/>
      <c r="C21" s="421" t="s">
        <v>694</v>
      </c>
      <c r="D21" s="421" t="s">
        <v>690</v>
      </c>
      <c r="E21" s="421" t="s">
        <v>697</v>
      </c>
      <c r="F21" s="421"/>
      <c r="G21" s="421"/>
      <c r="H21" s="421"/>
      <c r="I21" s="421"/>
    </row>
    <row r="22" spans="1:9" ht="14.1" customHeight="1" x14ac:dyDescent="0.3">
      <c r="A22" s="421"/>
      <c r="B22" s="1609" t="s">
        <v>698</v>
      </c>
      <c r="C22" s="1609"/>
      <c r="D22" s="1609"/>
      <c r="E22" s="1609"/>
      <c r="F22" s="421"/>
      <c r="G22" s="421"/>
      <c r="H22" s="421"/>
      <c r="I22" s="421"/>
    </row>
    <row r="23" spans="1:9" ht="7.5" customHeight="1" x14ac:dyDescent="0.3">
      <c r="A23" s="421"/>
      <c r="B23" s="421"/>
      <c r="C23" s="421"/>
      <c r="D23" s="421"/>
      <c r="E23" s="421"/>
      <c r="F23" s="421"/>
      <c r="G23" s="421"/>
      <c r="H23" s="421"/>
      <c r="I23" s="421"/>
    </row>
    <row r="24" spans="1:9" ht="66.75" customHeight="1" x14ac:dyDescent="0.25">
      <c r="A24" s="738"/>
      <c r="B24" s="1603" t="s">
        <v>992</v>
      </c>
      <c r="C24" s="1603"/>
      <c r="D24" s="1603"/>
      <c r="E24" s="1603"/>
      <c r="F24" s="1603"/>
      <c r="G24" s="1603"/>
      <c r="H24" s="1603"/>
      <c r="I24" s="738"/>
    </row>
    <row r="25" spans="1:9" ht="14.1" customHeight="1" x14ac:dyDescent="0.3">
      <c r="A25" s="421"/>
      <c r="B25" s="421"/>
      <c r="C25" s="421"/>
      <c r="D25" s="421"/>
      <c r="E25" s="421"/>
      <c r="F25" s="421"/>
      <c r="G25" s="421"/>
      <c r="H25" s="421"/>
      <c r="I25" s="421"/>
    </row>
    <row r="26" spans="1:9" ht="14.1" customHeight="1" x14ac:dyDescent="0.3">
      <c r="A26" s="1608" t="s">
        <v>643</v>
      </c>
      <c r="B26" s="1608" t="s">
        <v>699</v>
      </c>
      <c r="C26" s="1608"/>
      <c r="D26" s="1604" t="s">
        <v>700</v>
      </c>
      <c r="E26" s="1604"/>
      <c r="F26" s="1604"/>
      <c r="G26" s="422" t="s">
        <v>701</v>
      </c>
      <c r="H26" s="1608" t="s">
        <v>702</v>
      </c>
      <c r="I26" s="421"/>
    </row>
    <row r="27" spans="1:9" ht="14.1" customHeight="1" x14ac:dyDescent="0.3">
      <c r="A27" s="1608"/>
      <c r="B27" s="1608"/>
      <c r="C27" s="1608"/>
      <c r="D27" s="1604" t="s">
        <v>703</v>
      </c>
      <c r="E27" s="1604"/>
      <c r="F27" s="423" t="s">
        <v>554</v>
      </c>
      <c r="G27" s="423" t="s">
        <v>571</v>
      </c>
      <c r="H27" s="1608"/>
      <c r="I27" s="421"/>
    </row>
    <row r="28" spans="1:9" ht="14.1" customHeight="1" x14ac:dyDescent="0.3">
      <c r="A28" s="423">
        <v>1</v>
      </c>
      <c r="B28" s="1604">
        <v>2</v>
      </c>
      <c r="C28" s="1604"/>
      <c r="D28" s="1604">
        <v>3</v>
      </c>
      <c r="E28" s="1604"/>
      <c r="F28" s="423">
        <v>4</v>
      </c>
      <c r="G28" s="423" t="s">
        <v>704</v>
      </c>
      <c r="H28" s="423">
        <v>6</v>
      </c>
      <c r="I28" s="421"/>
    </row>
    <row r="29" spans="1:9" ht="14.1" customHeight="1" x14ac:dyDescent="0.3">
      <c r="A29" s="424">
        <v>1</v>
      </c>
      <c r="B29" s="1605" t="s">
        <v>705</v>
      </c>
      <c r="C29" s="1606"/>
      <c r="D29" s="1631"/>
      <c r="E29" s="1632"/>
      <c r="F29" s="425"/>
      <c r="G29" s="425"/>
      <c r="H29" s="424"/>
      <c r="I29" s="421"/>
    </row>
    <row r="30" spans="1:9" ht="14.1" customHeight="1" x14ac:dyDescent="0.3">
      <c r="A30" s="426"/>
      <c r="B30" s="427"/>
      <c r="C30" s="447" t="s">
        <v>706</v>
      </c>
      <c r="D30" s="1620"/>
      <c r="E30" s="1621"/>
      <c r="F30" s="428"/>
      <c r="G30" s="428"/>
      <c r="H30" s="426"/>
      <c r="I30" s="421"/>
    </row>
    <row r="31" spans="1:9" ht="14.1" customHeight="1" x14ac:dyDescent="0.3">
      <c r="A31" s="426"/>
      <c r="B31" s="427">
        <v>1</v>
      </c>
      <c r="C31" s="427" t="s">
        <v>822</v>
      </c>
      <c r="D31" s="1620">
        <f>RREKAP!I74</f>
        <v>1235575</v>
      </c>
      <c r="E31" s="1621"/>
      <c r="F31" s="428">
        <f>D31</f>
        <v>1235575</v>
      </c>
      <c r="G31" s="428">
        <f>D31-F31</f>
        <v>0</v>
      </c>
      <c r="H31" s="426"/>
      <c r="I31" s="421"/>
    </row>
    <row r="32" spans="1:9" ht="14.1" customHeight="1" x14ac:dyDescent="0.3">
      <c r="A32" s="426"/>
      <c r="B32" s="429">
        <v>2</v>
      </c>
      <c r="C32" s="429" t="s">
        <v>823</v>
      </c>
      <c r="D32" s="1620">
        <f>RREKAP!I106</f>
        <v>27340000</v>
      </c>
      <c r="E32" s="1621"/>
      <c r="F32" s="428">
        <f t="shared" ref="F32:F34" si="0">D32</f>
        <v>27340000</v>
      </c>
      <c r="G32" s="428">
        <f t="shared" ref="G32:G34" si="1">D32-F32</f>
        <v>0</v>
      </c>
      <c r="H32" s="426"/>
      <c r="I32" s="421"/>
    </row>
    <row r="33" spans="1:9" ht="14.1" customHeight="1" x14ac:dyDescent="0.3">
      <c r="A33" s="426"/>
      <c r="B33" s="429">
        <v>3</v>
      </c>
      <c r="C33" s="429" t="s">
        <v>738</v>
      </c>
      <c r="D33" s="1620">
        <f>RREKAP!I115</f>
        <v>3080000</v>
      </c>
      <c r="E33" s="1621"/>
      <c r="F33" s="428">
        <f t="shared" si="0"/>
        <v>3080000</v>
      </c>
      <c r="G33" s="428">
        <f t="shared" si="1"/>
        <v>0</v>
      </c>
      <c r="H33" s="426"/>
      <c r="I33" s="421"/>
    </row>
    <row r="34" spans="1:9" ht="14.1" customHeight="1" x14ac:dyDescent="0.3">
      <c r="A34" s="426"/>
      <c r="B34" s="429">
        <v>4</v>
      </c>
      <c r="C34" s="429" t="s">
        <v>739</v>
      </c>
      <c r="D34" s="1620">
        <f>RREKAP!I167</f>
        <v>15105000</v>
      </c>
      <c r="E34" s="1621"/>
      <c r="F34" s="428">
        <f t="shared" si="0"/>
        <v>15105000</v>
      </c>
      <c r="G34" s="428">
        <f t="shared" si="1"/>
        <v>0</v>
      </c>
      <c r="H34" s="426"/>
      <c r="I34" s="421"/>
    </row>
    <row r="35" spans="1:9" ht="14.1" customHeight="1" thickBot="1" x14ac:dyDescent="0.35">
      <c r="A35" s="432"/>
      <c r="B35" s="1591" t="s">
        <v>127</v>
      </c>
      <c r="C35" s="1591"/>
      <c r="D35" s="1624">
        <f>D34+D33+D32+D31</f>
        <v>46760575</v>
      </c>
      <c r="E35" s="1625"/>
      <c r="F35" s="433">
        <f>F34+F33+F32+F31</f>
        <v>46760575</v>
      </c>
      <c r="G35" s="433">
        <f>G34+G33+G32+G31</f>
        <v>0</v>
      </c>
      <c r="H35" s="432"/>
      <c r="I35" s="421"/>
    </row>
    <row r="36" spans="1:9" ht="14.1" customHeight="1" x14ac:dyDescent="0.3">
      <c r="A36" s="440">
        <v>2</v>
      </c>
      <c r="B36" s="1598" t="s">
        <v>718</v>
      </c>
      <c r="C36" s="1598"/>
      <c r="D36" s="1626"/>
      <c r="E36" s="1627"/>
      <c r="F36" s="441"/>
      <c r="G36" s="441"/>
      <c r="H36" s="440"/>
      <c r="I36" s="421"/>
    </row>
    <row r="37" spans="1:9" ht="14.1" customHeight="1" x14ac:dyDescent="0.3">
      <c r="A37" s="426"/>
      <c r="B37" s="434"/>
      <c r="C37" s="449" t="s">
        <v>706</v>
      </c>
      <c r="D37" s="1620"/>
      <c r="E37" s="1621"/>
      <c r="F37" s="428"/>
      <c r="G37" s="428"/>
      <c r="H37" s="426"/>
      <c r="I37" s="421"/>
    </row>
    <row r="38" spans="1:9" ht="14.1" customHeight="1" x14ac:dyDescent="0.3">
      <c r="A38" s="426"/>
      <c r="B38" s="427">
        <v>1</v>
      </c>
      <c r="C38" s="427" t="s">
        <v>822</v>
      </c>
      <c r="D38" s="1620">
        <f>D31</f>
        <v>1235575</v>
      </c>
      <c r="E38" s="1621"/>
      <c r="F38" s="428">
        <f>D38</f>
        <v>1235575</v>
      </c>
      <c r="G38" s="428">
        <f>D38-F38</f>
        <v>0</v>
      </c>
      <c r="H38" s="426"/>
      <c r="I38" s="421"/>
    </row>
    <row r="39" spans="1:9" ht="14.1" customHeight="1" x14ac:dyDescent="0.3">
      <c r="A39" s="426"/>
      <c r="B39" s="429">
        <v>2</v>
      </c>
      <c r="C39" s="429" t="s">
        <v>823</v>
      </c>
      <c r="D39" s="1620">
        <f>D32</f>
        <v>27340000</v>
      </c>
      <c r="E39" s="1621"/>
      <c r="F39" s="428">
        <f t="shared" ref="F39:F41" si="2">D39</f>
        <v>27340000</v>
      </c>
      <c r="G39" s="428">
        <f t="shared" ref="G39:G41" si="3">D39-F39</f>
        <v>0</v>
      </c>
      <c r="H39" s="426"/>
      <c r="I39" s="421"/>
    </row>
    <row r="40" spans="1:9" ht="14.1" customHeight="1" x14ac:dyDescent="0.3">
      <c r="A40" s="426"/>
      <c r="B40" s="429">
        <v>3</v>
      </c>
      <c r="C40" s="429" t="s">
        <v>738</v>
      </c>
      <c r="D40" s="1620">
        <f>D33</f>
        <v>3080000</v>
      </c>
      <c r="E40" s="1621"/>
      <c r="F40" s="428">
        <f>D40</f>
        <v>3080000</v>
      </c>
      <c r="G40" s="428">
        <f t="shared" si="3"/>
        <v>0</v>
      </c>
      <c r="H40" s="426"/>
      <c r="I40" s="421"/>
    </row>
    <row r="41" spans="1:9" ht="14.1" customHeight="1" x14ac:dyDescent="0.3">
      <c r="A41" s="426"/>
      <c r="B41" s="429">
        <v>4</v>
      </c>
      <c r="C41" s="429" t="s">
        <v>739</v>
      </c>
      <c r="D41" s="1620">
        <f>D34</f>
        <v>15105000</v>
      </c>
      <c r="E41" s="1621"/>
      <c r="F41" s="428">
        <f t="shared" si="2"/>
        <v>15105000</v>
      </c>
      <c r="G41" s="428">
        <f t="shared" si="3"/>
        <v>0</v>
      </c>
      <c r="H41" s="426"/>
      <c r="I41" s="421"/>
    </row>
    <row r="42" spans="1:9" ht="14.1" customHeight="1" x14ac:dyDescent="0.3">
      <c r="A42" s="432"/>
      <c r="B42" s="1591" t="s">
        <v>127</v>
      </c>
      <c r="C42" s="1591"/>
      <c r="D42" s="1592">
        <f>D41+D40+D39+D38</f>
        <v>46760575</v>
      </c>
      <c r="E42" s="1593"/>
      <c r="F42" s="442">
        <f>F41+F40+F39+F38</f>
        <v>46760575</v>
      </c>
      <c r="G42" s="442">
        <f>G41+G40+G39+G38</f>
        <v>0</v>
      </c>
      <c r="H42" s="442">
        <f>SUM(H38:I41)</f>
        <v>0</v>
      </c>
      <c r="I42" s="421"/>
    </row>
    <row r="43" spans="1:9" ht="14.1" customHeight="1" x14ac:dyDescent="0.3">
      <c r="A43" s="443">
        <v>3</v>
      </c>
      <c r="B43" s="1594" t="s">
        <v>719</v>
      </c>
      <c r="C43" s="1594"/>
      <c r="D43" s="1595">
        <f>D35-D42</f>
        <v>0</v>
      </c>
      <c r="E43" s="1596"/>
      <c r="F43" s="444">
        <f>F35-F42</f>
        <v>0</v>
      </c>
      <c r="G43" s="444">
        <f>D43-F43</f>
        <v>0</v>
      </c>
      <c r="H43" s="443"/>
      <c r="I43" s="421"/>
    </row>
    <row r="44" spans="1:9" ht="14.1" customHeight="1" x14ac:dyDescent="0.25">
      <c r="A44" s="1630" t="s">
        <v>720</v>
      </c>
      <c r="B44" s="1630"/>
      <c r="C44" s="1630"/>
      <c r="D44" s="1630"/>
      <c r="E44" s="1630"/>
      <c r="F44" s="1630"/>
      <c r="G44" s="1630"/>
      <c r="H44" s="1630"/>
      <c r="I44" s="1630"/>
    </row>
    <row r="45" spans="1:9" ht="14.1" customHeight="1" x14ac:dyDescent="0.3">
      <c r="A45" s="421"/>
      <c r="B45" s="421"/>
      <c r="C45" s="421"/>
      <c r="D45" s="421"/>
      <c r="E45" s="421"/>
      <c r="F45" s="1587" t="str">
        <f>BUDIWARSO!F46</f>
        <v>Gemawang.    03  Desember   2015</v>
      </c>
      <c r="G45" s="1587"/>
      <c r="H45" s="1587"/>
      <c r="I45" s="421"/>
    </row>
    <row r="46" spans="1:9" ht="14.1" customHeight="1" x14ac:dyDescent="0.3">
      <c r="A46" s="1587" t="s">
        <v>721</v>
      </c>
      <c r="B46" s="1587"/>
      <c r="C46" s="1587"/>
      <c r="D46" s="421"/>
      <c r="E46" s="421"/>
      <c r="F46" s="1587" t="s">
        <v>722</v>
      </c>
      <c r="G46" s="1587"/>
      <c r="H46" s="1587"/>
      <c r="I46" s="421"/>
    </row>
    <row r="47" spans="1:9" ht="14.1" customHeight="1" x14ac:dyDescent="0.3">
      <c r="A47" s="453"/>
      <c r="B47" s="453"/>
      <c r="C47" s="453"/>
      <c r="D47" s="421"/>
      <c r="E47" s="421"/>
      <c r="F47" s="453"/>
      <c r="G47" s="453"/>
      <c r="H47" s="453"/>
      <c r="I47" s="421"/>
    </row>
    <row r="48" spans="1:9" ht="14.1" customHeight="1" x14ac:dyDescent="0.3">
      <c r="A48" s="421"/>
      <c r="B48" s="421"/>
      <c r="C48" s="421"/>
      <c r="D48" s="421"/>
      <c r="E48" s="421"/>
      <c r="F48" s="421"/>
      <c r="G48" s="421"/>
      <c r="H48" s="421"/>
      <c r="I48" s="421"/>
    </row>
    <row r="49" spans="1:9" ht="14.1" customHeight="1" x14ac:dyDescent="0.3">
      <c r="A49" s="421"/>
      <c r="B49" s="421"/>
      <c r="C49" s="421"/>
      <c r="D49" s="421"/>
      <c r="E49" s="421"/>
      <c r="F49" s="421"/>
      <c r="G49" s="421"/>
      <c r="H49" s="421"/>
      <c r="I49" s="421"/>
    </row>
    <row r="50" spans="1:9" ht="14.1" customHeight="1" x14ac:dyDescent="0.3">
      <c r="A50" s="1587" t="s">
        <v>736</v>
      </c>
      <c r="B50" s="1587"/>
      <c r="C50" s="1587"/>
      <c r="D50" s="421"/>
      <c r="E50" s="421"/>
      <c r="F50" s="1587" t="s">
        <v>691</v>
      </c>
      <c r="G50" s="1587"/>
      <c r="H50" s="1587"/>
      <c r="I50" s="421"/>
    </row>
    <row r="51" spans="1:9" ht="14.1" customHeight="1" x14ac:dyDescent="0.3">
      <c r="A51" s="1622" t="s">
        <v>740</v>
      </c>
      <c r="B51" s="1623"/>
      <c r="C51" s="1623"/>
      <c r="D51" s="454"/>
      <c r="E51" s="445"/>
      <c r="F51" s="1587" t="s">
        <v>723</v>
      </c>
      <c r="G51" s="1587"/>
      <c r="H51" s="1587"/>
      <c r="I51" s="421"/>
    </row>
    <row r="52" spans="1:9" ht="14.1" customHeight="1" x14ac:dyDescent="0.3">
      <c r="A52" s="421"/>
      <c r="B52" s="421"/>
      <c r="C52" s="1587" t="s">
        <v>724</v>
      </c>
      <c r="D52" s="1587"/>
      <c r="E52" s="1587"/>
      <c r="F52" s="1587"/>
      <c r="G52" s="1587"/>
      <c r="H52" s="1587"/>
      <c r="I52" s="421"/>
    </row>
    <row r="53" spans="1:9" ht="14.1" customHeight="1" x14ac:dyDescent="0.3">
      <c r="A53" s="421"/>
      <c r="B53" s="421"/>
      <c r="C53" s="1587" t="s">
        <v>725</v>
      </c>
      <c r="D53" s="1587"/>
      <c r="E53" s="1587"/>
      <c r="F53" s="1587"/>
      <c r="G53" s="1587"/>
      <c r="H53" s="1587"/>
      <c r="I53" s="421"/>
    </row>
    <row r="54" spans="1:9" ht="14.1" customHeight="1" x14ac:dyDescent="0.3">
      <c r="A54" s="421"/>
      <c r="B54" s="421"/>
      <c r="C54" s="421"/>
      <c r="D54" s="421"/>
      <c r="E54" s="421"/>
      <c r="F54" s="421"/>
      <c r="G54" s="421"/>
      <c r="H54" s="421"/>
      <c r="I54" s="421"/>
    </row>
    <row r="55" spans="1:9" ht="14.1" customHeight="1" x14ac:dyDescent="0.3">
      <c r="A55" s="421"/>
      <c r="B55" s="421"/>
      <c r="C55" s="421"/>
      <c r="D55" s="421"/>
      <c r="E55" s="421"/>
      <c r="F55" s="421"/>
      <c r="G55" s="421"/>
      <c r="H55" s="737"/>
      <c r="I55" s="421"/>
    </row>
    <row r="56" spans="1:9" ht="14.1" customHeight="1" x14ac:dyDescent="0.3">
      <c r="A56" s="421"/>
      <c r="B56" s="421"/>
      <c r="C56" s="421"/>
      <c r="D56" s="421"/>
      <c r="E56" s="421"/>
      <c r="F56" s="421"/>
      <c r="G56" s="421"/>
      <c r="H56" s="737"/>
      <c r="I56" s="421"/>
    </row>
    <row r="57" spans="1:9" ht="12.95" customHeight="1" x14ac:dyDescent="0.3">
      <c r="A57" s="421"/>
      <c r="B57" s="421"/>
      <c r="C57" s="1589" t="s">
        <v>904</v>
      </c>
      <c r="D57" s="1589"/>
      <c r="E57" s="1589"/>
      <c r="F57" s="1589"/>
      <c r="G57" s="1589"/>
      <c r="H57" s="1589"/>
      <c r="I57" s="421"/>
    </row>
    <row r="58" spans="1:9" ht="12.95" customHeight="1" x14ac:dyDescent="0.3">
      <c r="A58" s="421"/>
      <c r="B58" s="421"/>
      <c r="C58" s="1587" t="s">
        <v>990</v>
      </c>
      <c r="D58" s="1587"/>
      <c r="E58" s="1587"/>
      <c r="F58" s="1587"/>
      <c r="G58" s="1587"/>
      <c r="H58" s="1587"/>
      <c r="I58" s="421"/>
    </row>
    <row r="59" spans="1:9" ht="12.95" customHeight="1" x14ac:dyDescent="0.25">
      <c r="C59" s="1579" t="s">
        <v>921</v>
      </c>
      <c r="D59" s="1579"/>
      <c r="E59" s="1579"/>
      <c r="F59" s="1579"/>
      <c r="G59" s="1579"/>
      <c r="H59" s="1579"/>
    </row>
  </sheetData>
  <mergeCells count="52">
    <mergeCell ref="C59:H59"/>
    <mergeCell ref="C58:H58"/>
    <mergeCell ref="C53:H53"/>
    <mergeCell ref="A9:I9"/>
    <mergeCell ref="A8:I8"/>
    <mergeCell ref="B24:H24"/>
    <mergeCell ref="D37:E37"/>
    <mergeCell ref="B29:C29"/>
    <mergeCell ref="D29:E29"/>
    <mergeCell ref="D30:E30"/>
    <mergeCell ref="D32:E32"/>
    <mergeCell ref="D33:E33"/>
    <mergeCell ref="D34:E34"/>
    <mergeCell ref="B35:C35"/>
    <mergeCell ref="D35:E35"/>
    <mergeCell ref="B36:C36"/>
    <mergeCell ref="B1:I1"/>
    <mergeCell ref="B2:I2"/>
    <mergeCell ref="B3:I3"/>
    <mergeCell ref="B4:I4"/>
    <mergeCell ref="B28:C28"/>
    <mergeCell ref="D28:E28"/>
    <mergeCell ref="A11:I11"/>
    <mergeCell ref="E15:F15"/>
    <mergeCell ref="B17:E17"/>
    <mergeCell ref="E20:G20"/>
    <mergeCell ref="B22:E22"/>
    <mergeCell ref="A26:A27"/>
    <mergeCell ref="B26:C27"/>
    <mergeCell ref="D26:F26"/>
    <mergeCell ref="H26:H27"/>
    <mergeCell ref="D27:E27"/>
    <mergeCell ref="D36:E36"/>
    <mergeCell ref="D31:E31"/>
    <mergeCell ref="D38:E38"/>
    <mergeCell ref="D39:E39"/>
    <mergeCell ref="D40:E40"/>
    <mergeCell ref="D41:E41"/>
    <mergeCell ref="B42:C42"/>
    <mergeCell ref="D42:E42"/>
    <mergeCell ref="B43:C43"/>
    <mergeCell ref="D43:E43"/>
    <mergeCell ref="C57:H57"/>
    <mergeCell ref="A44:I44"/>
    <mergeCell ref="F45:H45"/>
    <mergeCell ref="A46:C46"/>
    <mergeCell ref="F46:H46"/>
    <mergeCell ref="A50:C50"/>
    <mergeCell ref="F50:H50"/>
    <mergeCell ref="A51:C51"/>
    <mergeCell ref="F51:H51"/>
    <mergeCell ref="C52:H52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024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95250</xdr:colOff>
                <xdr:row>3</xdr:row>
                <xdr:rowOff>152400</xdr:rowOff>
              </to>
            </anchor>
          </objectPr>
        </oleObject>
      </mc:Choice>
      <mc:Fallback>
        <oleObject progId="CorelPhotoPaint.Image.8" shapeId="1024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7"/>
  <sheetViews>
    <sheetView workbookViewId="0">
      <selection activeCell="Q24" sqref="Q24"/>
    </sheetView>
  </sheetViews>
  <sheetFormatPr defaultRowHeight="15" x14ac:dyDescent="0.25"/>
  <cols>
    <col min="1" max="1" width="3.85546875" customWidth="1"/>
    <col min="2" max="2" width="2.140625" customWidth="1"/>
    <col min="3" max="3" width="28" customWidth="1"/>
    <col min="4" max="4" width="2.28515625" customWidth="1"/>
    <col min="6" max="6" width="10.28515625" customWidth="1"/>
    <col min="7" max="7" width="10" customWidth="1"/>
    <col min="8" max="8" width="25.140625" customWidth="1"/>
    <col min="9" max="9" width="3.140625" customWidth="1"/>
    <col min="10" max="10" width="3.5703125" customWidth="1"/>
  </cols>
  <sheetData>
    <row r="1" spans="1:9" ht="18.75" x14ac:dyDescent="0.25">
      <c r="B1" s="1610" t="s">
        <v>682</v>
      </c>
      <c r="C1" s="1610"/>
      <c r="D1" s="1610"/>
      <c r="E1" s="1610"/>
      <c r="F1" s="1610"/>
      <c r="G1" s="1610"/>
      <c r="H1" s="1610"/>
      <c r="I1" s="1610"/>
    </row>
    <row r="2" spans="1:9" ht="22.5" x14ac:dyDescent="0.25">
      <c r="B2" s="1611" t="s">
        <v>683</v>
      </c>
      <c r="C2" s="1611"/>
      <c r="D2" s="1611"/>
      <c r="E2" s="1611"/>
      <c r="F2" s="1611"/>
      <c r="G2" s="1611"/>
      <c r="H2" s="1611"/>
      <c r="I2" s="1611"/>
    </row>
    <row r="3" spans="1:9" ht="15.75" x14ac:dyDescent="0.25">
      <c r="B3" s="1612" t="s">
        <v>684</v>
      </c>
      <c r="C3" s="1612"/>
      <c r="D3" s="1612"/>
      <c r="E3" s="1612"/>
      <c r="F3" s="1612"/>
      <c r="G3" s="1612"/>
      <c r="H3" s="1612"/>
      <c r="I3" s="1612"/>
    </row>
    <row r="4" spans="1:9" ht="15.75" customHeight="1" x14ac:dyDescent="0.25"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9" ht="7.5" customHeight="1" thickBot="1" x14ac:dyDescent="0.3">
      <c r="A5" s="420"/>
      <c r="B5" s="420"/>
      <c r="C5" s="420"/>
      <c r="D5" s="420"/>
      <c r="E5" s="420"/>
      <c r="F5" s="420"/>
      <c r="G5" s="420"/>
      <c r="H5" s="420"/>
      <c r="I5" s="420"/>
    </row>
    <row r="6" spans="1:9" ht="14.1" customHeight="1" thickTop="1" x14ac:dyDescent="0.25">
      <c r="A6" s="130"/>
      <c r="B6" s="130"/>
      <c r="C6" s="130"/>
      <c r="D6" s="130"/>
      <c r="E6" s="130"/>
      <c r="F6" s="130"/>
      <c r="G6" s="130"/>
      <c r="H6" s="130"/>
      <c r="I6" s="130"/>
    </row>
    <row r="7" spans="1:9" ht="14.1" customHeight="1" x14ac:dyDescent="0.25">
      <c r="H7" s="446" t="s">
        <v>685</v>
      </c>
    </row>
    <row r="8" spans="1:9" ht="14.1" customHeight="1" x14ac:dyDescent="0.25">
      <c r="A8" s="1505" t="s">
        <v>686</v>
      </c>
      <c r="B8" s="1505"/>
      <c r="C8" s="1505"/>
      <c r="D8" s="1505"/>
      <c r="E8" s="1505"/>
      <c r="F8" s="1505"/>
      <c r="G8" s="1505"/>
      <c r="H8" s="1505"/>
      <c r="I8" s="1505"/>
    </row>
    <row r="9" spans="1:9" ht="14.1" customHeight="1" x14ac:dyDescent="0.25">
      <c r="A9" s="1505" t="s">
        <v>687</v>
      </c>
      <c r="B9" s="1505"/>
      <c r="C9" s="1505"/>
      <c r="D9" s="1505"/>
      <c r="E9" s="1505"/>
      <c r="F9" s="1505"/>
      <c r="G9" s="1505"/>
      <c r="H9" s="1505"/>
      <c r="I9" s="1505"/>
    </row>
    <row r="10" spans="1:9" ht="14.1" customHeight="1" x14ac:dyDescent="0.25"/>
    <row r="11" spans="1:9" ht="14.1" customHeight="1" x14ac:dyDescent="0.25">
      <c r="A11" s="1614" t="s">
        <v>991</v>
      </c>
      <c r="B11" s="1614"/>
      <c r="C11" s="1614"/>
      <c r="D11" s="1614"/>
      <c r="E11" s="1614"/>
      <c r="F11" s="1614"/>
      <c r="G11" s="1614"/>
      <c r="H11" s="1614"/>
      <c r="I11" s="1614"/>
    </row>
    <row r="12" spans="1:9" ht="18.75" customHeight="1" x14ac:dyDescent="0.3">
      <c r="A12" s="421" t="s">
        <v>688</v>
      </c>
      <c r="B12" s="421"/>
      <c r="C12" s="421"/>
      <c r="D12" s="421"/>
      <c r="E12" s="421"/>
      <c r="F12" s="421"/>
      <c r="G12" s="421"/>
      <c r="H12" s="421"/>
      <c r="I12" s="421"/>
    </row>
    <row r="13" spans="1:9" ht="14.1" customHeight="1" x14ac:dyDescent="0.3">
      <c r="A13" s="421"/>
      <c r="B13" s="421"/>
      <c r="C13" s="421"/>
      <c r="D13" s="421"/>
      <c r="E13" s="421"/>
      <c r="F13" s="421"/>
      <c r="G13" s="421"/>
      <c r="H13" s="421"/>
      <c r="I13" s="421"/>
    </row>
    <row r="14" spans="1:9" ht="14.1" customHeight="1" x14ac:dyDescent="0.3">
      <c r="A14" s="421">
        <v>1</v>
      </c>
      <c r="B14" s="421"/>
      <c r="C14" s="421" t="s">
        <v>689</v>
      </c>
      <c r="D14" s="421" t="s">
        <v>690</v>
      </c>
      <c r="E14" s="421" t="s">
        <v>691</v>
      </c>
      <c r="F14" s="421"/>
      <c r="G14" s="421"/>
      <c r="H14" s="421"/>
      <c r="I14" s="421"/>
    </row>
    <row r="15" spans="1:9" ht="14.1" customHeight="1" x14ac:dyDescent="0.3">
      <c r="A15" s="421"/>
      <c r="B15" s="421"/>
      <c r="C15" s="421" t="s">
        <v>692</v>
      </c>
      <c r="D15" s="421" t="s">
        <v>690</v>
      </c>
      <c r="E15" s="1615" t="s">
        <v>693</v>
      </c>
      <c r="F15" s="1616"/>
      <c r="G15" s="421"/>
      <c r="H15" s="421"/>
      <c r="I15" s="421"/>
    </row>
    <row r="16" spans="1:9" ht="14.1" customHeight="1" x14ac:dyDescent="0.3">
      <c r="A16" s="421"/>
      <c r="B16" s="421"/>
      <c r="C16" s="421" t="s">
        <v>694</v>
      </c>
      <c r="D16" s="421" t="s">
        <v>690</v>
      </c>
      <c r="E16" s="421" t="s">
        <v>695</v>
      </c>
      <c r="F16" s="421"/>
      <c r="G16" s="421"/>
      <c r="H16" s="421"/>
      <c r="I16" s="421"/>
    </row>
    <row r="17" spans="1:11" ht="14.1" customHeight="1" x14ac:dyDescent="0.3">
      <c r="A17" s="421"/>
      <c r="B17" s="1609" t="s">
        <v>696</v>
      </c>
      <c r="C17" s="1609"/>
      <c r="D17" s="1609"/>
      <c r="E17" s="1609"/>
      <c r="F17" s="421"/>
      <c r="G17" s="421"/>
      <c r="H17" s="421"/>
      <c r="I17" s="421"/>
    </row>
    <row r="18" spans="1:11" ht="14.1" customHeight="1" x14ac:dyDescent="0.3">
      <c r="A18" s="421"/>
      <c r="B18" s="421"/>
      <c r="C18" s="421"/>
      <c r="D18" s="421"/>
      <c r="E18" s="421"/>
      <c r="F18" s="421"/>
      <c r="G18" s="421"/>
      <c r="H18" s="421"/>
      <c r="I18" s="421"/>
    </row>
    <row r="19" spans="1:11" ht="14.1" customHeight="1" x14ac:dyDescent="0.3">
      <c r="A19" s="421">
        <v>2</v>
      </c>
      <c r="B19" s="421"/>
      <c r="C19" s="421" t="s">
        <v>689</v>
      </c>
      <c r="D19" s="421" t="s">
        <v>690</v>
      </c>
      <c r="E19" s="1017" t="s">
        <v>918</v>
      </c>
      <c r="F19" s="421"/>
      <c r="G19" s="421"/>
      <c r="H19" s="421"/>
      <c r="I19" s="421"/>
    </row>
    <row r="20" spans="1:11" ht="14.1" customHeight="1" x14ac:dyDescent="0.3">
      <c r="A20" s="421"/>
      <c r="B20" s="421"/>
      <c r="C20" s="421" t="s">
        <v>692</v>
      </c>
      <c r="D20" s="421" t="s">
        <v>690</v>
      </c>
      <c r="E20" s="1005" t="s">
        <v>920</v>
      </c>
      <c r="F20" s="445"/>
      <c r="G20" s="445"/>
      <c r="H20" s="421"/>
      <c r="I20" s="421"/>
    </row>
    <row r="21" spans="1:11" ht="14.1" customHeight="1" x14ac:dyDescent="0.3">
      <c r="A21" s="421"/>
      <c r="B21" s="421"/>
      <c r="C21" s="421" t="s">
        <v>694</v>
      </c>
      <c r="D21" s="421" t="s">
        <v>690</v>
      </c>
      <c r="E21" s="421" t="s">
        <v>697</v>
      </c>
      <c r="F21" s="421"/>
      <c r="G21" s="421"/>
      <c r="H21" s="421"/>
      <c r="I21" s="421"/>
    </row>
    <row r="22" spans="1:11" ht="14.1" customHeight="1" x14ac:dyDescent="0.3">
      <c r="A22" s="421"/>
      <c r="B22" s="1609" t="s">
        <v>698</v>
      </c>
      <c r="C22" s="1609"/>
      <c r="D22" s="1609"/>
      <c r="E22" s="1609"/>
      <c r="F22" s="421"/>
      <c r="G22" s="421"/>
      <c r="H22" s="421"/>
      <c r="I22" s="421"/>
    </row>
    <row r="23" spans="1:11" ht="14.1" customHeight="1" x14ac:dyDescent="0.3">
      <c r="A23" s="421"/>
      <c r="B23" s="421"/>
      <c r="C23" s="421"/>
      <c r="D23" s="421"/>
      <c r="E23" s="421"/>
      <c r="F23" s="421"/>
      <c r="G23" s="421"/>
      <c r="H23" s="421"/>
      <c r="I23" s="421"/>
    </row>
    <row r="24" spans="1:11" ht="72" customHeight="1" x14ac:dyDescent="0.25">
      <c r="A24" s="738"/>
      <c r="B24" s="1603" t="s">
        <v>992</v>
      </c>
      <c r="C24" s="1603"/>
      <c r="D24" s="1603"/>
      <c r="E24" s="1603"/>
      <c r="F24" s="1603"/>
      <c r="G24" s="1603"/>
      <c r="H24" s="1603"/>
      <c r="I24" s="738"/>
    </row>
    <row r="25" spans="1:11" ht="14.1" customHeight="1" x14ac:dyDescent="0.3">
      <c r="A25" s="421"/>
      <c r="B25" s="421"/>
      <c r="C25" s="421"/>
      <c r="D25" s="421"/>
      <c r="E25" s="421"/>
      <c r="F25" s="421"/>
      <c r="G25" s="421"/>
      <c r="H25" s="421"/>
      <c r="I25" s="421"/>
    </row>
    <row r="26" spans="1:11" ht="14.1" customHeight="1" x14ac:dyDescent="0.3">
      <c r="A26" s="1608" t="s">
        <v>643</v>
      </c>
      <c r="B26" s="1608" t="s">
        <v>699</v>
      </c>
      <c r="C26" s="1608"/>
      <c r="D26" s="1604" t="s">
        <v>700</v>
      </c>
      <c r="E26" s="1604"/>
      <c r="F26" s="1604"/>
      <c r="G26" s="422" t="s">
        <v>701</v>
      </c>
      <c r="H26" s="1608" t="s">
        <v>702</v>
      </c>
      <c r="I26" s="421"/>
    </row>
    <row r="27" spans="1:11" ht="14.1" customHeight="1" x14ac:dyDescent="0.3">
      <c r="A27" s="1608"/>
      <c r="B27" s="1608"/>
      <c r="C27" s="1608"/>
      <c r="D27" s="1604" t="s">
        <v>703</v>
      </c>
      <c r="E27" s="1604"/>
      <c r="F27" s="423" t="s">
        <v>554</v>
      </c>
      <c r="G27" s="423" t="s">
        <v>571</v>
      </c>
      <c r="H27" s="1608"/>
      <c r="I27" s="421"/>
    </row>
    <row r="28" spans="1:11" ht="14.1" customHeight="1" x14ac:dyDescent="0.3">
      <c r="A28" s="423">
        <v>1</v>
      </c>
      <c r="B28" s="1604">
        <v>2</v>
      </c>
      <c r="C28" s="1604"/>
      <c r="D28" s="1604">
        <v>3</v>
      </c>
      <c r="E28" s="1604"/>
      <c r="F28" s="423">
        <v>4</v>
      </c>
      <c r="G28" s="423" t="s">
        <v>704</v>
      </c>
      <c r="H28" s="423">
        <v>6</v>
      </c>
      <c r="I28" s="421"/>
    </row>
    <row r="29" spans="1:11" ht="14.1" customHeight="1" x14ac:dyDescent="0.3">
      <c r="A29" s="424">
        <v>1</v>
      </c>
      <c r="B29" s="1605" t="s">
        <v>705</v>
      </c>
      <c r="C29" s="1606"/>
      <c r="D29" s="1607"/>
      <c r="E29" s="1607"/>
      <c r="F29" s="425"/>
      <c r="G29" s="425"/>
      <c r="H29" s="424"/>
      <c r="I29" s="421"/>
    </row>
    <row r="30" spans="1:11" ht="14.1" customHeight="1" x14ac:dyDescent="0.3">
      <c r="A30" s="426"/>
      <c r="B30" s="427"/>
      <c r="C30" s="447" t="s">
        <v>706</v>
      </c>
      <c r="D30" s="1590"/>
      <c r="E30" s="1590"/>
      <c r="F30" s="428"/>
      <c r="G30" s="428"/>
      <c r="H30" s="426"/>
      <c r="I30" s="421"/>
      <c r="K30" s="706">
        <f>F31-40500</f>
        <v>709500</v>
      </c>
    </row>
    <row r="31" spans="1:11" ht="14.1" customHeight="1" x14ac:dyDescent="0.3">
      <c r="A31" s="426"/>
      <c r="B31" s="429">
        <v>1</v>
      </c>
      <c r="C31" s="429" t="s">
        <v>824</v>
      </c>
      <c r="D31" s="1590">
        <f>RREKAP!I46</f>
        <v>750000</v>
      </c>
      <c r="E31" s="1590"/>
      <c r="F31" s="428">
        <f>D31</f>
        <v>750000</v>
      </c>
      <c r="G31" s="428">
        <f>D31-F31</f>
        <v>0</v>
      </c>
      <c r="H31" s="426"/>
      <c r="I31" s="421"/>
    </row>
    <row r="32" spans="1:11" ht="14.1" customHeight="1" x14ac:dyDescent="0.3">
      <c r="A32" s="426"/>
      <c r="B32" s="429">
        <v>2</v>
      </c>
      <c r="C32" s="429" t="s">
        <v>825</v>
      </c>
      <c r="D32" s="1590">
        <f>RREKAP!I431</f>
        <v>860000</v>
      </c>
      <c r="E32" s="1590"/>
      <c r="F32" s="428">
        <f t="shared" ref="F32" si="0">D32</f>
        <v>860000</v>
      </c>
      <c r="G32" s="428">
        <f t="shared" ref="G32:G38" si="1">D32-F32</f>
        <v>0</v>
      </c>
      <c r="H32" s="426"/>
      <c r="I32" s="421"/>
    </row>
    <row r="33" spans="1:9" ht="14.1" customHeight="1" x14ac:dyDescent="0.3">
      <c r="A33" s="426"/>
      <c r="B33" s="429"/>
      <c r="C33" s="429"/>
      <c r="D33" s="1590"/>
      <c r="E33" s="1590"/>
      <c r="F33" s="428"/>
      <c r="G33" s="428"/>
      <c r="H33" s="426"/>
      <c r="I33" s="421"/>
    </row>
    <row r="34" spans="1:9" ht="14.1" customHeight="1" thickBot="1" x14ac:dyDescent="0.35">
      <c r="A34" s="432"/>
      <c r="B34" s="1591" t="s">
        <v>127</v>
      </c>
      <c r="C34" s="1591"/>
      <c r="D34" s="1597">
        <f>D32+D31</f>
        <v>1610000</v>
      </c>
      <c r="E34" s="1597"/>
      <c r="F34" s="433">
        <f>F32+F31</f>
        <v>1610000</v>
      </c>
      <c r="G34" s="433">
        <f>G32+G31</f>
        <v>0</v>
      </c>
      <c r="H34" s="432"/>
      <c r="I34" s="421"/>
    </row>
    <row r="35" spans="1:9" ht="14.1" customHeight="1" x14ac:dyDescent="0.3">
      <c r="A35" s="440">
        <v>2</v>
      </c>
      <c r="B35" s="1598" t="s">
        <v>718</v>
      </c>
      <c r="C35" s="1598"/>
      <c r="D35" s="1599"/>
      <c r="E35" s="1599"/>
      <c r="F35" s="441"/>
      <c r="G35" s="441"/>
      <c r="H35" s="440"/>
      <c r="I35" s="421"/>
    </row>
    <row r="36" spans="1:9" ht="14.1" customHeight="1" x14ac:dyDescent="0.3">
      <c r="A36" s="426"/>
      <c r="B36" s="434"/>
      <c r="C36" s="449" t="s">
        <v>706</v>
      </c>
      <c r="D36" s="1590"/>
      <c r="E36" s="1590"/>
      <c r="F36" s="428"/>
      <c r="G36" s="428"/>
      <c r="H36" s="426"/>
      <c r="I36" s="421"/>
    </row>
    <row r="37" spans="1:9" ht="14.1" customHeight="1" x14ac:dyDescent="0.3">
      <c r="A37" s="426"/>
      <c r="B37" s="429">
        <v>1</v>
      </c>
      <c r="C37" s="429" t="s">
        <v>824</v>
      </c>
      <c r="D37" s="1590">
        <f>D31</f>
        <v>750000</v>
      </c>
      <c r="E37" s="1590"/>
      <c r="F37" s="428">
        <f>D37</f>
        <v>750000</v>
      </c>
      <c r="G37" s="428">
        <f t="shared" si="1"/>
        <v>0</v>
      </c>
      <c r="H37" s="426"/>
      <c r="I37" s="421"/>
    </row>
    <row r="38" spans="1:9" ht="14.1" customHeight="1" x14ac:dyDescent="0.3">
      <c r="A38" s="426"/>
      <c r="B38" s="429">
        <v>2</v>
      </c>
      <c r="C38" s="429" t="s">
        <v>825</v>
      </c>
      <c r="D38" s="1590">
        <f>D32</f>
        <v>860000</v>
      </c>
      <c r="E38" s="1590"/>
      <c r="F38" s="428">
        <f t="shared" ref="F38" si="2">D38</f>
        <v>860000</v>
      </c>
      <c r="G38" s="428">
        <f t="shared" si="1"/>
        <v>0</v>
      </c>
      <c r="H38" s="426"/>
      <c r="I38" s="421"/>
    </row>
    <row r="39" spans="1:9" ht="14.1" customHeight="1" x14ac:dyDescent="0.3">
      <c r="A39" s="426"/>
      <c r="B39" s="429"/>
      <c r="C39" s="429"/>
      <c r="D39" s="1590"/>
      <c r="E39" s="1590"/>
      <c r="F39" s="428"/>
      <c r="G39" s="428"/>
      <c r="H39" s="426"/>
      <c r="I39" s="421"/>
    </row>
    <row r="40" spans="1:9" ht="14.1" customHeight="1" x14ac:dyDescent="0.3">
      <c r="A40" s="432"/>
      <c r="B40" s="1591" t="s">
        <v>127</v>
      </c>
      <c r="C40" s="1591"/>
      <c r="D40" s="1592">
        <f>D38+D37</f>
        <v>1610000</v>
      </c>
      <c r="E40" s="1593"/>
      <c r="F40" s="442">
        <f>F38+F37</f>
        <v>1610000</v>
      </c>
      <c r="G40" s="442">
        <f>G38+G37</f>
        <v>0</v>
      </c>
      <c r="H40" s="442">
        <f>SUM(H37:I39)</f>
        <v>0</v>
      </c>
      <c r="I40" s="421"/>
    </row>
    <row r="41" spans="1:9" ht="14.1" customHeight="1" x14ac:dyDescent="0.3">
      <c r="A41" s="443">
        <v>3</v>
      </c>
      <c r="B41" s="1594" t="s">
        <v>719</v>
      </c>
      <c r="C41" s="1594"/>
      <c r="D41" s="1595">
        <f>D34-D40</f>
        <v>0</v>
      </c>
      <c r="E41" s="1596"/>
      <c r="F41" s="444">
        <f>F34-F40</f>
        <v>0</v>
      </c>
      <c r="G41" s="444">
        <f>D41-F41</f>
        <v>0</v>
      </c>
      <c r="H41" s="443"/>
      <c r="I41" s="421"/>
    </row>
    <row r="42" spans="1:9" ht="14.1" customHeight="1" x14ac:dyDescent="0.25">
      <c r="A42" s="1630" t="s">
        <v>720</v>
      </c>
      <c r="B42" s="1630"/>
      <c r="C42" s="1630"/>
      <c r="D42" s="1630"/>
      <c r="E42" s="1630"/>
      <c r="F42" s="1630"/>
      <c r="G42" s="1630"/>
      <c r="H42" s="1630"/>
      <c r="I42" s="1630"/>
    </row>
    <row r="43" spans="1:9" ht="14.1" customHeight="1" x14ac:dyDescent="0.3">
      <c r="A43" s="421"/>
      <c r="B43" s="421"/>
      <c r="C43" s="421"/>
      <c r="D43" s="421"/>
      <c r="E43" s="421"/>
      <c r="F43" s="1587" t="str">
        <f>ISMOYO!F45</f>
        <v>Gemawang.    03  Desember   2015</v>
      </c>
      <c r="G43" s="1587"/>
      <c r="H43" s="1587"/>
      <c r="I43" s="421"/>
    </row>
    <row r="44" spans="1:9" ht="14.1" customHeight="1" x14ac:dyDescent="0.3">
      <c r="A44" s="454"/>
      <c r="B44" s="454"/>
      <c r="C44" s="1006" t="s">
        <v>721</v>
      </c>
      <c r="D44" s="421"/>
      <c r="E44" s="421"/>
      <c r="F44" s="1587" t="s">
        <v>722</v>
      </c>
      <c r="G44" s="1587"/>
      <c r="H44" s="1587"/>
      <c r="I44" s="421"/>
    </row>
    <row r="45" spans="1:9" ht="14.1" customHeight="1" x14ac:dyDescent="0.3">
      <c r="A45" s="1006"/>
      <c r="B45" s="1006"/>
      <c r="C45" s="1006"/>
      <c r="D45" s="421"/>
      <c r="E45" s="421"/>
      <c r="F45" s="453"/>
      <c r="G45" s="453"/>
      <c r="H45" s="453"/>
      <c r="I45" s="421"/>
    </row>
    <row r="46" spans="1:9" ht="14.1" customHeight="1" x14ac:dyDescent="0.3">
      <c r="A46" s="421"/>
      <c r="B46" s="421"/>
      <c r="C46" s="1006"/>
      <c r="D46" s="421"/>
      <c r="E46" s="421"/>
      <c r="F46" s="421"/>
      <c r="G46" s="421"/>
      <c r="H46" s="421"/>
      <c r="I46" s="421"/>
    </row>
    <row r="47" spans="1:9" ht="14.1" customHeight="1" x14ac:dyDescent="0.3">
      <c r="A47" s="421"/>
      <c r="B47" s="421"/>
      <c r="C47" s="1006"/>
      <c r="D47" s="421"/>
      <c r="E47" s="421"/>
      <c r="F47" s="421"/>
      <c r="G47" s="421"/>
      <c r="H47" s="421"/>
      <c r="I47" s="421"/>
    </row>
    <row r="48" spans="1:9" ht="14.1" customHeight="1" x14ac:dyDescent="0.3">
      <c r="A48" s="454"/>
      <c r="B48" s="454"/>
      <c r="C48" s="1004" t="s">
        <v>918</v>
      </c>
      <c r="D48" s="421"/>
      <c r="E48" s="421"/>
      <c r="F48" s="1587" t="s">
        <v>691</v>
      </c>
      <c r="G48" s="1587"/>
      <c r="H48" s="1587"/>
      <c r="I48" s="421"/>
    </row>
    <row r="49" spans="1:9" ht="14.1" customHeight="1" x14ac:dyDescent="0.3">
      <c r="A49" s="1015"/>
      <c r="B49" s="445"/>
      <c r="C49" s="1007" t="s">
        <v>919</v>
      </c>
      <c r="D49" s="454"/>
      <c r="E49" s="445"/>
      <c r="F49" s="1587" t="s">
        <v>723</v>
      </c>
      <c r="G49" s="1587"/>
      <c r="H49" s="1587"/>
      <c r="I49" s="421"/>
    </row>
    <row r="50" spans="1:9" ht="14.1" customHeight="1" x14ac:dyDescent="0.3">
      <c r="A50" s="421"/>
      <c r="B50" s="421"/>
      <c r="C50" s="1587" t="s">
        <v>724</v>
      </c>
      <c r="D50" s="1587"/>
      <c r="E50" s="1587"/>
      <c r="F50" s="1587"/>
      <c r="G50" s="1587"/>
      <c r="H50" s="1587"/>
      <c r="I50" s="421"/>
    </row>
    <row r="51" spans="1:9" ht="14.1" customHeight="1" x14ac:dyDescent="0.3">
      <c r="A51" s="421"/>
      <c r="B51" s="421"/>
      <c r="C51" s="1587" t="s">
        <v>725</v>
      </c>
      <c r="D51" s="1587"/>
      <c r="E51" s="1587"/>
      <c r="F51" s="1587"/>
      <c r="G51" s="1587"/>
      <c r="H51" s="1587"/>
      <c r="I51" s="421"/>
    </row>
    <row r="52" spans="1:9" ht="14.1" customHeight="1" x14ac:dyDescent="0.3">
      <c r="A52" s="421"/>
      <c r="B52" s="421"/>
      <c r="C52" s="421"/>
      <c r="D52" s="421"/>
      <c r="E52" s="421"/>
      <c r="F52" s="421"/>
      <c r="G52" s="421"/>
      <c r="H52" s="421"/>
      <c r="I52" s="421"/>
    </row>
    <row r="53" spans="1:9" ht="14.1" customHeight="1" x14ac:dyDescent="0.3">
      <c r="A53" s="421"/>
      <c r="B53" s="421"/>
      <c r="C53" s="421"/>
      <c r="D53" s="421"/>
      <c r="E53" s="421"/>
      <c r="F53" s="421"/>
      <c r="G53" s="421"/>
      <c r="H53" s="737"/>
      <c r="I53" s="421"/>
    </row>
    <row r="54" spans="1:9" ht="14.1" customHeight="1" x14ac:dyDescent="0.3">
      <c r="A54" s="421"/>
      <c r="B54" s="421"/>
      <c r="C54" s="421"/>
      <c r="D54" s="421"/>
      <c r="E54" s="421"/>
      <c r="F54" s="421"/>
      <c r="G54" s="421"/>
      <c r="H54" s="737"/>
      <c r="I54" s="421"/>
    </row>
    <row r="55" spans="1:9" ht="12.95" customHeight="1" x14ac:dyDescent="0.3">
      <c r="A55" s="421"/>
      <c r="B55" s="421"/>
      <c r="C55" s="1589" t="s">
        <v>904</v>
      </c>
      <c r="D55" s="1589"/>
      <c r="E55" s="1589"/>
      <c r="F55" s="1589"/>
      <c r="G55" s="1589"/>
      <c r="H55" s="1589"/>
      <c r="I55" s="421"/>
    </row>
    <row r="56" spans="1:9" ht="12.95" customHeight="1" x14ac:dyDescent="0.3">
      <c r="A56" s="421"/>
      <c r="B56" s="421"/>
      <c r="C56" s="1587" t="s">
        <v>990</v>
      </c>
      <c r="D56" s="1587"/>
      <c r="E56" s="1587"/>
      <c r="F56" s="1587"/>
      <c r="G56" s="1587"/>
      <c r="H56" s="1587"/>
      <c r="I56" s="421"/>
    </row>
    <row r="57" spans="1:9" ht="12.95" customHeight="1" x14ac:dyDescent="0.25">
      <c r="C57" s="1579" t="s">
        <v>921</v>
      </c>
      <c r="D57" s="1579"/>
      <c r="E57" s="1579"/>
      <c r="F57" s="1579"/>
      <c r="G57" s="1579"/>
      <c r="H57" s="1579"/>
    </row>
  </sheetData>
  <mergeCells count="46">
    <mergeCell ref="C57:H57"/>
    <mergeCell ref="C56:H56"/>
    <mergeCell ref="C51:H51"/>
    <mergeCell ref="A9:I9"/>
    <mergeCell ref="B1:I1"/>
    <mergeCell ref="B2:I2"/>
    <mergeCell ref="B3:I3"/>
    <mergeCell ref="B4:I4"/>
    <mergeCell ref="A8:I8"/>
    <mergeCell ref="B28:C28"/>
    <mergeCell ref="D28:E28"/>
    <mergeCell ref="A11:I11"/>
    <mergeCell ref="E15:F15"/>
    <mergeCell ref="B17:E17"/>
    <mergeCell ref="B22:E22"/>
    <mergeCell ref="A26:A27"/>
    <mergeCell ref="B26:C27"/>
    <mergeCell ref="D26:F26"/>
    <mergeCell ref="H26:H27"/>
    <mergeCell ref="D27:E27"/>
    <mergeCell ref="B24:H24"/>
    <mergeCell ref="D36:E36"/>
    <mergeCell ref="B29:C29"/>
    <mergeCell ref="D29:E29"/>
    <mergeCell ref="D30:E30"/>
    <mergeCell ref="D31:E31"/>
    <mergeCell ref="D32:E32"/>
    <mergeCell ref="D33:E33"/>
    <mergeCell ref="B34:C34"/>
    <mergeCell ref="D34:E34"/>
    <mergeCell ref="B35:C35"/>
    <mergeCell ref="D35:E35"/>
    <mergeCell ref="D37:E37"/>
    <mergeCell ref="D38:E38"/>
    <mergeCell ref="D39:E39"/>
    <mergeCell ref="B40:C40"/>
    <mergeCell ref="D40:E40"/>
    <mergeCell ref="C55:H55"/>
    <mergeCell ref="F48:H48"/>
    <mergeCell ref="F49:H49"/>
    <mergeCell ref="C50:H50"/>
    <mergeCell ref="B41:C41"/>
    <mergeCell ref="D41:E41"/>
    <mergeCell ref="A42:I42"/>
    <mergeCell ref="F43:H43"/>
    <mergeCell ref="F44:H44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126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352425</xdr:colOff>
                <xdr:row>3</xdr:row>
                <xdr:rowOff>85725</xdr:rowOff>
              </to>
            </anchor>
          </objectPr>
        </oleObject>
      </mc:Choice>
      <mc:Fallback>
        <oleObject progId="CorelPhotoPaint.Image.8" shapeId="1126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54"/>
  <sheetViews>
    <sheetView topLeftCell="A2" workbookViewId="0">
      <selection activeCell="A12" sqref="A12:I12"/>
    </sheetView>
  </sheetViews>
  <sheetFormatPr defaultRowHeight="15" x14ac:dyDescent="0.25"/>
  <cols>
    <col min="1" max="1" width="3.85546875" customWidth="1"/>
    <col min="2" max="2" width="2.5703125" customWidth="1"/>
    <col min="3" max="3" width="26.28515625" customWidth="1"/>
    <col min="4" max="4" width="1.85546875" customWidth="1"/>
    <col min="5" max="5" width="11.7109375" customWidth="1"/>
    <col min="6" max="6" width="13.7109375" customWidth="1"/>
    <col min="7" max="7" width="12.28515625" customWidth="1"/>
    <col min="8" max="8" width="20.28515625" customWidth="1"/>
    <col min="9" max="9" width="2.42578125" customWidth="1"/>
    <col min="10" max="10" width="2" customWidth="1"/>
    <col min="13" max="13" width="12.5703125" bestFit="1" customWidth="1"/>
    <col min="15" max="15" width="11.5703125" bestFit="1" customWidth="1"/>
  </cols>
  <sheetData>
    <row r="2" spans="1:9" ht="18.75" x14ac:dyDescent="0.25">
      <c r="B2" s="1610" t="s">
        <v>682</v>
      </c>
      <c r="C2" s="1610"/>
      <c r="D2" s="1610"/>
      <c r="E2" s="1610"/>
      <c r="F2" s="1610"/>
      <c r="G2" s="1610"/>
      <c r="H2" s="1610"/>
      <c r="I2" s="1610"/>
    </row>
    <row r="3" spans="1:9" ht="22.5" x14ac:dyDescent="0.25">
      <c r="B3" s="1611" t="s">
        <v>683</v>
      </c>
      <c r="C3" s="1611"/>
      <c r="D3" s="1611"/>
      <c r="E3" s="1611"/>
      <c r="F3" s="1611"/>
      <c r="G3" s="1611"/>
      <c r="H3" s="1611"/>
      <c r="I3" s="1611"/>
    </row>
    <row r="4" spans="1:9" ht="15.75" x14ac:dyDescent="0.25">
      <c r="B4" s="1612" t="s">
        <v>684</v>
      </c>
      <c r="C4" s="1612"/>
      <c r="D4" s="1612"/>
      <c r="E4" s="1612"/>
      <c r="F4" s="1612"/>
      <c r="G4" s="1612"/>
      <c r="H4" s="1612"/>
      <c r="I4" s="1612"/>
    </row>
    <row r="5" spans="1:9" ht="15.75" customHeight="1" x14ac:dyDescent="0.25">
      <c r="B5" s="1612" t="s">
        <v>929</v>
      </c>
      <c r="C5" s="1612"/>
      <c r="D5" s="1612"/>
      <c r="E5" s="1612"/>
      <c r="F5" s="1612"/>
      <c r="G5" s="1612"/>
      <c r="H5" s="1612"/>
      <c r="I5" s="1612"/>
    </row>
    <row r="6" spans="1:9" ht="4.5" customHeight="1" thickBot="1" x14ac:dyDescent="0.3">
      <c r="A6" s="420"/>
      <c r="B6" s="420"/>
      <c r="C6" s="420"/>
      <c r="D6" s="420"/>
      <c r="E6" s="420"/>
      <c r="F6" s="420"/>
      <c r="G6" s="420"/>
      <c r="H6" s="420"/>
      <c r="I6" s="420"/>
    </row>
    <row r="7" spans="1:9" ht="15.75" thickTop="1" x14ac:dyDescent="0.25">
      <c r="A7" s="130"/>
      <c r="B7" s="130"/>
      <c r="C7" s="130"/>
      <c r="D7" s="130"/>
      <c r="E7" s="130"/>
      <c r="F7" s="130"/>
      <c r="G7" s="130"/>
      <c r="H7" s="130"/>
      <c r="I7" s="130"/>
    </row>
    <row r="8" spans="1:9" x14ac:dyDescent="0.25">
      <c r="H8" s="446" t="s">
        <v>741</v>
      </c>
    </row>
    <row r="9" spans="1:9" ht="15.75" x14ac:dyDescent="0.25">
      <c r="A9" s="1505" t="s">
        <v>686</v>
      </c>
      <c r="B9" s="1505"/>
      <c r="C9" s="1505"/>
      <c r="D9" s="1505"/>
      <c r="E9" s="1505"/>
      <c r="F9" s="1505"/>
      <c r="G9" s="1505"/>
      <c r="H9" s="1505"/>
      <c r="I9" s="1505"/>
    </row>
    <row r="10" spans="1:9" ht="15.75" x14ac:dyDescent="0.25">
      <c r="A10" s="1505" t="s">
        <v>687</v>
      </c>
      <c r="B10" s="1505"/>
      <c r="C10" s="1505"/>
      <c r="D10" s="1505"/>
      <c r="E10" s="1505"/>
      <c r="F10" s="1505"/>
      <c r="G10" s="1505"/>
      <c r="H10" s="1505"/>
      <c r="I10" s="1505"/>
    </row>
    <row r="12" spans="1:9" ht="16.5" customHeight="1" x14ac:dyDescent="0.25">
      <c r="A12" s="1614" t="s">
        <v>991</v>
      </c>
      <c r="B12" s="1614"/>
      <c r="C12" s="1614"/>
      <c r="D12" s="1614"/>
      <c r="E12" s="1614"/>
      <c r="F12" s="1614"/>
      <c r="G12" s="1614"/>
      <c r="H12" s="1614"/>
      <c r="I12" s="1614"/>
    </row>
    <row r="13" spans="1:9" ht="16.5" x14ac:dyDescent="0.3">
      <c r="A13" s="421" t="s">
        <v>688</v>
      </c>
      <c r="B13" s="421"/>
      <c r="C13" s="421"/>
      <c r="D13" s="421"/>
      <c r="E13" s="421"/>
      <c r="F13" s="421"/>
      <c r="G13" s="421"/>
      <c r="H13" s="421"/>
      <c r="I13" s="421"/>
    </row>
    <row r="14" spans="1:9" x14ac:dyDescent="0.25">
      <c r="A14" s="427"/>
      <c r="B14" s="427"/>
      <c r="C14" s="427"/>
      <c r="D14" s="427"/>
      <c r="E14" s="427"/>
      <c r="F14" s="427"/>
      <c r="G14" s="427"/>
      <c r="H14" s="427"/>
      <c r="I14" s="427"/>
    </row>
    <row r="15" spans="1:9" x14ac:dyDescent="0.25">
      <c r="A15" s="427">
        <v>1</v>
      </c>
      <c r="B15" s="427"/>
      <c r="C15" s="427" t="s">
        <v>689</v>
      </c>
      <c r="D15" s="427" t="s">
        <v>690</v>
      </c>
      <c r="E15" s="427" t="s">
        <v>691</v>
      </c>
      <c r="F15" s="427"/>
      <c r="G15" s="427"/>
      <c r="H15" s="427"/>
      <c r="I15" s="427"/>
    </row>
    <row r="16" spans="1:9" x14ac:dyDescent="0.25">
      <c r="A16" s="427"/>
      <c r="B16" s="427"/>
      <c r="C16" s="427" t="s">
        <v>692</v>
      </c>
      <c r="D16" s="427" t="s">
        <v>690</v>
      </c>
      <c r="E16" s="455" t="s">
        <v>742</v>
      </c>
      <c r="F16" s="456"/>
      <c r="G16" s="427"/>
      <c r="H16" s="427"/>
      <c r="I16" s="427"/>
    </row>
    <row r="17" spans="1:15" x14ac:dyDescent="0.25">
      <c r="A17" s="427"/>
      <c r="B17" s="427"/>
      <c r="C17" s="427" t="s">
        <v>694</v>
      </c>
      <c r="D17" s="427" t="s">
        <v>690</v>
      </c>
      <c r="E17" s="427" t="s">
        <v>695</v>
      </c>
      <c r="F17" s="427"/>
      <c r="G17" s="427"/>
      <c r="H17" s="427"/>
      <c r="I17" s="427"/>
    </row>
    <row r="18" spans="1:15" x14ac:dyDescent="0.25">
      <c r="A18" s="427"/>
      <c r="B18" s="1640" t="s">
        <v>743</v>
      </c>
      <c r="C18" s="1640"/>
      <c r="D18" s="1640"/>
      <c r="E18" s="1640"/>
      <c r="F18" s="427"/>
      <c r="G18" s="427"/>
      <c r="H18" s="427"/>
      <c r="I18" s="427"/>
    </row>
    <row r="19" spans="1:15" x14ac:dyDescent="0.25">
      <c r="A19" s="427"/>
      <c r="B19" s="427"/>
      <c r="C19" s="427"/>
      <c r="D19" s="427"/>
      <c r="E19" s="427"/>
      <c r="F19" s="427"/>
      <c r="G19" s="427"/>
      <c r="H19" s="427"/>
      <c r="I19" s="427"/>
      <c r="L19" t="s">
        <v>949</v>
      </c>
    </row>
    <row r="20" spans="1:15" x14ac:dyDescent="0.25">
      <c r="A20" s="427">
        <v>2</v>
      </c>
      <c r="B20" s="427"/>
      <c r="C20" s="427" t="s">
        <v>689</v>
      </c>
      <c r="D20" s="427" t="s">
        <v>690</v>
      </c>
      <c r="E20" s="427" t="s">
        <v>744</v>
      </c>
      <c r="F20" s="427"/>
      <c r="G20" s="427"/>
      <c r="H20" s="427"/>
      <c r="I20" s="427"/>
    </row>
    <row r="21" spans="1:15" x14ac:dyDescent="0.25">
      <c r="A21" s="427"/>
      <c r="B21" s="427"/>
      <c r="C21" s="427" t="s">
        <v>692</v>
      </c>
      <c r="D21" s="427" t="s">
        <v>690</v>
      </c>
      <c r="E21" s="1642" t="s">
        <v>745</v>
      </c>
      <c r="F21" s="1643"/>
      <c r="G21" s="1643"/>
      <c r="H21" s="427"/>
      <c r="I21" s="427"/>
    </row>
    <row r="22" spans="1:15" x14ac:dyDescent="0.25">
      <c r="A22" s="427"/>
      <c r="B22" s="427"/>
      <c r="C22" s="427" t="s">
        <v>694</v>
      </c>
      <c r="D22" s="427" t="s">
        <v>690</v>
      </c>
      <c r="E22" s="427" t="s">
        <v>746</v>
      </c>
      <c r="F22" s="427"/>
      <c r="G22" s="427"/>
      <c r="H22" s="427"/>
      <c r="I22" s="427"/>
    </row>
    <row r="23" spans="1:15" x14ac:dyDescent="0.25">
      <c r="A23" s="427"/>
      <c r="B23" s="1640" t="s">
        <v>747</v>
      </c>
      <c r="C23" s="1640"/>
      <c r="D23" s="1640"/>
      <c r="E23" s="1640"/>
      <c r="F23" s="427"/>
      <c r="G23" s="427"/>
      <c r="H23" s="427"/>
      <c r="I23" s="427"/>
    </row>
    <row r="24" spans="1:15" x14ac:dyDescent="0.25">
      <c r="A24" s="427"/>
      <c r="B24" s="427"/>
      <c r="C24" s="427"/>
      <c r="D24" s="427"/>
      <c r="E24" s="427"/>
      <c r="F24" s="427"/>
      <c r="G24" s="427"/>
      <c r="H24" s="427"/>
      <c r="I24" s="427"/>
    </row>
    <row r="25" spans="1:15" ht="71.25" customHeight="1" x14ac:dyDescent="0.25">
      <c r="A25" s="738"/>
      <c r="B25" s="1603" t="s">
        <v>992</v>
      </c>
      <c r="C25" s="1603"/>
      <c r="D25" s="1603"/>
      <c r="E25" s="1603"/>
      <c r="F25" s="1603"/>
      <c r="G25" s="1603"/>
      <c r="H25" s="1603"/>
      <c r="I25" s="738"/>
    </row>
    <row r="26" spans="1:15" x14ac:dyDescent="0.25">
      <c r="A26" s="427"/>
      <c r="B26" s="427"/>
      <c r="C26" s="427"/>
      <c r="D26" s="427"/>
      <c r="E26" s="427"/>
      <c r="F26" s="427"/>
      <c r="G26" s="427"/>
      <c r="H26" s="427"/>
      <c r="I26" s="427"/>
    </row>
    <row r="27" spans="1:15" ht="25.5" x14ac:dyDescent="0.25">
      <c r="A27" s="457" t="s">
        <v>643</v>
      </c>
      <c r="B27" s="1641" t="s">
        <v>699</v>
      </c>
      <c r="C27" s="1641"/>
      <c r="D27" s="1641" t="s">
        <v>748</v>
      </c>
      <c r="E27" s="1641"/>
      <c r="F27" s="457" t="s">
        <v>749</v>
      </c>
      <c r="G27" s="457" t="s">
        <v>750</v>
      </c>
      <c r="H27" s="457" t="s">
        <v>751</v>
      </c>
      <c r="I27" s="427"/>
      <c r="M27" s="168"/>
      <c r="O27" s="419"/>
    </row>
    <row r="28" spans="1:15" x14ac:dyDescent="0.25">
      <c r="A28" s="458">
        <v>1</v>
      </c>
      <c r="B28" s="1639">
        <v>2</v>
      </c>
      <c r="C28" s="1639"/>
      <c r="D28" s="1639">
        <v>3</v>
      </c>
      <c r="E28" s="1639"/>
      <c r="F28" s="458">
        <v>4</v>
      </c>
      <c r="G28" s="458">
        <v>5</v>
      </c>
      <c r="H28" s="458">
        <v>6</v>
      </c>
      <c r="I28" s="427"/>
      <c r="M28" s="419">
        <f>RREKAP!E441</f>
        <v>284168</v>
      </c>
      <c r="O28" s="419"/>
    </row>
    <row r="29" spans="1:15" x14ac:dyDescent="0.25">
      <c r="A29" s="459">
        <v>1</v>
      </c>
      <c r="B29" s="460" t="s">
        <v>705</v>
      </c>
      <c r="C29" s="461"/>
      <c r="D29" s="1635">
        <f>M28</f>
        <v>284168</v>
      </c>
      <c r="E29" s="1635"/>
      <c r="F29" s="462">
        <f>'vo4'!G33</f>
        <v>6041752</v>
      </c>
      <c r="G29" s="462">
        <v>0</v>
      </c>
      <c r="H29" s="462">
        <f>F29+D29</f>
        <v>6325920</v>
      </c>
      <c r="I29" s="427"/>
      <c r="M29" s="419"/>
    </row>
    <row r="30" spans="1:15" x14ac:dyDescent="0.25">
      <c r="A30" s="463"/>
      <c r="B30" s="427"/>
      <c r="C30" s="427"/>
      <c r="D30" s="1635"/>
      <c r="E30" s="1635"/>
      <c r="F30" s="464"/>
      <c r="G30" s="464"/>
      <c r="H30" s="464"/>
      <c r="I30" s="427"/>
      <c r="M30" s="419"/>
    </row>
    <row r="31" spans="1:15" x14ac:dyDescent="0.25">
      <c r="A31" s="463">
        <v>2</v>
      </c>
      <c r="B31" s="1640" t="s">
        <v>752</v>
      </c>
      <c r="C31" s="1640"/>
      <c r="D31" s="1635">
        <f>D29</f>
        <v>284168</v>
      </c>
      <c r="E31" s="1635"/>
      <c r="F31" s="464">
        <f>F29</f>
        <v>6041752</v>
      </c>
      <c r="G31" s="464">
        <v>0</v>
      </c>
      <c r="H31" s="464">
        <f>F31+D31</f>
        <v>6325920</v>
      </c>
      <c r="I31" s="427"/>
      <c r="M31" s="419">
        <f>'vo4'!G33</f>
        <v>6041752</v>
      </c>
    </row>
    <row r="32" spans="1:15" x14ac:dyDescent="0.25">
      <c r="A32" s="463"/>
      <c r="B32" s="427"/>
      <c r="C32" s="427"/>
      <c r="D32" s="1635"/>
      <c r="E32" s="1635"/>
      <c r="F32" s="464"/>
      <c r="G32" s="464"/>
      <c r="H32" s="464"/>
      <c r="I32" s="427"/>
      <c r="M32" s="706"/>
      <c r="O32" s="168"/>
    </row>
    <row r="33" spans="1:15" x14ac:dyDescent="0.25">
      <c r="A33" s="465">
        <v>3</v>
      </c>
      <c r="B33" s="1636" t="s">
        <v>719</v>
      </c>
      <c r="C33" s="1636"/>
      <c r="D33" s="1637">
        <f>D29-D31</f>
        <v>0</v>
      </c>
      <c r="E33" s="1637"/>
      <c r="F33" s="466">
        <f>F29-F31</f>
        <v>0</v>
      </c>
      <c r="G33" s="466">
        <f>G29-G31</f>
        <v>0</v>
      </c>
      <c r="H33" s="466">
        <f>H29-H31</f>
        <v>0</v>
      </c>
      <c r="I33" s="427"/>
      <c r="M33" s="419"/>
      <c r="O33" s="168"/>
    </row>
    <row r="34" spans="1:15" x14ac:dyDescent="0.25">
      <c r="A34" s="1638" t="s">
        <v>720</v>
      </c>
      <c r="B34" s="1638"/>
      <c r="C34" s="1638"/>
      <c r="D34" s="1638"/>
      <c r="E34" s="1638"/>
      <c r="F34" s="1638"/>
      <c r="G34" s="1638"/>
      <c r="H34" s="1638"/>
      <c r="I34" s="1638"/>
      <c r="O34" s="168"/>
    </row>
    <row r="35" spans="1:15" x14ac:dyDescent="0.25">
      <c r="A35" s="1638"/>
      <c r="B35" s="1638"/>
      <c r="C35" s="1638"/>
      <c r="D35" s="1638"/>
      <c r="E35" s="1638"/>
      <c r="F35" s="1638"/>
      <c r="G35" s="1638"/>
      <c r="H35" s="1638"/>
      <c r="I35" s="1638"/>
      <c r="O35" s="419"/>
    </row>
    <row r="36" spans="1:15" x14ac:dyDescent="0.25">
      <c r="A36" s="427"/>
      <c r="B36" s="427"/>
      <c r="C36" s="427"/>
      <c r="D36" s="427"/>
      <c r="E36" s="427"/>
      <c r="F36" s="427"/>
      <c r="G36" s="427"/>
      <c r="H36" s="427"/>
      <c r="I36" s="427"/>
    </row>
    <row r="37" spans="1:15" x14ac:dyDescent="0.25">
      <c r="A37" s="427"/>
      <c r="B37" s="427"/>
      <c r="C37" s="427"/>
      <c r="D37" s="427"/>
      <c r="E37" s="427"/>
      <c r="F37" s="1619" t="str">
        <f>SUBAKIR!F43</f>
        <v>Gemawang.    03  Desember   2015</v>
      </c>
      <c r="G37" s="1619"/>
      <c r="H37" s="1619"/>
      <c r="I37" s="427"/>
      <c r="M37" s="419"/>
    </row>
    <row r="38" spans="1:15" x14ac:dyDescent="0.25">
      <c r="A38" s="1619" t="s">
        <v>721</v>
      </c>
      <c r="B38" s="1619"/>
      <c r="C38" s="1619"/>
      <c r="D38" s="427"/>
      <c r="E38" s="427"/>
      <c r="F38" s="1619" t="s">
        <v>722</v>
      </c>
      <c r="G38" s="1619"/>
      <c r="H38" s="1619"/>
      <c r="I38" s="427"/>
      <c r="M38" s="706"/>
    </row>
    <row r="39" spans="1:15" x14ac:dyDescent="0.25">
      <c r="A39" s="427"/>
      <c r="B39" s="427"/>
      <c r="C39" s="427"/>
      <c r="D39" s="427"/>
      <c r="E39" s="427"/>
      <c r="F39" s="427"/>
      <c r="G39" s="427"/>
      <c r="H39" s="427"/>
      <c r="I39" s="427"/>
    </row>
    <row r="40" spans="1:15" x14ac:dyDescent="0.25">
      <c r="A40" s="427"/>
      <c r="B40" s="427"/>
      <c r="C40" s="168"/>
      <c r="D40" s="427"/>
      <c r="E40" s="739"/>
      <c r="F40" s="427"/>
      <c r="G40" s="427"/>
      <c r="H40" s="427"/>
      <c r="I40" s="427"/>
      <c r="M40" s="419"/>
    </row>
    <row r="41" spans="1:15" x14ac:dyDescent="0.25">
      <c r="A41" s="427"/>
      <c r="B41" s="427"/>
      <c r="C41" s="427"/>
      <c r="D41" s="427"/>
      <c r="E41" s="427"/>
      <c r="F41" s="427"/>
      <c r="G41" s="427"/>
      <c r="H41" s="427"/>
      <c r="I41" s="427"/>
      <c r="M41" s="419"/>
    </row>
    <row r="42" spans="1:15" x14ac:dyDescent="0.25">
      <c r="A42" s="1619" t="str">
        <f>E20</f>
        <v>ISMAIL</v>
      </c>
      <c r="B42" s="1619"/>
      <c r="C42" s="1619"/>
      <c r="D42" s="427"/>
      <c r="E42" s="427"/>
      <c r="F42" s="1619" t="str">
        <f>E15</f>
        <v>SUMANTO</v>
      </c>
      <c r="G42" s="1619"/>
      <c r="H42" s="1619"/>
      <c r="I42" s="427"/>
      <c r="M42" s="419"/>
    </row>
    <row r="43" spans="1:15" x14ac:dyDescent="0.25">
      <c r="A43" s="1633" t="s">
        <v>753</v>
      </c>
      <c r="B43" s="1634"/>
      <c r="C43" s="1634"/>
      <c r="D43" s="427"/>
      <c r="E43" s="427"/>
      <c r="F43" s="1619" t="s">
        <v>723</v>
      </c>
      <c r="G43" s="1619"/>
      <c r="H43" s="1619"/>
      <c r="I43" s="427"/>
    </row>
    <row r="44" spans="1:15" x14ac:dyDescent="0.25">
      <c r="A44" s="427"/>
      <c r="B44" s="427"/>
      <c r="C44" s="427"/>
      <c r="D44" s="427"/>
      <c r="E44" s="427"/>
      <c r="F44" s="427"/>
      <c r="G44" s="427"/>
      <c r="H44" s="427"/>
      <c r="I44" s="427"/>
    </row>
    <row r="45" spans="1:15" ht="16.5" x14ac:dyDescent="0.3">
      <c r="A45" s="427"/>
      <c r="B45" s="427"/>
      <c r="C45" s="1587" t="s">
        <v>724</v>
      </c>
      <c r="D45" s="1587"/>
      <c r="E45" s="1587"/>
      <c r="F45" s="1587"/>
      <c r="G45" s="1587"/>
      <c r="H45" s="427"/>
      <c r="I45" s="427"/>
    </row>
    <row r="46" spans="1:15" ht="16.5" x14ac:dyDescent="0.3">
      <c r="A46" s="427"/>
      <c r="B46" s="427"/>
      <c r="C46" s="1587" t="s">
        <v>725</v>
      </c>
      <c r="D46" s="1587"/>
      <c r="E46" s="1587"/>
      <c r="F46" s="1587"/>
      <c r="G46" s="1587"/>
      <c r="H46" s="427"/>
      <c r="I46" s="427"/>
    </row>
    <row r="47" spans="1:15" ht="16.5" x14ac:dyDescent="0.3">
      <c r="A47" s="427"/>
      <c r="B47" s="427"/>
      <c r="C47" s="421"/>
      <c r="D47" s="421"/>
      <c r="E47" s="421"/>
      <c r="F47" s="421"/>
      <c r="G47" s="421"/>
      <c r="H47" s="427"/>
      <c r="I47" s="427"/>
    </row>
    <row r="48" spans="1:15" ht="16.5" x14ac:dyDescent="0.3">
      <c r="A48" s="427"/>
      <c r="B48" s="427"/>
      <c r="C48" s="421"/>
      <c r="D48" s="421"/>
      <c r="E48" s="421"/>
      <c r="F48" s="421"/>
      <c r="G48" s="421"/>
      <c r="H48" s="427"/>
      <c r="I48" s="427"/>
    </row>
    <row r="49" spans="1:9" ht="16.5" x14ac:dyDescent="0.3">
      <c r="A49" s="427"/>
      <c r="B49" s="427"/>
      <c r="C49" s="421"/>
      <c r="D49" s="421"/>
      <c r="E49" s="421"/>
      <c r="F49" s="421"/>
      <c r="G49" s="421"/>
      <c r="H49" s="427"/>
      <c r="I49" s="427"/>
    </row>
    <row r="50" spans="1:9" ht="16.5" x14ac:dyDescent="0.3">
      <c r="A50" s="427"/>
      <c r="B50" s="427"/>
      <c r="C50" s="421"/>
      <c r="D50" s="421"/>
      <c r="E50" s="421"/>
      <c r="F50" s="421"/>
      <c r="G50" s="421"/>
      <c r="H50" s="427"/>
      <c r="I50" s="427"/>
    </row>
    <row r="51" spans="1:9" ht="16.5" x14ac:dyDescent="0.25">
      <c r="A51" s="427"/>
      <c r="B51" s="427"/>
      <c r="C51" s="1589" t="s">
        <v>904</v>
      </c>
      <c r="D51" s="1589"/>
      <c r="E51" s="1589"/>
      <c r="F51" s="1589"/>
      <c r="G51" s="1589"/>
      <c r="H51" s="427"/>
      <c r="I51" s="427"/>
    </row>
    <row r="52" spans="1:9" ht="16.5" x14ac:dyDescent="0.3">
      <c r="A52" s="427"/>
      <c r="B52" s="427"/>
      <c r="C52" s="1587" t="s">
        <v>990</v>
      </c>
      <c r="D52" s="1587"/>
      <c r="E52" s="1587"/>
      <c r="F52" s="1587"/>
      <c r="G52" s="1587"/>
      <c r="H52" s="427"/>
      <c r="I52" s="427"/>
    </row>
    <row r="53" spans="1:9" ht="16.5" x14ac:dyDescent="0.25">
      <c r="A53" s="427"/>
      <c r="B53" s="427"/>
      <c r="C53" s="1579" t="s">
        <v>921</v>
      </c>
      <c r="D53" s="1579"/>
      <c r="E53" s="1579"/>
      <c r="F53" s="1579"/>
      <c r="G53" s="1579"/>
      <c r="H53" s="427"/>
      <c r="I53" s="427"/>
    </row>
    <row r="54" spans="1:9" x14ac:dyDescent="0.25">
      <c r="A54" s="427"/>
      <c r="B54" s="427"/>
      <c r="C54" s="427"/>
      <c r="D54" s="427"/>
      <c r="E54" s="427"/>
      <c r="F54" s="427"/>
      <c r="G54" s="427"/>
      <c r="H54" s="427"/>
      <c r="I54" s="427"/>
    </row>
  </sheetData>
  <mergeCells count="35">
    <mergeCell ref="C53:G53"/>
    <mergeCell ref="B27:C27"/>
    <mergeCell ref="D27:E27"/>
    <mergeCell ref="B2:I2"/>
    <mergeCell ref="B3:I3"/>
    <mergeCell ref="B4:I4"/>
    <mergeCell ref="B5:I5"/>
    <mergeCell ref="A9:I9"/>
    <mergeCell ref="A10:I10"/>
    <mergeCell ref="A12:I12"/>
    <mergeCell ref="B18:E18"/>
    <mergeCell ref="E21:G21"/>
    <mergeCell ref="B23:E23"/>
    <mergeCell ref="B25:H25"/>
    <mergeCell ref="A38:C38"/>
    <mergeCell ref="F38:H38"/>
    <mergeCell ref="B28:C28"/>
    <mergeCell ref="D28:E28"/>
    <mergeCell ref="D29:E29"/>
    <mergeCell ref="D30:E30"/>
    <mergeCell ref="B31:C31"/>
    <mergeCell ref="D31:E31"/>
    <mergeCell ref="D32:E32"/>
    <mergeCell ref="B33:C33"/>
    <mergeCell ref="D33:E33"/>
    <mergeCell ref="A34:I35"/>
    <mergeCell ref="F37:H37"/>
    <mergeCell ref="C51:G51"/>
    <mergeCell ref="C52:G52"/>
    <mergeCell ref="A42:C42"/>
    <mergeCell ref="F42:H42"/>
    <mergeCell ref="A43:C43"/>
    <mergeCell ref="F43:H43"/>
    <mergeCell ref="C45:G45"/>
    <mergeCell ref="C46:G46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228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95250</xdr:rowOff>
              </from>
              <to>
                <xdr:col>2</xdr:col>
                <xdr:colOff>371475</xdr:colOff>
                <xdr:row>4</xdr:row>
                <xdr:rowOff>190500</xdr:rowOff>
              </to>
            </anchor>
          </objectPr>
        </oleObject>
      </mc:Choice>
      <mc:Fallback>
        <oleObject progId="CorelPhotoPaint.Image.8" shapeId="12289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9"/>
  <sheetViews>
    <sheetView workbookViewId="0">
      <selection activeCell="A17" sqref="A17"/>
    </sheetView>
  </sheetViews>
  <sheetFormatPr defaultRowHeight="15" x14ac:dyDescent="0.25"/>
  <cols>
    <col min="1" max="1" width="4" customWidth="1"/>
    <col min="2" max="2" width="1.5703125" customWidth="1"/>
    <col min="3" max="3" width="28.85546875" customWidth="1"/>
    <col min="4" max="4" width="2" customWidth="1"/>
    <col min="5" max="5" width="17.85546875" customWidth="1"/>
    <col min="6" max="6" width="17.5703125" customWidth="1"/>
    <col min="7" max="7" width="22.5703125" customWidth="1"/>
    <col min="8" max="10" width="2" customWidth="1"/>
    <col min="11" max="11" width="28.85546875" customWidth="1"/>
    <col min="13" max="13" width="14.5703125" customWidth="1"/>
    <col min="15" max="15" width="11.85546875" customWidth="1"/>
  </cols>
  <sheetData>
    <row r="1" spans="1:11" ht="18.75" x14ac:dyDescent="0.25">
      <c r="B1" s="1610" t="s">
        <v>682</v>
      </c>
      <c r="C1" s="1610"/>
      <c r="D1" s="1610"/>
      <c r="E1" s="1610"/>
      <c r="F1" s="1610"/>
      <c r="G1" s="1610"/>
      <c r="H1" s="1610"/>
    </row>
    <row r="2" spans="1:11" ht="22.5" x14ac:dyDescent="0.25">
      <c r="B2" s="1611" t="s">
        <v>683</v>
      </c>
      <c r="C2" s="1611"/>
      <c r="D2" s="1611"/>
      <c r="E2" s="1611"/>
      <c r="F2" s="1611"/>
      <c r="G2" s="1611"/>
      <c r="H2" s="1611"/>
    </row>
    <row r="3" spans="1:11" ht="15.75" x14ac:dyDescent="0.25">
      <c r="B3" s="1612" t="s">
        <v>684</v>
      </c>
      <c r="C3" s="1612"/>
      <c r="D3" s="1612"/>
      <c r="E3" s="1612"/>
      <c r="F3" s="1612"/>
      <c r="G3" s="1612"/>
      <c r="H3" s="1612"/>
    </row>
    <row r="4" spans="1:11" ht="15.75" customHeight="1" x14ac:dyDescent="0.25"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11" ht="15.75" thickBot="1" x14ac:dyDescent="0.3">
      <c r="A5" s="420"/>
      <c r="B5" s="420"/>
      <c r="C5" s="420"/>
      <c r="D5" s="420"/>
      <c r="E5" s="420"/>
      <c r="F5" s="420"/>
      <c r="G5" s="130"/>
      <c r="H5" s="420"/>
    </row>
    <row r="6" spans="1:11" ht="16.5" customHeight="1" thickTop="1" x14ac:dyDescent="0.25">
      <c r="G6" s="467" t="s">
        <v>754</v>
      </c>
    </row>
    <row r="7" spans="1:11" ht="15.75" x14ac:dyDescent="0.25">
      <c r="A7" s="1505" t="s">
        <v>686</v>
      </c>
      <c r="B7" s="1505"/>
      <c r="C7" s="1505"/>
      <c r="D7" s="1505"/>
      <c r="E7" s="1505"/>
      <c r="F7" s="1505"/>
      <c r="G7" s="1505"/>
      <c r="H7" s="1505"/>
    </row>
    <row r="8" spans="1:11" ht="15.75" x14ac:dyDescent="0.25">
      <c r="A8" s="1505" t="s">
        <v>687</v>
      </c>
      <c r="B8" s="1505"/>
      <c r="C8" s="1505"/>
      <c r="D8" s="1505"/>
      <c r="E8" s="1505"/>
      <c r="F8" s="1505"/>
      <c r="G8" s="1505"/>
      <c r="H8" s="1505"/>
    </row>
    <row r="9" spans="1:11" ht="6" customHeight="1" x14ac:dyDescent="0.25"/>
    <row r="10" spans="1:11" ht="16.5" customHeight="1" x14ac:dyDescent="0.25">
      <c r="A10" s="1614" t="s">
        <v>996</v>
      </c>
      <c r="B10" s="1614"/>
      <c r="C10" s="1614"/>
      <c r="D10" s="1614"/>
      <c r="E10" s="1614"/>
      <c r="F10" s="1614"/>
      <c r="G10" s="1614"/>
      <c r="H10" s="1614"/>
      <c r="I10" s="1614"/>
      <c r="J10" s="707"/>
      <c r="K10" s="707"/>
    </row>
    <row r="11" spans="1:11" x14ac:dyDescent="0.25">
      <c r="A11" s="427" t="s">
        <v>688</v>
      </c>
      <c r="B11" s="427"/>
      <c r="C11" s="427"/>
      <c r="D11" s="427"/>
      <c r="E11" s="427"/>
      <c r="F11" s="427"/>
      <c r="G11" s="427"/>
      <c r="H11" s="427"/>
    </row>
    <row r="12" spans="1:11" x14ac:dyDescent="0.25">
      <c r="A12" s="427">
        <v>1</v>
      </c>
      <c r="B12" s="427"/>
      <c r="C12" s="427" t="s">
        <v>689</v>
      </c>
      <c r="D12" s="427" t="s">
        <v>690</v>
      </c>
      <c r="E12" s="427" t="s">
        <v>691</v>
      </c>
      <c r="F12" s="427"/>
      <c r="G12" s="427"/>
      <c r="H12" s="427"/>
    </row>
    <row r="13" spans="1:11" x14ac:dyDescent="0.25">
      <c r="A13" s="427"/>
      <c r="B13" s="427"/>
      <c r="C13" s="427" t="s">
        <v>692</v>
      </c>
      <c r="D13" s="427" t="s">
        <v>690</v>
      </c>
      <c r="E13" s="1642" t="s">
        <v>693</v>
      </c>
      <c r="F13" s="1643"/>
      <c r="G13" s="427"/>
      <c r="H13" s="427"/>
    </row>
    <row r="14" spans="1:11" x14ac:dyDescent="0.25">
      <c r="A14" s="427"/>
      <c r="B14" s="427"/>
      <c r="C14" s="427" t="s">
        <v>694</v>
      </c>
      <c r="D14" s="427" t="s">
        <v>690</v>
      </c>
      <c r="E14" s="427" t="s">
        <v>695</v>
      </c>
      <c r="F14" s="427"/>
      <c r="G14" s="427"/>
      <c r="H14" s="427"/>
    </row>
    <row r="15" spans="1:11" x14ac:dyDescent="0.25">
      <c r="A15" s="427"/>
      <c r="B15" s="427"/>
      <c r="C15" s="427" t="s">
        <v>755</v>
      </c>
      <c r="D15" s="427" t="s">
        <v>690</v>
      </c>
      <c r="E15" s="427" t="s">
        <v>756</v>
      </c>
      <c r="F15" s="427"/>
      <c r="G15" s="427"/>
      <c r="H15" s="427"/>
      <c r="K15" t="s">
        <v>949</v>
      </c>
    </row>
    <row r="16" spans="1:11" x14ac:dyDescent="0.25">
      <c r="A16" s="427"/>
      <c r="B16" s="427"/>
      <c r="C16" s="427" t="s">
        <v>522</v>
      </c>
      <c r="D16" s="427" t="s">
        <v>690</v>
      </c>
      <c r="E16" s="427" t="s">
        <v>757</v>
      </c>
      <c r="F16" s="427"/>
      <c r="G16" s="427"/>
      <c r="H16" s="427"/>
    </row>
    <row r="17" spans="1:15" x14ac:dyDescent="0.25">
      <c r="A17" s="427"/>
      <c r="B17" s="427"/>
      <c r="C17" s="427" t="s">
        <v>758</v>
      </c>
      <c r="D17" s="427" t="s">
        <v>690</v>
      </c>
      <c r="E17" s="427" t="s">
        <v>759</v>
      </c>
      <c r="F17" s="427"/>
      <c r="G17" s="427"/>
      <c r="H17" s="427"/>
    </row>
    <row r="18" spans="1:15" x14ac:dyDescent="0.25">
      <c r="A18" s="427"/>
      <c r="B18" s="1640" t="s">
        <v>743</v>
      </c>
      <c r="C18" s="1640"/>
      <c r="D18" s="1640"/>
      <c r="E18" s="1640"/>
      <c r="F18" s="427"/>
      <c r="G18" s="427"/>
      <c r="H18" s="427"/>
    </row>
    <row r="19" spans="1:15" x14ac:dyDescent="0.25">
      <c r="A19" s="427">
        <v>2</v>
      </c>
      <c r="B19" s="427"/>
      <c r="C19" s="427" t="s">
        <v>689</v>
      </c>
      <c r="D19" s="427" t="s">
        <v>690</v>
      </c>
      <c r="E19" s="427" t="s">
        <v>760</v>
      </c>
      <c r="F19" s="427"/>
      <c r="G19" s="427"/>
      <c r="H19" s="427"/>
    </row>
    <row r="20" spans="1:15" x14ac:dyDescent="0.25">
      <c r="A20" s="427"/>
      <c r="B20" s="427"/>
      <c r="C20" s="427" t="s">
        <v>692</v>
      </c>
      <c r="D20" s="427" t="s">
        <v>690</v>
      </c>
      <c r="E20" s="1642">
        <v>1154</v>
      </c>
      <c r="F20" s="1643"/>
      <c r="G20" s="427"/>
      <c r="H20" s="427"/>
    </row>
    <row r="21" spans="1:15" x14ac:dyDescent="0.25">
      <c r="A21" s="427"/>
      <c r="B21" s="427"/>
      <c r="C21" s="427" t="s">
        <v>694</v>
      </c>
      <c r="D21" s="427" t="s">
        <v>690</v>
      </c>
      <c r="E21" s="427" t="s">
        <v>761</v>
      </c>
      <c r="F21" s="427"/>
      <c r="G21" s="427"/>
      <c r="H21" s="427"/>
    </row>
    <row r="22" spans="1:15" x14ac:dyDescent="0.25">
      <c r="A22" s="427"/>
      <c r="B22" s="427"/>
      <c r="C22" s="427" t="s">
        <v>758</v>
      </c>
      <c r="D22" s="427" t="s">
        <v>690</v>
      </c>
      <c r="E22" s="427" t="s">
        <v>762</v>
      </c>
      <c r="F22" s="427"/>
      <c r="G22" s="427"/>
      <c r="H22" s="427"/>
    </row>
    <row r="23" spans="1:15" x14ac:dyDescent="0.25">
      <c r="A23" s="427"/>
      <c r="B23" s="1640" t="s">
        <v>747</v>
      </c>
      <c r="C23" s="1640"/>
      <c r="D23" s="1640"/>
      <c r="E23" s="1640"/>
      <c r="F23" s="427"/>
      <c r="G23" s="427"/>
      <c r="H23" s="427"/>
    </row>
    <row r="24" spans="1:15" ht="65.25" customHeight="1" x14ac:dyDescent="0.25">
      <c r="A24" s="738"/>
      <c r="B24" s="1603" t="s">
        <v>992</v>
      </c>
      <c r="C24" s="1603"/>
      <c r="D24" s="1603"/>
      <c r="E24" s="1603"/>
      <c r="F24" s="1603"/>
      <c r="G24" s="1603"/>
      <c r="H24" s="1603"/>
      <c r="I24" s="738"/>
      <c r="J24" s="708"/>
      <c r="K24" s="708"/>
    </row>
    <row r="25" spans="1:15" ht="4.5" customHeight="1" x14ac:dyDescent="0.25">
      <c r="A25" s="703"/>
      <c r="B25" s="703"/>
      <c r="C25" s="703"/>
      <c r="D25" s="703"/>
      <c r="E25" s="703"/>
      <c r="F25" s="703"/>
      <c r="G25" s="703"/>
      <c r="H25" s="469"/>
      <c r="I25" s="469"/>
      <c r="J25" s="469"/>
      <c r="K25" s="469"/>
    </row>
    <row r="26" spans="1:15" x14ac:dyDescent="0.25">
      <c r="A26" s="1641" t="s">
        <v>643</v>
      </c>
      <c r="B26" s="1641" t="s">
        <v>699</v>
      </c>
      <c r="C26" s="1641"/>
      <c r="D26" s="1648" t="s">
        <v>763</v>
      </c>
      <c r="E26" s="1649"/>
      <c r="F26" s="1649"/>
      <c r="G26" s="1650"/>
      <c r="H26" s="427"/>
    </row>
    <row r="27" spans="1:15" ht="25.5" x14ac:dyDescent="0.25">
      <c r="A27" s="1641"/>
      <c r="B27" s="1641"/>
      <c r="C27" s="1641"/>
      <c r="D27" s="1641" t="s">
        <v>764</v>
      </c>
      <c r="E27" s="1641"/>
      <c r="F27" s="457" t="s">
        <v>765</v>
      </c>
      <c r="G27" s="457" t="s">
        <v>766</v>
      </c>
      <c r="H27" s="427"/>
    </row>
    <row r="28" spans="1:15" x14ac:dyDescent="0.25">
      <c r="A28" s="458">
        <v>1</v>
      </c>
      <c r="B28" s="1639">
        <v>2</v>
      </c>
      <c r="C28" s="1639"/>
      <c r="D28" s="1639">
        <v>3</v>
      </c>
      <c r="E28" s="1639"/>
      <c r="F28" s="458">
        <v>4</v>
      </c>
      <c r="G28" s="458">
        <v>5</v>
      </c>
      <c r="H28" s="427"/>
    </row>
    <row r="29" spans="1:15" x14ac:dyDescent="0.25">
      <c r="A29" s="459">
        <v>1</v>
      </c>
      <c r="B29" s="1605" t="s">
        <v>705</v>
      </c>
      <c r="C29" s="1606"/>
      <c r="D29" s="1651">
        <v>3287</v>
      </c>
      <c r="E29" s="1651"/>
      <c r="F29" s="464">
        <v>0</v>
      </c>
      <c r="G29" s="462">
        <f>F29+D29</f>
        <v>3287</v>
      </c>
      <c r="H29" s="427"/>
      <c r="L29" s="721" t="s">
        <v>680</v>
      </c>
      <c r="M29" s="722">
        <f>'vo3'!I32</f>
        <v>0</v>
      </c>
    </row>
    <row r="30" spans="1:15" x14ac:dyDescent="0.25">
      <c r="A30" s="463"/>
      <c r="B30" s="427"/>
      <c r="C30" s="427"/>
      <c r="D30" s="1635"/>
      <c r="E30" s="1635"/>
      <c r="F30" s="464"/>
      <c r="G30" s="464"/>
      <c r="H30" s="427"/>
      <c r="L30" s="721" t="s">
        <v>846</v>
      </c>
      <c r="M30" s="722">
        <f>'vo3'!I34</f>
        <v>284168</v>
      </c>
    </row>
    <row r="31" spans="1:15" x14ac:dyDescent="0.25">
      <c r="A31" s="463">
        <v>2</v>
      </c>
      <c r="B31" s="1640" t="s">
        <v>767</v>
      </c>
      <c r="C31" s="1640"/>
      <c r="D31" s="1635">
        <v>0</v>
      </c>
      <c r="E31" s="1635"/>
      <c r="F31" s="464">
        <f>F29</f>
        <v>0</v>
      </c>
      <c r="G31" s="464">
        <f>F31+D31</f>
        <v>0</v>
      </c>
      <c r="H31" s="427"/>
      <c r="L31" s="721" t="s">
        <v>847</v>
      </c>
      <c r="M31" s="722">
        <f>'vo4'!G33</f>
        <v>6041752</v>
      </c>
      <c r="O31" s="419"/>
    </row>
    <row r="32" spans="1:15" x14ac:dyDescent="0.25">
      <c r="A32" s="463"/>
      <c r="B32" s="427"/>
      <c r="C32" s="427"/>
      <c r="D32" s="1635"/>
      <c r="E32" s="1635"/>
      <c r="F32" s="464"/>
      <c r="G32" s="464"/>
      <c r="H32" s="427"/>
      <c r="L32" s="721" t="s">
        <v>847</v>
      </c>
      <c r="M32" s="722"/>
      <c r="O32" s="419"/>
    </row>
    <row r="33" spans="1:15" x14ac:dyDescent="0.25">
      <c r="A33" s="470">
        <v>3</v>
      </c>
      <c r="B33" s="1646" t="s">
        <v>719</v>
      </c>
      <c r="C33" s="1646"/>
      <c r="D33" s="1647">
        <f>D29+D31</f>
        <v>3287</v>
      </c>
      <c r="E33" s="1647"/>
      <c r="F33" s="471">
        <f>F31-F29</f>
        <v>0</v>
      </c>
      <c r="G33" s="471">
        <f>G29-G31</f>
        <v>3287</v>
      </c>
      <c r="H33" s="427"/>
      <c r="L33" s="721"/>
      <c r="M33" s="722"/>
    </row>
    <row r="34" spans="1:15" x14ac:dyDescent="0.25">
      <c r="A34" s="472"/>
      <c r="B34" s="472"/>
      <c r="C34" s="472"/>
      <c r="D34" s="472"/>
      <c r="E34" s="472"/>
      <c r="F34" s="472"/>
      <c r="G34" s="472"/>
      <c r="H34" s="427"/>
      <c r="M34" s="419">
        <f>M31+M30</f>
        <v>6325920</v>
      </c>
    </row>
    <row r="35" spans="1:15" x14ac:dyDescent="0.25">
      <c r="A35" s="427"/>
      <c r="B35" s="427"/>
      <c r="C35" s="427"/>
      <c r="D35" s="427"/>
      <c r="E35" s="427"/>
      <c r="F35" s="427"/>
      <c r="G35" s="427"/>
      <c r="H35" s="427"/>
      <c r="M35" s="419"/>
    </row>
    <row r="36" spans="1:15" x14ac:dyDescent="0.25">
      <c r="A36" s="447" t="s">
        <v>768</v>
      </c>
      <c r="B36" s="427"/>
      <c r="C36" s="427"/>
      <c r="D36" s="427"/>
      <c r="E36" s="427"/>
      <c r="F36" s="427"/>
      <c r="G36" s="427"/>
      <c r="H36" s="427"/>
    </row>
    <row r="37" spans="1:15" x14ac:dyDescent="0.25">
      <c r="A37" s="427" t="s">
        <v>769</v>
      </c>
      <c r="B37" s="427"/>
      <c r="C37" s="427"/>
      <c r="D37" s="427"/>
      <c r="E37" s="427"/>
      <c r="F37" s="427"/>
      <c r="G37" s="473"/>
      <c r="H37" s="427"/>
      <c r="M37" s="419"/>
      <c r="O37" s="419"/>
    </row>
    <row r="38" spans="1:15" x14ac:dyDescent="0.25">
      <c r="A38" s="427"/>
      <c r="B38" s="427" t="s">
        <v>770</v>
      </c>
      <c r="C38" s="427" t="s">
        <v>771</v>
      </c>
      <c r="D38" s="427"/>
      <c r="E38" s="473">
        <f>M30</f>
        <v>284168</v>
      </c>
      <c r="F38" s="427"/>
      <c r="G38" s="427"/>
      <c r="H38" s="427"/>
    </row>
    <row r="39" spans="1:15" ht="15.75" thickBot="1" x14ac:dyDescent="0.3">
      <c r="A39" s="427"/>
      <c r="B39" s="427" t="s">
        <v>770</v>
      </c>
      <c r="C39" s="427" t="s">
        <v>772</v>
      </c>
      <c r="D39" s="427"/>
      <c r="E39" s="474">
        <v>6866116</v>
      </c>
      <c r="F39" s="427"/>
      <c r="G39" s="427"/>
      <c r="H39" s="427"/>
    </row>
    <row r="40" spans="1:15" x14ac:dyDescent="0.25">
      <c r="A40" s="468"/>
      <c r="B40" s="468"/>
      <c r="C40" s="427"/>
      <c r="D40" s="427"/>
      <c r="E40" s="475">
        <f>E38+E39</f>
        <v>7150284</v>
      </c>
      <c r="F40" s="427"/>
      <c r="G40" s="427"/>
      <c r="H40" s="427"/>
    </row>
    <row r="41" spans="1:15" x14ac:dyDescent="0.25">
      <c r="A41" s="468"/>
      <c r="B41" s="468"/>
      <c r="C41" s="427"/>
      <c r="D41" s="427"/>
      <c r="E41" s="475"/>
      <c r="F41" s="427"/>
      <c r="G41" s="427"/>
      <c r="H41" s="427"/>
    </row>
    <row r="42" spans="1:15" x14ac:dyDescent="0.25">
      <c r="A42" s="468"/>
      <c r="B42" s="468"/>
      <c r="C42" s="427"/>
      <c r="D42" s="427"/>
      <c r="E42" s="475"/>
      <c r="F42" s="427"/>
      <c r="G42" s="427"/>
      <c r="H42" s="427"/>
    </row>
    <row r="43" spans="1:15" x14ac:dyDescent="0.25">
      <c r="A43" s="1638" t="s">
        <v>720</v>
      </c>
      <c r="B43" s="1638"/>
      <c r="C43" s="1638"/>
      <c r="D43" s="1638"/>
      <c r="E43" s="1638"/>
      <c r="F43" s="1638"/>
      <c r="G43" s="1638"/>
      <c r="H43" s="1638"/>
    </row>
    <row r="44" spans="1:15" x14ac:dyDescent="0.25">
      <c r="A44" s="1638"/>
      <c r="B44" s="1638"/>
      <c r="C44" s="1638"/>
      <c r="D44" s="1638"/>
      <c r="E44" s="1638"/>
      <c r="F44" s="1638"/>
      <c r="G44" s="1638"/>
      <c r="H44" s="1638"/>
    </row>
    <row r="45" spans="1:15" x14ac:dyDescent="0.25">
      <c r="A45" s="427"/>
      <c r="B45" s="427"/>
      <c r="C45" s="427"/>
      <c r="D45" s="427"/>
      <c r="E45" s="427"/>
      <c r="F45" s="1619" t="s">
        <v>995</v>
      </c>
      <c r="G45" s="1619"/>
      <c r="H45" s="427"/>
    </row>
    <row r="46" spans="1:15" x14ac:dyDescent="0.25">
      <c r="A46" s="1619" t="s">
        <v>721</v>
      </c>
      <c r="B46" s="1619"/>
      <c r="C46" s="1619"/>
      <c r="D46" s="427"/>
      <c r="E46" s="427"/>
      <c r="F46" s="1619" t="s">
        <v>722</v>
      </c>
      <c r="G46" s="1619"/>
      <c r="H46" s="427"/>
    </row>
    <row r="47" spans="1:15" x14ac:dyDescent="0.25">
      <c r="A47" s="427"/>
      <c r="B47" s="427"/>
      <c r="C47" s="427"/>
      <c r="D47" s="427"/>
      <c r="E47" s="427"/>
      <c r="F47" s="1619"/>
      <c r="G47" s="1619"/>
      <c r="H47" s="427"/>
    </row>
    <row r="48" spans="1:15" x14ac:dyDescent="0.25">
      <c r="A48" s="427"/>
      <c r="B48" s="427"/>
      <c r="C48" s="427"/>
      <c r="D48" s="427"/>
      <c r="E48" s="427"/>
      <c r="F48" s="427"/>
      <c r="G48" s="427"/>
      <c r="H48" s="427"/>
    </row>
    <row r="49" spans="1:8" x14ac:dyDescent="0.25">
      <c r="A49" s="427"/>
      <c r="B49" s="427"/>
      <c r="C49" s="427"/>
      <c r="D49" s="427"/>
      <c r="E49" s="427"/>
      <c r="F49" s="427"/>
      <c r="G49" s="427"/>
      <c r="H49" s="427"/>
    </row>
    <row r="50" spans="1:8" x14ac:dyDescent="0.25">
      <c r="A50" s="1645" t="s">
        <v>760</v>
      </c>
      <c r="B50" s="1645"/>
      <c r="C50" s="1645"/>
      <c r="D50" s="427"/>
      <c r="E50" s="427"/>
      <c r="F50" s="1644" t="s">
        <v>691</v>
      </c>
      <c r="G50" s="1644"/>
      <c r="H50" s="427"/>
    </row>
    <row r="51" spans="1:8" x14ac:dyDescent="0.25">
      <c r="A51" s="427"/>
      <c r="B51" s="427"/>
      <c r="C51" s="427"/>
      <c r="D51" s="427"/>
      <c r="E51" s="427"/>
      <c r="F51" s="1619" t="s">
        <v>773</v>
      </c>
      <c r="G51" s="1619"/>
      <c r="H51" s="427"/>
    </row>
    <row r="52" spans="1:8" x14ac:dyDescent="0.25">
      <c r="A52" s="1619"/>
      <c r="B52" s="1619"/>
      <c r="C52" s="1619"/>
      <c r="D52" s="1619"/>
      <c r="E52" s="1619"/>
      <c r="F52" s="1619"/>
      <c r="G52" s="1619"/>
      <c r="H52" s="1619"/>
    </row>
    <row r="53" spans="1:8" x14ac:dyDescent="0.25">
      <c r="A53" s="1619"/>
      <c r="B53" s="1619"/>
      <c r="C53" s="1619"/>
      <c r="D53" s="1619"/>
      <c r="E53" s="1619"/>
      <c r="F53" s="1619"/>
      <c r="G53" s="1619"/>
      <c r="H53" s="1619"/>
    </row>
    <row r="54" spans="1:8" x14ac:dyDescent="0.25">
      <c r="A54" s="427"/>
      <c r="B54" s="427"/>
      <c r="C54" s="427"/>
      <c r="D54" s="427"/>
      <c r="E54" s="427"/>
      <c r="F54" s="427"/>
      <c r="G54" s="427"/>
      <c r="H54" s="427"/>
    </row>
    <row r="55" spans="1:8" x14ac:dyDescent="0.25">
      <c r="A55" s="427"/>
      <c r="B55" s="427"/>
      <c r="C55" s="427"/>
      <c r="D55" s="427"/>
      <c r="E55" s="427"/>
      <c r="F55" s="427"/>
      <c r="G55" s="427"/>
      <c r="H55" s="427"/>
    </row>
    <row r="56" spans="1:8" x14ac:dyDescent="0.25">
      <c r="A56" s="1644"/>
      <c r="B56" s="1644"/>
      <c r="C56" s="1644"/>
      <c r="D56" s="1644"/>
      <c r="E56" s="1644"/>
      <c r="F56" s="1644"/>
      <c r="G56" s="1644"/>
      <c r="H56" s="1644"/>
    </row>
    <row r="57" spans="1:8" x14ac:dyDescent="0.25">
      <c r="A57" s="1619"/>
      <c r="B57" s="1619"/>
      <c r="C57" s="1619"/>
      <c r="D57" s="1619"/>
      <c r="E57" s="1619"/>
      <c r="F57" s="1619"/>
      <c r="G57" s="1619"/>
      <c r="H57" s="1619"/>
    </row>
    <row r="58" spans="1:8" x14ac:dyDescent="0.25">
      <c r="A58" s="427"/>
      <c r="B58" s="427"/>
      <c r="C58" s="427"/>
      <c r="D58" s="427"/>
      <c r="E58" s="427"/>
      <c r="F58" s="427"/>
      <c r="G58" s="427"/>
      <c r="H58" s="427"/>
    </row>
    <row r="59" spans="1:8" ht="15.75" x14ac:dyDescent="0.25">
      <c r="A59" s="476"/>
      <c r="B59" s="476"/>
      <c r="C59" s="476"/>
      <c r="D59" s="476"/>
      <c r="E59" s="476"/>
      <c r="F59" s="476"/>
      <c r="G59" s="476"/>
      <c r="H59" s="476"/>
    </row>
  </sheetData>
  <mergeCells count="38">
    <mergeCell ref="B1:H1"/>
    <mergeCell ref="B2:H2"/>
    <mergeCell ref="B3:H3"/>
    <mergeCell ref="A7:H7"/>
    <mergeCell ref="B23:E23"/>
    <mergeCell ref="A8:H8"/>
    <mergeCell ref="A10:I10"/>
    <mergeCell ref="E13:F13"/>
    <mergeCell ref="B18:E18"/>
    <mergeCell ref="E20:F20"/>
    <mergeCell ref="B24:H24"/>
    <mergeCell ref="B4:I4"/>
    <mergeCell ref="D32:E32"/>
    <mergeCell ref="A26:A27"/>
    <mergeCell ref="B26:C27"/>
    <mergeCell ref="D26:G26"/>
    <mergeCell ref="D27:E27"/>
    <mergeCell ref="B28:C28"/>
    <mergeCell ref="D28:E28"/>
    <mergeCell ref="B29:C29"/>
    <mergeCell ref="D29:E29"/>
    <mergeCell ref="D30:E30"/>
    <mergeCell ref="B31:C31"/>
    <mergeCell ref="D31:E31"/>
    <mergeCell ref="B33:C33"/>
    <mergeCell ref="D33:E33"/>
    <mergeCell ref="A43:H44"/>
    <mergeCell ref="F45:G45"/>
    <mergeCell ref="A46:C46"/>
    <mergeCell ref="F46:G46"/>
    <mergeCell ref="A56:H56"/>
    <mergeCell ref="A57:H57"/>
    <mergeCell ref="F47:G47"/>
    <mergeCell ref="A50:C50"/>
    <mergeCell ref="F50:G50"/>
    <mergeCell ref="F51:G51"/>
    <mergeCell ref="A52:H52"/>
    <mergeCell ref="A53:H53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331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504825</xdr:colOff>
                <xdr:row>4</xdr:row>
                <xdr:rowOff>95250</xdr:rowOff>
              </to>
            </anchor>
          </objectPr>
        </oleObject>
      </mc:Choice>
      <mc:Fallback>
        <oleObject progId="CorelPhotoPaint.Image.8" shapeId="1331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39"/>
  <sheetViews>
    <sheetView workbookViewId="0">
      <selection activeCell="M26" sqref="M26"/>
    </sheetView>
  </sheetViews>
  <sheetFormatPr defaultRowHeight="15" x14ac:dyDescent="0.25"/>
  <cols>
    <col min="1" max="1" width="4" customWidth="1"/>
    <col min="2" max="2" width="11.85546875" customWidth="1"/>
    <col min="3" max="3" width="1.7109375" customWidth="1"/>
    <col min="12" max="12" width="3.28515625" customWidth="1"/>
  </cols>
  <sheetData>
    <row r="2" spans="1:10" ht="18.75" x14ac:dyDescent="0.25">
      <c r="C2" s="1610" t="s">
        <v>682</v>
      </c>
      <c r="D2" s="1610"/>
      <c r="E2" s="1610"/>
      <c r="F2" s="1610"/>
      <c r="G2" s="1610"/>
      <c r="H2" s="1610"/>
      <c r="I2" s="1610"/>
      <c r="J2" s="1610"/>
    </row>
    <row r="3" spans="1:10" ht="22.5" x14ac:dyDescent="0.25">
      <c r="C3" s="1611" t="s">
        <v>683</v>
      </c>
      <c r="D3" s="1611"/>
      <c r="E3" s="1611"/>
      <c r="F3" s="1611"/>
      <c r="G3" s="1611"/>
      <c r="H3" s="1611"/>
      <c r="I3" s="1611"/>
      <c r="J3" s="1611"/>
    </row>
    <row r="4" spans="1:10" ht="15.75" x14ac:dyDescent="0.25">
      <c r="C4" s="1612" t="s">
        <v>684</v>
      </c>
      <c r="D4" s="1612"/>
      <c r="E4" s="1612"/>
      <c r="F4" s="1612"/>
      <c r="G4" s="1612"/>
      <c r="H4" s="1612"/>
      <c r="I4" s="1612"/>
      <c r="J4" s="1612"/>
    </row>
    <row r="5" spans="1:10" ht="15.75" customHeight="1" x14ac:dyDescent="0.25">
      <c r="C5" s="1612" t="s">
        <v>929</v>
      </c>
      <c r="D5" s="1612"/>
      <c r="E5" s="1612"/>
      <c r="F5" s="1612"/>
      <c r="G5" s="1612"/>
      <c r="H5" s="1612"/>
      <c r="I5" s="1612"/>
      <c r="J5" s="1612"/>
    </row>
    <row r="6" spans="1:10" ht="15.75" thickBot="1" x14ac:dyDescent="0.3">
      <c r="A6" s="420"/>
      <c r="B6" s="420"/>
      <c r="C6" s="420"/>
      <c r="D6" s="420"/>
      <c r="E6" s="420"/>
      <c r="F6" s="420"/>
      <c r="G6" s="420"/>
      <c r="H6" s="420"/>
      <c r="I6" s="420"/>
      <c r="J6" s="420"/>
    </row>
    <row r="7" spans="1:10" ht="15.75" thickTop="1" x14ac:dyDescent="0.25">
      <c r="A7" s="130"/>
      <c r="B7" s="130"/>
      <c r="C7" s="130"/>
      <c r="D7" s="130"/>
      <c r="E7" s="130"/>
      <c r="F7" s="130"/>
      <c r="G7" s="130"/>
      <c r="H7" s="130"/>
      <c r="I7" s="130"/>
      <c r="J7" s="130"/>
    </row>
    <row r="8" spans="1:10" ht="15.75" x14ac:dyDescent="0.25">
      <c r="I8" s="1653" t="s">
        <v>774</v>
      </c>
      <c r="J8" s="1653"/>
    </row>
    <row r="9" spans="1:10" ht="15.75" x14ac:dyDescent="0.25">
      <c r="A9" s="1505" t="s">
        <v>686</v>
      </c>
      <c r="B9" s="1505"/>
      <c r="C9" s="1505"/>
      <c r="D9" s="1505"/>
      <c r="E9" s="1505"/>
      <c r="F9" s="1505"/>
      <c r="G9" s="1505"/>
      <c r="H9" s="1505"/>
      <c r="I9" s="1505"/>
      <c r="J9" s="1505"/>
    </row>
    <row r="10" spans="1:10" ht="15.75" x14ac:dyDescent="0.25">
      <c r="A10" s="1505" t="s">
        <v>775</v>
      </c>
      <c r="B10" s="1505"/>
      <c r="C10" s="1505"/>
      <c r="D10" s="1505"/>
      <c r="E10" s="1505"/>
      <c r="F10" s="1505"/>
      <c r="G10" s="1505"/>
      <c r="H10" s="1505"/>
      <c r="I10" s="1505"/>
      <c r="J10" s="1505"/>
    </row>
    <row r="11" spans="1:10" ht="15.75" x14ac:dyDescent="0.25">
      <c r="A11" s="1505" t="s">
        <v>776</v>
      </c>
      <c r="B11" s="1505"/>
      <c r="C11" s="1505"/>
      <c r="D11" s="1505"/>
      <c r="E11" s="1505"/>
      <c r="F11" s="1505"/>
      <c r="G11" s="1505"/>
      <c r="H11" s="1505"/>
      <c r="I11" s="1505"/>
      <c r="J11" s="1505"/>
    </row>
    <row r="12" spans="1:10" ht="15.75" x14ac:dyDescent="0.25">
      <c r="A12" s="358"/>
      <c r="B12" s="358"/>
      <c r="C12" s="358"/>
      <c r="D12" s="358"/>
      <c r="E12" s="358"/>
      <c r="F12" s="358"/>
      <c r="G12" s="358"/>
      <c r="H12" s="358"/>
      <c r="I12" s="358"/>
      <c r="J12" s="358"/>
    </row>
    <row r="13" spans="1:10" ht="15.75" x14ac:dyDescent="0.25">
      <c r="A13" s="477"/>
      <c r="B13" s="477"/>
      <c r="C13" s="477"/>
      <c r="D13" s="477"/>
      <c r="E13" s="477"/>
      <c r="F13" s="477"/>
      <c r="G13" s="477"/>
      <c r="H13" s="477"/>
      <c r="I13" s="477"/>
      <c r="J13" s="477"/>
    </row>
    <row r="14" spans="1:10" ht="16.5" customHeight="1" x14ac:dyDescent="0.25">
      <c r="A14" s="478"/>
      <c r="B14" s="1614" t="s">
        <v>991</v>
      </c>
      <c r="C14" s="1614"/>
      <c r="D14" s="1614"/>
      <c r="E14" s="1614"/>
      <c r="F14" s="1614"/>
      <c r="G14" s="1614"/>
      <c r="H14" s="1614"/>
      <c r="I14" s="1614"/>
      <c r="J14" s="1614"/>
    </row>
    <row r="15" spans="1:10" ht="16.5" x14ac:dyDescent="0.3">
      <c r="A15" s="478" t="s">
        <v>777</v>
      </c>
      <c r="B15" s="421" t="s">
        <v>688</v>
      </c>
      <c r="C15" s="421"/>
      <c r="D15" s="421"/>
      <c r="E15" s="421"/>
      <c r="F15" s="421"/>
      <c r="G15" s="421"/>
      <c r="H15" s="421"/>
      <c r="I15" s="421"/>
      <c r="J15" s="421"/>
    </row>
    <row r="16" spans="1:10" ht="15.75" x14ac:dyDescent="0.25">
      <c r="A16" s="478"/>
      <c r="B16" s="478"/>
      <c r="C16" s="478"/>
      <c r="D16" s="478"/>
      <c r="E16" s="478"/>
      <c r="F16" s="478"/>
      <c r="G16" s="478"/>
      <c r="H16" s="478"/>
      <c r="I16" s="478"/>
      <c r="J16" s="478"/>
    </row>
    <row r="17" spans="1:10" ht="15.75" x14ac:dyDescent="0.25">
      <c r="A17" s="478"/>
      <c r="B17" s="478" t="s">
        <v>778</v>
      </c>
      <c r="C17" s="478" t="s">
        <v>690</v>
      </c>
      <c r="D17" s="478" t="s">
        <v>744</v>
      </c>
      <c r="E17" s="478"/>
      <c r="F17" s="478"/>
      <c r="G17" s="478"/>
      <c r="H17" s="478"/>
      <c r="I17" s="478"/>
      <c r="J17" s="478"/>
    </row>
    <row r="18" spans="1:10" ht="15.75" x14ac:dyDescent="0.25">
      <c r="A18" s="478"/>
      <c r="B18" s="478" t="s">
        <v>692</v>
      </c>
      <c r="C18" s="478" t="s">
        <v>690</v>
      </c>
      <c r="D18" s="478" t="s">
        <v>745</v>
      </c>
      <c r="E18" s="478"/>
      <c r="F18" s="478"/>
      <c r="G18" s="478"/>
      <c r="H18" s="478"/>
      <c r="I18" s="478"/>
      <c r="J18" s="478"/>
    </row>
    <row r="19" spans="1:10" ht="15.75" x14ac:dyDescent="0.25">
      <c r="A19" s="478"/>
      <c r="B19" s="478" t="s">
        <v>694</v>
      </c>
      <c r="C19" s="478" t="s">
        <v>690</v>
      </c>
      <c r="D19" s="478" t="s">
        <v>779</v>
      </c>
      <c r="E19" s="478"/>
      <c r="F19" s="478"/>
      <c r="G19" s="478"/>
      <c r="H19" s="478"/>
      <c r="I19" s="478"/>
      <c r="J19" s="478"/>
    </row>
    <row r="20" spans="1:10" ht="15.75" x14ac:dyDescent="0.25">
      <c r="A20" s="478"/>
      <c r="B20" s="478" t="s">
        <v>758</v>
      </c>
      <c r="C20" s="478" t="s">
        <v>690</v>
      </c>
      <c r="D20" s="478" t="s">
        <v>562</v>
      </c>
      <c r="E20" s="478"/>
      <c r="F20" s="478"/>
      <c r="G20" s="478"/>
      <c r="H20" s="478"/>
      <c r="I20" s="478"/>
      <c r="J20" s="478"/>
    </row>
    <row r="21" spans="1:10" ht="15.75" x14ac:dyDescent="0.25">
      <c r="A21" s="478"/>
      <c r="B21" s="478"/>
      <c r="C21" s="478"/>
      <c r="D21" s="478"/>
      <c r="E21" s="478"/>
      <c r="F21" s="478"/>
      <c r="G21" s="478"/>
      <c r="H21" s="478"/>
      <c r="I21" s="478"/>
      <c r="J21" s="478"/>
    </row>
    <row r="22" spans="1:10" ht="15.75" x14ac:dyDescent="0.25">
      <c r="A22" s="478" t="s">
        <v>780</v>
      </c>
      <c r="B22" s="478"/>
      <c r="C22" s="478"/>
      <c r="D22" s="478"/>
      <c r="E22" s="478"/>
      <c r="F22" s="478"/>
      <c r="G22" s="478"/>
      <c r="H22" s="478"/>
      <c r="I22" s="478"/>
      <c r="J22" s="478"/>
    </row>
    <row r="23" spans="1:10" ht="15.75" x14ac:dyDescent="0.25">
      <c r="A23" s="734" t="s">
        <v>994</v>
      </c>
      <c r="B23" s="734"/>
      <c r="C23" s="734"/>
      <c r="D23" s="734"/>
      <c r="E23" s="734"/>
      <c r="F23" s="734"/>
      <c r="G23" s="734"/>
      <c r="H23" s="734"/>
      <c r="I23" s="734"/>
      <c r="J23" s="478"/>
    </row>
    <row r="24" spans="1:10" ht="15.75" x14ac:dyDescent="0.25">
      <c r="A24" s="478"/>
      <c r="B24" s="478" t="s">
        <v>781</v>
      </c>
      <c r="C24" s="478"/>
      <c r="D24" s="478"/>
      <c r="E24" s="478"/>
      <c r="F24" s="478"/>
      <c r="G24" s="478"/>
      <c r="H24" s="478"/>
      <c r="I24" s="478"/>
      <c r="J24" s="478"/>
    </row>
    <row r="25" spans="1:10" ht="15.75" x14ac:dyDescent="0.25">
      <c r="A25" s="478" t="s">
        <v>782</v>
      </c>
      <c r="B25" s="478"/>
      <c r="C25" s="478"/>
      <c r="D25" s="478"/>
      <c r="E25" s="478"/>
      <c r="F25" s="478"/>
      <c r="G25" s="478"/>
      <c r="H25" s="478"/>
      <c r="I25" s="478"/>
      <c r="J25" s="478"/>
    </row>
    <row r="26" spans="1:10" ht="15.75" x14ac:dyDescent="0.25">
      <c r="A26" s="478"/>
      <c r="B26" s="478"/>
      <c r="C26" s="478"/>
      <c r="D26" s="478"/>
      <c r="E26" s="478"/>
      <c r="F26" s="478"/>
      <c r="G26" s="478"/>
      <c r="H26" s="478"/>
      <c r="I26" s="478"/>
      <c r="J26" s="478"/>
    </row>
    <row r="27" spans="1:10" ht="15.75" x14ac:dyDescent="0.25">
      <c r="A27" s="478"/>
      <c r="B27" s="478"/>
      <c r="C27" s="478"/>
      <c r="D27" s="478"/>
      <c r="E27" s="478"/>
      <c r="F27" s="478"/>
      <c r="G27" s="478" t="str">
        <f>PPK!F37</f>
        <v>Gemawang.    03  Desember   2015</v>
      </c>
      <c r="H27" s="478"/>
      <c r="I27" s="478"/>
      <c r="J27" s="478"/>
    </row>
    <row r="28" spans="1:10" ht="15.75" x14ac:dyDescent="0.25">
      <c r="A28" s="478"/>
      <c r="B28" s="478"/>
      <c r="C28" s="478"/>
      <c r="D28" s="478"/>
      <c r="E28" s="478"/>
      <c r="F28" s="478"/>
      <c r="G28" s="478"/>
      <c r="H28" s="478"/>
      <c r="I28" s="478"/>
      <c r="J28" s="478"/>
    </row>
    <row r="29" spans="1:10" ht="15.75" x14ac:dyDescent="0.25">
      <c r="A29" s="478"/>
      <c r="B29" s="478"/>
      <c r="C29" s="478"/>
      <c r="D29" s="478"/>
      <c r="E29" s="478"/>
      <c r="F29" s="478"/>
      <c r="G29" s="1652" t="s">
        <v>779</v>
      </c>
      <c r="H29" s="1652"/>
      <c r="I29" s="1652"/>
      <c r="J29" s="478"/>
    </row>
    <row r="30" spans="1:10" ht="15.75" x14ac:dyDescent="0.25">
      <c r="A30" s="478"/>
      <c r="B30" s="478"/>
      <c r="C30" s="478"/>
      <c r="D30" s="478"/>
      <c r="E30" s="478"/>
      <c r="F30" s="478"/>
      <c r="G30" s="478"/>
      <c r="H30" s="478"/>
      <c r="I30" s="478"/>
      <c r="J30" s="478"/>
    </row>
    <row r="31" spans="1:10" ht="15.75" x14ac:dyDescent="0.25">
      <c r="A31" s="478"/>
      <c r="B31" s="478"/>
      <c r="C31" s="478"/>
      <c r="D31" s="478"/>
      <c r="E31" s="478"/>
      <c r="F31" s="478"/>
      <c r="G31" s="478"/>
      <c r="H31" s="478"/>
      <c r="I31" s="478"/>
      <c r="J31" s="478"/>
    </row>
    <row r="32" spans="1:10" ht="15.75" x14ac:dyDescent="0.25">
      <c r="A32" s="478"/>
      <c r="B32" s="478"/>
      <c r="C32" s="478"/>
      <c r="D32" s="478"/>
      <c r="E32" s="478"/>
      <c r="F32" s="478"/>
      <c r="G32" s="478"/>
      <c r="H32" s="478"/>
      <c r="I32" s="478"/>
      <c r="J32" s="478"/>
    </row>
    <row r="33" spans="1:10" ht="15.75" x14ac:dyDescent="0.25">
      <c r="A33" s="478"/>
      <c r="B33" s="478"/>
      <c r="C33" s="478"/>
      <c r="D33" s="478"/>
      <c r="E33" s="478"/>
      <c r="F33" s="478"/>
      <c r="G33" s="478"/>
      <c r="H33" s="478"/>
      <c r="I33" s="478"/>
      <c r="J33" s="478"/>
    </row>
    <row r="34" spans="1:10" ht="15.75" x14ac:dyDescent="0.25">
      <c r="A34" s="478"/>
      <c r="B34" s="478"/>
      <c r="C34" s="478"/>
      <c r="D34" s="478"/>
      <c r="E34" s="478"/>
      <c r="F34" s="478"/>
      <c r="G34" s="1652" t="s">
        <v>744</v>
      </c>
      <c r="H34" s="1652"/>
      <c r="I34" s="1652"/>
      <c r="J34" s="478"/>
    </row>
    <row r="35" spans="1:10" ht="15.75" x14ac:dyDescent="0.25">
      <c r="A35" s="478"/>
      <c r="B35" s="478"/>
      <c r="C35" s="478"/>
      <c r="D35" s="478"/>
      <c r="E35" s="478"/>
      <c r="F35" s="478"/>
      <c r="G35" s="1652" t="s">
        <v>753</v>
      </c>
      <c r="H35" s="1652"/>
      <c r="I35" s="1652"/>
      <c r="J35" s="478"/>
    </row>
    <row r="36" spans="1:10" ht="15.75" x14ac:dyDescent="0.25">
      <c r="A36" s="478"/>
      <c r="B36" s="478"/>
      <c r="C36" s="478"/>
      <c r="D36" s="478"/>
      <c r="E36" s="478"/>
      <c r="F36" s="478"/>
      <c r="G36" s="478"/>
      <c r="H36" s="478"/>
      <c r="I36" s="478"/>
      <c r="J36" s="478"/>
    </row>
    <row r="37" spans="1:10" ht="15.75" x14ac:dyDescent="0.25">
      <c r="A37" s="478"/>
      <c r="B37" s="478"/>
      <c r="C37" s="478"/>
      <c r="D37" s="478"/>
      <c r="E37" s="478"/>
      <c r="F37" s="478"/>
      <c r="G37" s="478"/>
      <c r="H37" s="478"/>
      <c r="I37" s="478"/>
      <c r="J37" s="478"/>
    </row>
    <row r="38" spans="1:10" ht="15.75" x14ac:dyDescent="0.25">
      <c r="A38" s="478"/>
      <c r="B38" s="478"/>
      <c r="C38" s="478"/>
      <c r="D38" s="478"/>
      <c r="E38" s="478"/>
      <c r="F38" s="478"/>
      <c r="G38" s="478"/>
      <c r="H38" s="478"/>
      <c r="I38" s="478"/>
      <c r="J38" s="478"/>
    </row>
    <row r="39" spans="1:10" ht="15.75" x14ac:dyDescent="0.25">
      <c r="A39" s="478"/>
      <c r="B39" s="478"/>
      <c r="C39" s="478"/>
      <c r="D39" s="478"/>
      <c r="E39" s="478"/>
      <c r="F39" s="478"/>
      <c r="G39" s="478"/>
      <c r="H39" s="478"/>
      <c r="I39" s="478"/>
      <c r="J39" s="478"/>
    </row>
  </sheetData>
  <mergeCells count="12">
    <mergeCell ref="G35:I35"/>
    <mergeCell ref="C2:J2"/>
    <mergeCell ref="C3:J3"/>
    <mergeCell ref="C4:J4"/>
    <mergeCell ref="C5:J5"/>
    <mergeCell ref="I8:J8"/>
    <mergeCell ref="A9:J9"/>
    <mergeCell ref="A10:J10"/>
    <mergeCell ref="A11:J11"/>
    <mergeCell ref="B14:J14"/>
    <mergeCell ref="G29:I29"/>
    <mergeCell ref="G34:I34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4337" r:id="rId4">
          <objectPr defaultSize="0" autoPict="0" r:id="rId5">
            <anchor moveWithCells="1" sizeWithCells="1">
              <from>
                <xdr:col>1</xdr:col>
                <xdr:colOff>0</xdr:colOff>
                <xdr:row>1</xdr:row>
                <xdr:rowOff>0</xdr:rowOff>
              </from>
              <to>
                <xdr:col>3</xdr:col>
                <xdr:colOff>0</xdr:colOff>
                <xdr:row>5</xdr:row>
                <xdr:rowOff>123825</xdr:rowOff>
              </to>
            </anchor>
          </objectPr>
        </oleObject>
      </mc:Choice>
      <mc:Fallback>
        <oleObject progId="CorelPhotoPaint.Image.8" shapeId="14337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2"/>
  <sheetViews>
    <sheetView topLeftCell="A22" workbookViewId="0">
      <selection activeCell="M20" sqref="M20"/>
    </sheetView>
  </sheetViews>
  <sheetFormatPr defaultRowHeight="15" x14ac:dyDescent="0.25"/>
  <cols>
    <col min="1" max="1" width="3.140625" customWidth="1"/>
    <col min="3" max="3" width="2.5703125" customWidth="1"/>
    <col min="4" max="4" width="11.7109375" customWidth="1"/>
    <col min="5" max="5" width="12.28515625" customWidth="1"/>
    <col min="6" max="6" width="14" customWidth="1"/>
    <col min="7" max="7" width="12.7109375" customWidth="1"/>
    <col min="8" max="8" width="14" customWidth="1"/>
    <col min="9" max="9" width="13" customWidth="1"/>
    <col min="10" max="10" width="1.85546875" customWidth="1"/>
    <col min="11" max="11" width="2.28515625" customWidth="1"/>
    <col min="13" max="13" width="14.28515625" customWidth="1"/>
    <col min="15" max="15" width="14" customWidth="1"/>
    <col min="16" max="16" width="12.5703125" bestFit="1" customWidth="1"/>
  </cols>
  <sheetData>
    <row r="2" spans="1:10" ht="18.75" x14ac:dyDescent="0.25">
      <c r="C2" s="1610" t="s">
        <v>682</v>
      </c>
      <c r="D2" s="1610"/>
      <c r="E2" s="1610"/>
      <c r="F2" s="1610"/>
      <c r="G2" s="1610"/>
      <c r="H2" s="1610"/>
      <c r="I2" s="1610"/>
      <c r="J2" s="479"/>
    </row>
    <row r="3" spans="1:10" ht="22.5" x14ac:dyDescent="0.25">
      <c r="C3" s="1611" t="s">
        <v>683</v>
      </c>
      <c r="D3" s="1611"/>
      <c r="E3" s="1611"/>
      <c r="F3" s="1611"/>
      <c r="G3" s="1611"/>
      <c r="H3" s="1611"/>
      <c r="I3" s="1611"/>
      <c r="J3" s="480"/>
    </row>
    <row r="4" spans="1:10" ht="15.75" x14ac:dyDescent="0.25">
      <c r="C4" s="1612" t="s">
        <v>684</v>
      </c>
      <c r="D4" s="1612"/>
      <c r="E4" s="1612"/>
      <c r="F4" s="1612"/>
      <c r="G4" s="1612"/>
      <c r="H4" s="1612"/>
      <c r="I4" s="1612"/>
      <c r="J4" s="481"/>
    </row>
    <row r="5" spans="1:10" ht="15.75" customHeight="1" x14ac:dyDescent="0.25">
      <c r="C5" s="1612" t="s">
        <v>929</v>
      </c>
      <c r="D5" s="1612"/>
      <c r="E5" s="1612"/>
      <c r="F5" s="1612"/>
      <c r="G5" s="1612"/>
      <c r="H5" s="1612"/>
      <c r="I5" s="1612"/>
      <c r="J5" s="1612"/>
    </row>
    <row r="6" spans="1:10" ht="15.75" thickBot="1" x14ac:dyDescent="0.3">
      <c r="A6" s="420"/>
      <c r="B6" s="420"/>
      <c r="C6" s="420"/>
      <c r="D6" s="420"/>
      <c r="E6" s="420"/>
      <c r="F6" s="420"/>
      <c r="G6" s="420"/>
      <c r="H6" s="420"/>
      <c r="I6" s="420"/>
      <c r="J6" s="420"/>
    </row>
    <row r="7" spans="1:10" ht="15.75" thickTop="1" x14ac:dyDescent="0.25">
      <c r="A7" s="130"/>
      <c r="B7" s="130"/>
      <c r="C7" s="130"/>
      <c r="D7" s="130"/>
      <c r="E7" s="130"/>
      <c r="F7" s="130"/>
      <c r="G7" s="130"/>
      <c r="H7" s="130"/>
      <c r="I7" s="130"/>
      <c r="J7" s="130"/>
    </row>
    <row r="8" spans="1:10" ht="15.75" x14ac:dyDescent="0.25">
      <c r="I8" s="359" t="s">
        <v>783</v>
      </c>
    </row>
    <row r="9" spans="1:10" ht="15.75" x14ac:dyDescent="0.25">
      <c r="A9" s="1505" t="s">
        <v>686</v>
      </c>
      <c r="B9" s="1505"/>
      <c r="C9" s="1505"/>
      <c r="D9" s="1505"/>
      <c r="E9" s="1505"/>
      <c r="F9" s="1505"/>
      <c r="G9" s="1505"/>
      <c r="H9" s="1505"/>
      <c r="I9" s="1505"/>
      <c r="J9" s="1505"/>
    </row>
    <row r="10" spans="1:10" ht="15.75" x14ac:dyDescent="0.25">
      <c r="A10" s="1505" t="s">
        <v>784</v>
      </c>
      <c r="B10" s="1505"/>
      <c r="C10" s="1505"/>
      <c r="D10" s="1505"/>
      <c r="E10" s="1505"/>
      <c r="F10" s="1505"/>
      <c r="G10" s="1505"/>
      <c r="H10" s="1505"/>
      <c r="I10" s="1505"/>
      <c r="J10" s="1505"/>
    </row>
    <row r="11" spans="1:10" ht="15.75" x14ac:dyDescent="0.25">
      <c r="A11" s="1505" t="s">
        <v>776</v>
      </c>
      <c r="B11" s="1505"/>
      <c r="C11" s="1505"/>
      <c r="D11" s="1505"/>
      <c r="E11" s="1505"/>
      <c r="F11" s="1505"/>
      <c r="G11" s="1505"/>
      <c r="H11" s="1505"/>
      <c r="I11" s="1505"/>
      <c r="J11" s="1505"/>
    </row>
    <row r="12" spans="1:10" ht="15.75" x14ac:dyDescent="0.25">
      <c r="A12" s="358"/>
      <c r="B12" s="358"/>
      <c r="C12" s="358"/>
      <c r="D12" s="358"/>
      <c r="E12" s="358"/>
      <c r="F12" s="358"/>
      <c r="G12" s="358"/>
      <c r="H12" s="358"/>
      <c r="I12" s="358"/>
      <c r="J12" s="358"/>
    </row>
    <row r="13" spans="1:10" ht="15.75" x14ac:dyDescent="0.25">
      <c r="A13" s="477"/>
      <c r="B13" s="477"/>
      <c r="C13" s="477"/>
      <c r="D13" s="477"/>
      <c r="E13" s="477"/>
      <c r="F13" s="477"/>
      <c r="G13" s="477"/>
      <c r="H13" s="477"/>
      <c r="I13" s="477"/>
      <c r="J13" s="477"/>
    </row>
    <row r="14" spans="1:10" ht="16.5" customHeight="1" x14ac:dyDescent="0.25">
      <c r="A14" s="478"/>
      <c r="B14" s="1614" t="s">
        <v>991</v>
      </c>
      <c r="C14" s="1614"/>
      <c r="D14" s="1614"/>
      <c r="E14" s="1614"/>
      <c r="F14" s="1614"/>
      <c r="G14" s="1614"/>
      <c r="H14" s="1614"/>
      <c r="I14" s="1614"/>
      <c r="J14" s="1614"/>
    </row>
    <row r="15" spans="1:10" ht="16.5" x14ac:dyDescent="0.3">
      <c r="A15" s="478" t="s">
        <v>777</v>
      </c>
      <c r="B15" s="421" t="s">
        <v>688</v>
      </c>
      <c r="C15" s="421"/>
      <c r="D15" s="421"/>
      <c r="E15" s="421"/>
      <c r="F15" s="421"/>
      <c r="G15" s="421"/>
      <c r="H15" s="421"/>
      <c r="I15" s="421"/>
      <c r="J15" s="421"/>
    </row>
    <row r="16" spans="1:10" ht="15.75" x14ac:dyDescent="0.25">
      <c r="A16" s="478"/>
      <c r="B16" s="478"/>
      <c r="C16" s="478"/>
      <c r="D16" s="478"/>
      <c r="E16" s="478"/>
      <c r="F16" s="478"/>
      <c r="G16" s="478"/>
      <c r="H16" s="478"/>
      <c r="I16" s="478"/>
      <c r="J16" s="478"/>
    </row>
    <row r="17" spans="1:16" ht="15.75" x14ac:dyDescent="0.25">
      <c r="A17" s="478"/>
      <c r="B17" s="478" t="s">
        <v>778</v>
      </c>
      <c r="C17" s="478" t="s">
        <v>690</v>
      </c>
      <c r="D17" s="478" t="s">
        <v>744</v>
      </c>
      <c r="E17" s="478"/>
      <c r="F17" s="478"/>
      <c r="G17" s="478"/>
      <c r="H17" s="478"/>
      <c r="I17" s="478"/>
      <c r="J17" s="478"/>
    </row>
    <row r="18" spans="1:16" ht="15.75" x14ac:dyDescent="0.25">
      <c r="A18" s="478"/>
      <c r="B18" s="478" t="s">
        <v>692</v>
      </c>
      <c r="C18" s="478" t="s">
        <v>690</v>
      </c>
      <c r="D18" s="478" t="s">
        <v>745</v>
      </c>
      <c r="E18" s="478"/>
      <c r="F18" s="478"/>
      <c r="G18" s="478"/>
      <c r="H18" s="478"/>
      <c r="I18" s="478"/>
      <c r="J18" s="478"/>
    </row>
    <row r="19" spans="1:16" ht="15.75" x14ac:dyDescent="0.25">
      <c r="A19" s="478"/>
      <c r="B19" s="478" t="s">
        <v>694</v>
      </c>
      <c r="C19" s="478" t="s">
        <v>690</v>
      </c>
      <c r="D19" s="478" t="s">
        <v>779</v>
      </c>
      <c r="E19" s="478"/>
      <c r="F19" s="478"/>
      <c r="G19" s="478"/>
      <c r="H19" s="478"/>
      <c r="I19" s="478"/>
      <c r="J19" s="478"/>
    </row>
    <row r="20" spans="1:16" ht="15.75" x14ac:dyDescent="0.25">
      <c r="A20" s="478"/>
      <c r="B20" s="478" t="s">
        <v>758</v>
      </c>
      <c r="C20" s="478" t="s">
        <v>690</v>
      </c>
      <c r="D20" s="478" t="s">
        <v>562</v>
      </c>
      <c r="E20" s="478"/>
      <c r="F20" s="478"/>
      <c r="G20" s="478"/>
      <c r="H20" s="478"/>
      <c r="I20" s="478"/>
      <c r="J20" s="478"/>
    </row>
    <row r="21" spans="1:16" ht="15.75" x14ac:dyDescent="0.25">
      <c r="A21" s="478"/>
      <c r="B21" s="478"/>
      <c r="C21" s="478"/>
      <c r="D21" s="478"/>
      <c r="E21" s="478"/>
      <c r="F21" s="478"/>
      <c r="G21" s="478"/>
      <c r="H21" s="478"/>
      <c r="I21" s="478"/>
      <c r="J21" s="478"/>
      <c r="O21" t="s">
        <v>836</v>
      </c>
      <c r="P21" s="168">
        <f>SIGIT!F53</f>
        <v>1760276375</v>
      </c>
    </row>
    <row r="22" spans="1:16" ht="15.75" x14ac:dyDescent="0.25">
      <c r="A22" s="1581" t="s">
        <v>785</v>
      </c>
      <c r="B22" s="1581"/>
      <c r="C22" s="1581"/>
      <c r="D22" s="1581"/>
      <c r="E22" s="1581"/>
      <c r="F22" s="1581"/>
      <c r="G22" s="1581"/>
      <c r="H22" s="1581"/>
      <c r="I22" s="1581"/>
      <c r="J22" s="478"/>
      <c r="O22" t="s">
        <v>837</v>
      </c>
      <c r="P22" s="168">
        <f>RIDWAN!F38</f>
        <v>24672250</v>
      </c>
    </row>
    <row r="23" spans="1:16" ht="15.75" x14ac:dyDescent="0.25">
      <c r="A23" s="1658" t="s">
        <v>956</v>
      </c>
      <c r="B23" s="1658"/>
      <c r="C23" s="1658"/>
      <c r="D23" s="1658"/>
      <c r="E23" s="1658"/>
      <c r="F23" s="1658"/>
      <c r="G23" s="1658"/>
      <c r="H23" s="1658"/>
      <c r="I23" s="1658"/>
      <c r="J23" s="478"/>
      <c r="O23" t="s">
        <v>838</v>
      </c>
      <c r="P23" s="168">
        <f>'SLAMT R'!F36</f>
        <v>13863375</v>
      </c>
    </row>
    <row r="24" spans="1:16" ht="15.75" x14ac:dyDescent="0.25">
      <c r="A24" s="1659" t="s">
        <v>786</v>
      </c>
      <c r="B24" s="1659"/>
      <c r="C24" s="1659"/>
      <c r="D24" s="1659"/>
      <c r="E24" s="1659"/>
      <c r="F24" s="1659"/>
      <c r="G24" s="1659"/>
      <c r="H24" s="1659"/>
      <c r="I24" s="1659"/>
      <c r="J24" s="478"/>
      <c r="O24" t="s">
        <v>839</v>
      </c>
      <c r="P24" s="168">
        <f>BUDIWARSO!F34</f>
        <v>10380000</v>
      </c>
    </row>
    <row r="25" spans="1:16" ht="15.75" x14ac:dyDescent="0.25">
      <c r="A25" s="1641" t="s">
        <v>643</v>
      </c>
      <c r="B25" s="1641" t="s">
        <v>787</v>
      </c>
      <c r="C25" s="1641"/>
      <c r="D25" s="1641"/>
      <c r="E25" s="1660" t="s">
        <v>541</v>
      </c>
      <c r="F25" s="1346"/>
      <c r="G25" s="1639" t="s">
        <v>788</v>
      </c>
      <c r="H25" s="1639"/>
      <c r="I25" s="1641" t="s">
        <v>789</v>
      </c>
      <c r="J25" s="478"/>
      <c r="O25" t="s">
        <v>840</v>
      </c>
      <c r="P25" s="168">
        <f>ISMOYO!F42</f>
        <v>46760575</v>
      </c>
    </row>
    <row r="26" spans="1:16" ht="24.75" customHeight="1" x14ac:dyDescent="0.25">
      <c r="A26" s="1641"/>
      <c r="B26" s="1641"/>
      <c r="C26" s="1641"/>
      <c r="D26" s="1641"/>
      <c r="E26" s="458" t="s">
        <v>790</v>
      </c>
      <c r="F26" s="458" t="s">
        <v>791</v>
      </c>
      <c r="G26" s="458" t="s">
        <v>790</v>
      </c>
      <c r="H26" s="458" t="s">
        <v>791</v>
      </c>
      <c r="I26" s="1641"/>
      <c r="J26" s="478"/>
      <c r="O26" t="s">
        <v>841</v>
      </c>
      <c r="P26" s="168">
        <f>SUBAKIR!F34</f>
        <v>1610000</v>
      </c>
    </row>
    <row r="27" spans="1:16" ht="15.75" x14ac:dyDescent="0.25">
      <c r="A27" s="458">
        <v>1</v>
      </c>
      <c r="B27" s="1639">
        <v>2</v>
      </c>
      <c r="C27" s="1639"/>
      <c r="D27" s="1639"/>
      <c r="E27" s="458">
        <v>3</v>
      </c>
      <c r="F27" s="458">
        <v>4</v>
      </c>
      <c r="G27" s="458">
        <v>5</v>
      </c>
      <c r="H27" s="458">
        <v>6</v>
      </c>
      <c r="I27" s="458">
        <v>7</v>
      </c>
      <c r="J27" s="478"/>
      <c r="P27" s="168">
        <f>SUM(P21:P26)</f>
        <v>1857562575</v>
      </c>
    </row>
    <row r="28" spans="1:16" ht="16.5" thickBot="1" x14ac:dyDescent="0.3">
      <c r="A28" s="498"/>
      <c r="B28" s="1661"/>
      <c r="C28" s="1661"/>
      <c r="D28" s="1661"/>
      <c r="E28" s="498"/>
      <c r="F28" s="498"/>
      <c r="G28" s="498"/>
      <c r="H28" s="498"/>
      <c r="I28" s="498"/>
      <c r="J28" s="478"/>
      <c r="O28" t="s">
        <v>842</v>
      </c>
      <c r="P28" s="168">
        <f>RREKAP!I14</f>
        <v>1863562575</v>
      </c>
    </row>
    <row r="29" spans="1:16" ht="16.5" thickBot="1" x14ac:dyDescent="0.3">
      <c r="A29" s="592">
        <v>1</v>
      </c>
      <c r="B29" s="1662" t="s">
        <v>792</v>
      </c>
      <c r="C29" s="1662"/>
      <c r="D29" s="1662"/>
      <c r="E29" s="593">
        <f>E31+E34</f>
        <v>401409766</v>
      </c>
      <c r="F29" s="593">
        <f>F31+F34</f>
        <v>1462436977</v>
      </c>
      <c r="G29" s="593">
        <f>G31+G34</f>
        <v>401125598</v>
      </c>
      <c r="H29" s="593">
        <f>H31+H34</f>
        <v>1462436977</v>
      </c>
      <c r="I29" s="593"/>
      <c r="J29" s="478"/>
      <c r="P29" s="419">
        <f>P27-P28</f>
        <v>-6000000</v>
      </c>
    </row>
    <row r="30" spans="1:16" ht="15.75" x14ac:dyDescent="0.25">
      <c r="A30" s="587"/>
      <c r="B30" s="588"/>
      <c r="C30" s="589"/>
      <c r="D30" s="590"/>
      <c r="E30" s="591"/>
      <c r="F30" s="591"/>
      <c r="G30" s="591"/>
      <c r="H30" s="591"/>
      <c r="I30" s="591"/>
      <c r="J30" s="478"/>
    </row>
    <row r="31" spans="1:16" ht="15.75" x14ac:dyDescent="0.25">
      <c r="A31" s="585">
        <v>2</v>
      </c>
      <c r="B31" s="1657" t="s">
        <v>793</v>
      </c>
      <c r="C31" s="1657"/>
      <c r="D31" s="1657"/>
      <c r="E31" s="586"/>
      <c r="F31" s="586">
        <f>F32</f>
        <v>1462436977</v>
      </c>
      <c r="G31" s="586"/>
      <c r="H31" s="586">
        <f>H32</f>
        <v>1462436977</v>
      </c>
      <c r="I31" s="586">
        <f>I32</f>
        <v>0</v>
      </c>
      <c r="J31" s="478"/>
      <c r="M31" s="1036">
        <f>RREKAP!I16</f>
        <v>1462436977</v>
      </c>
      <c r="N31" s="1036"/>
    </row>
    <row r="32" spans="1:16" ht="15.75" x14ac:dyDescent="0.25">
      <c r="A32" s="482"/>
      <c r="B32" s="1654" t="s">
        <v>543</v>
      </c>
      <c r="C32" s="1655"/>
      <c r="D32" s="1655"/>
      <c r="E32" s="466"/>
      <c r="F32" s="466">
        <f>RREKAP!F11</f>
        <v>1462436977</v>
      </c>
      <c r="G32" s="466">
        <v>0</v>
      </c>
      <c r="H32" s="466">
        <f>RREKAP!I17</f>
        <v>1462436977</v>
      </c>
      <c r="I32" s="466">
        <f>F32-H32</f>
        <v>0</v>
      </c>
      <c r="J32" s="478"/>
    </row>
    <row r="33" spans="1:16" ht="15.75" x14ac:dyDescent="0.25">
      <c r="A33" s="482"/>
      <c r="B33" s="485"/>
      <c r="C33" s="483"/>
      <c r="D33" s="484"/>
      <c r="E33" s="466"/>
      <c r="F33" s="466"/>
      <c r="G33" s="466"/>
      <c r="H33" s="466"/>
      <c r="I33" s="466"/>
      <c r="J33" s="478"/>
      <c r="P33" s="168">
        <v>55000000</v>
      </c>
    </row>
    <row r="34" spans="1:16" ht="15.75" x14ac:dyDescent="0.25">
      <c r="A34" s="585">
        <v>3</v>
      </c>
      <c r="B34" s="1657" t="s">
        <v>794</v>
      </c>
      <c r="C34" s="1657"/>
      <c r="D34" s="1657"/>
      <c r="E34" s="586">
        <f>RREKAP!F12</f>
        <v>401409766</v>
      </c>
      <c r="F34" s="586">
        <f t="shared" ref="F34:H34" si="0">F35+F36+F37</f>
        <v>0</v>
      </c>
      <c r="G34" s="586">
        <f t="shared" si="0"/>
        <v>401125598</v>
      </c>
      <c r="H34" s="586">
        <f t="shared" si="0"/>
        <v>0</v>
      </c>
      <c r="I34" s="586">
        <f>E34-G34</f>
        <v>284168</v>
      </c>
      <c r="J34" s="478"/>
      <c r="M34" s="1036"/>
      <c r="N34" s="1036"/>
      <c r="P34" s="419">
        <f>P33-G34</f>
        <v>-346125598</v>
      </c>
    </row>
    <row r="35" spans="1:16" ht="15.75" x14ac:dyDescent="0.25">
      <c r="A35" s="482"/>
      <c r="B35" s="1654" t="s">
        <v>543</v>
      </c>
      <c r="C35" s="1655"/>
      <c r="D35" s="1655"/>
      <c r="E35" s="466"/>
      <c r="F35" s="466"/>
      <c r="G35" s="466">
        <f>RREKAP!E457</f>
        <v>122269000</v>
      </c>
      <c r="H35" s="466"/>
      <c r="I35" s="466"/>
      <c r="J35" s="478"/>
      <c r="P35" s="168">
        <v>10000000</v>
      </c>
    </row>
    <row r="36" spans="1:16" ht="15.75" x14ac:dyDescent="0.25">
      <c r="A36" s="482"/>
      <c r="B36" s="1654" t="s">
        <v>795</v>
      </c>
      <c r="C36" s="1655"/>
      <c r="D36" s="1655"/>
      <c r="E36" s="466"/>
      <c r="F36" s="466"/>
      <c r="G36" s="466">
        <f>RREKAP!E458</f>
        <v>214183598</v>
      </c>
      <c r="H36" s="466"/>
      <c r="I36" s="466"/>
      <c r="J36" s="478"/>
      <c r="P36" s="419">
        <f>P34-P35</f>
        <v>-356125598</v>
      </c>
    </row>
    <row r="37" spans="1:16" ht="15.75" x14ac:dyDescent="0.25">
      <c r="A37" s="482"/>
      <c r="B37" s="1654" t="s">
        <v>796</v>
      </c>
      <c r="C37" s="1655"/>
      <c r="D37" s="1655"/>
      <c r="E37" s="466"/>
      <c r="F37" s="466"/>
      <c r="G37" s="466">
        <f>RREKAP!E459</f>
        <v>64673000</v>
      </c>
      <c r="H37" s="466"/>
      <c r="I37" s="466"/>
      <c r="J37" s="478"/>
      <c r="P37">
        <v>5000000</v>
      </c>
    </row>
    <row r="38" spans="1:16" ht="15.75" x14ac:dyDescent="0.25">
      <c r="A38" s="482"/>
      <c r="B38" s="1656"/>
      <c r="C38" s="1656"/>
      <c r="D38" s="1656"/>
      <c r="E38" s="466"/>
      <c r="F38" s="466"/>
      <c r="G38" s="466"/>
      <c r="H38" s="466"/>
      <c r="I38" s="466"/>
      <c r="J38" s="478"/>
      <c r="P38" s="419">
        <f>P36-P37</f>
        <v>-361125598</v>
      </c>
    </row>
    <row r="39" spans="1:16" ht="15.75" x14ac:dyDescent="0.25">
      <c r="A39" s="446"/>
      <c r="B39" s="1613" t="s">
        <v>127</v>
      </c>
      <c r="C39" s="1613"/>
      <c r="D39" s="1613"/>
      <c r="E39" s="486">
        <f>E34+E31</f>
        <v>401409766</v>
      </c>
      <c r="F39" s="486">
        <f t="shared" ref="F39:I39" si="1">F34+F31</f>
        <v>1462436977</v>
      </c>
      <c r="G39" s="486">
        <f t="shared" si="1"/>
        <v>401125598</v>
      </c>
      <c r="H39" s="486">
        <f t="shared" si="1"/>
        <v>1462436977</v>
      </c>
      <c r="I39" s="486">
        <f t="shared" si="1"/>
        <v>284168</v>
      </c>
      <c r="J39" s="487"/>
    </row>
    <row r="40" spans="1:16" ht="15.75" x14ac:dyDescent="0.25">
      <c r="A40" s="478"/>
      <c r="B40" s="478"/>
      <c r="C40" s="478"/>
      <c r="D40" s="478"/>
      <c r="E40" s="478"/>
      <c r="F40" s="478"/>
      <c r="G40" s="478"/>
      <c r="H40" s="478"/>
      <c r="I40" s="478"/>
      <c r="J40" s="478"/>
    </row>
    <row r="41" spans="1:16" ht="15.75" x14ac:dyDescent="0.25">
      <c r="A41" s="478"/>
      <c r="B41" s="478" t="s">
        <v>781</v>
      </c>
      <c r="C41" s="478"/>
      <c r="D41" s="478"/>
      <c r="E41" s="478"/>
      <c r="F41" s="478"/>
      <c r="G41" s="478"/>
      <c r="H41" s="478"/>
      <c r="I41" s="478"/>
      <c r="J41" s="478"/>
    </row>
    <row r="42" spans="1:16" ht="15.75" x14ac:dyDescent="0.25">
      <c r="A42" s="478" t="s">
        <v>782</v>
      </c>
      <c r="B42" s="478"/>
      <c r="C42" s="478"/>
      <c r="D42" s="478"/>
      <c r="E42" s="478"/>
      <c r="F42" s="478"/>
      <c r="G42" s="478"/>
      <c r="H42" s="478"/>
      <c r="I42" s="478"/>
      <c r="J42" s="478"/>
    </row>
    <row r="43" spans="1:16" ht="15.75" x14ac:dyDescent="0.25">
      <c r="A43" s="478"/>
      <c r="B43" s="478"/>
      <c r="C43" s="478"/>
      <c r="D43" s="478"/>
      <c r="E43" s="478"/>
      <c r="F43" s="478"/>
      <c r="G43" s="478"/>
      <c r="H43" s="478"/>
      <c r="I43" s="478"/>
      <c r="J43" s="478"/>
    </row>
    <row r="44" spans="1:16" ht="15.75" x14ac:dyDescent="0.25">
      <c r="A44" s="478"/>
      <c r="B44" s="478"/>
      <c r="C44" s="478"/>
      <c r="D44" s="478"/>
      <c r="E44" s="478"/>
      <c r="F44" s="478"/>
      <c r="G44" s="1652" t="str">
        <f>'vo1'!G27</f>
        <v>Gemawang.    03  Desember   2015</v>
      </c>
      <c r="H44" s="1652"/>
      <c r="I44" s="1652"/>
      <c r="J44" s="478"/>
    </row>
    <row r="45" spans="1:16" ht="15.75" x14ac:dyDescent="0.25">
      <c r="A45" s="478"/>
      <c r="B45" s="478"/>
      <c r="C45" s="478"/>
      <c r="D45" s="478"/>
      <c r="E45" s="478"/>
      <c r="F45" s="478"/>
      <c r="G45" s="478"/>
      <c r="H45" s="478"/>
      <c r="I45" s="478"/>
      <c r="J45" s="478"/>
    </row>
    <row r="46" spans="1:16" ht="15.75" x14ac:dyDescent="0.25">
      <c r="A46" s="478"/>
      <c r="B46" s="478"/>
      <c r="C46" s="478"/>
      <c r="D46" s="478"/>
      <c r="E46" s="478"/>
      <c r="F46" s="478"/>
      <c r="G46" s="1652" t="s">
        <v>779</v>
      </c>
      <c r="H46" s="1652"/>
      <c r="I46" s="1652"/>
      <c r="J46" s="478"/>
    </row>
    <row r="47" spans="1:16" ht="15.75" x14ac:dyDescent="0.25">
      <c r="A47" s="478"/>
      <c r="B47" s="478"/>
      <c r="C47" s="478"/>
      <c r="D47" s="478"/>
      <c r="E47" s="478"/>
      <c r="F47" s="478"/>
      <c r="G47" s="478"/>
      <c r="H47" s="478"/>
      <c r="I47" s="478"/>
      <c r="J47" s="478"/>
    </row>
    <row r="48" spans="1:16" ht="15.75" x14ac:dyDescent="0.25">
      <c r="A48" s="478"/>
      <c r="B48" s="478"/>
      <c r="C48" s="478"/>
      <c r="D48" s="478"/>
      <c r="E48" s="478"/>
      <c r="F48" s="478"/>
      <c r="G48" s="478"/>
      <c r="H48" s="478"/>
      <c r="I48" s="478"/>
      <c r="J48" s="478"/>
    </row>
    <row r="49" spans="1:10" ht="15.75" x14ac:dyDescent="0.25">
      <c r="A49" s="478"/>
      <c r="B49" s="478"/>
      <c r="C49" s="478"/>
      <c r="D49" s="478"/>
      <c r="E49" s="478"/>
      <c r="F49" s="478"/>
      <c r="G49" s="478"/>
      <c r="H49" s="478"/>
      <c r="I49" s="478"/>
      <c r="J49" s="478"/>
    </row>
    <row r="50" spans="1:10" ht="15.75" x14ac:dyDescent="0.25">
      <c r="A50" s="478"/>
      <c r="B50" s="478"/>
      <c r="C50" s="478"/>
      <c r="D50" s="478"/>
      <c r="E50" s="478"/>
      <c r="F50" s="478"/>
      <c r="G50" s="1652" t="s">
        <v>744</v>
      </c>
      <c r="H50" s="1652"/>
      <c r="I50" s="1652"/>
      <c r="J50" s="478"/>
    </row>
    <row r="51" spans="1:10" ht="15.75" x14ac:dyDescent="0.25">
      <c r="A51" s="478"/>
      <c r="B51" s="478"/>
      <c r="C51" s="478"/>
      <c r="D51" s="478"/>
      <c r="E51" s="478"/>
      <c r="F51" s="478"/>
      <c r="G51" s="1652" t="s">
        <v>753</v>
      </c>
      <c r="H51" s="1652"/>
      <c r="I51" s="1652"/>
      <c r="J51" s="478"/>
    </row>
    <row r="52" spans="1:10" ht="15.75" x14ac:dyDescent="0.25">
      <c r="A52" s="478"/>
      <c r="B52" s="478"/>
      <c r="C52" s="478"/>
      <c r="D52" s="478"/>
      <c r="E52" s="478"/>
      <c r="F52" s="478"/>
      <c r="G52" s="478"/>
      <c r="H52" s="478"/>
      <c r="I52" s="478"/>
      <c r="J52" s="478"/>
    </row>
  </sheetData>
  <mergeCells count="31">
    <mergeCell ref="A10:J10"/>
    <mergeCell ref="C2:I2"/>
    <mergeCell ref="C3:I3"/>
    <mergeCell ref="C4:I4"/>
    <mergeCell ref="A9:J9"/>
    <mergeCell ref="C5:J5"/>
    <mergeCell ref="B34:D34"/>
    <mergeCell ref="A11:J11"/>
    <mergeCell ref="B14:J14"/>
    <mergeCell ref="A22:I22"/>
    <mergeCell ref="A23:I23"/>
    <mergeCell ref="A24:I24"/>
    <mergeCell ref="A25:A26"/>
    <mergeCell ref="B25:D26"/>
    <mergeCell ref="E25:F25"/>
    <mergeCell ref="G25:H25"/>
    <mergeCell ref="I25:I26"/>
    <mergeCell ref="B27:D27"/>
    <mergeCell ref="B28:D28"/>
    <mergeCell ref="B29:D29"/>
    <mergeCell ref="B31:D31"/>
    <mergeCell ref="B32:D32"/>
    <mergeCell ref="G46:I46"/>
    <mergeCell ref="G50:I50"/>
    <mergeCell ref="G51:I51"/>
    <mergeCell ref="B35:D35"/>
    <mergeCell ref="B36:D36"/>
    <mergeCell ref="B37:D37"/>
    <mergeCell ref="B38:D38"/>
    <mergeCell ref="B39:D39"/>
    <mergeCell ref="G44:I44"/>
  </mergeCells>
  <hyperlinks>
    <hyperlink ref="E25" r:id="rId1" display="SP@D"/>
  </hyperlinks>
  <pageMargins left="0.70866141732283472" right="0.19685039370078741" top="0.19685039370078741" bottom="0.39370078740157483" header="0.31496062992125984" footer="0.31496062992125984"/>
  <pageSetup paperSize="5" orientation="portrait" r:id="rId2"/>
  <drawing r:id="rId3"/>
  <legacyDrawing r:id="rId4"/>
  <oleObjects>
    <mc:AlternateContent xmlns:mc="http://schemas.openxmlformats.org/markup-compatibility/2006">
      <mc:Choice Requires="x14">
        <oleObject progId="CorelPhotoPaint.Image.8" shapeId="15361" r:id="rId5">
          <objectPr defaultSize="0" autoPict="0" r:id="rId6">
            <anchor moveWithCells="1" siz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0</xdr:colOff>
                <xdr:row>5</xdr:row>
                <xdr:rowOff>123825</xdr:rowOff>
              </to>
            </anchor>
          </objectPr>
        </oleObject>
      </mc:Choice>
      <mc:Fallback>
        <oleObject progId="CorelPhotoPaint.Image.8" shapeId="15361" r:id="rId5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W51"/>
  <sheetViews>
    <sheetView topLeftCell="A19" workbookViewId="0">
      <selection activeCell="J34" sqref="J34"/>
    </sheetView>
  </sheetViews>
  <sheetFormatPr defaultRowHeight="15" x14ac:dyDescent="0.25"/>
  <cols>
    <col min="1" max="1" width="4.85546875" customWidth="1"/>
    <col min="3" max="3" width="2" customWidth="1"/>
    <col min="4" max="4" width="14" customWidth="1"/>
    <col min="5" max="5" width="19" customWidth="1"/>
    <col min="6" max="6" width="16.85546875" customWidth="1"/>
    <col min="7" max="7" width="22.5703125" customWidth="1"/>
    <col min="8" max="8" width="2.7109375" customWidth="1"/>
    <col min="10" max="10" width="13.42578125" customWidth="1"/>
  </cols>
  <sheetData>
    <row r="2" spans="1:10" ht="18.75" x14ac:dyDescent="0.25">
      <c r="C2" s="1610" t="s">
        <v>682</v>
      </c>
      <c r="D2" s="1610"/>
      <c r="E2" s="1610"/>
      <c r="F2" s="1610"/>
      <c r="G2" s="1610"/>
      <c r="H2" s="479"/>
      <c r="I2" s="479"/>
    </row>
    <row r="3" spans="1:10" ht="22.5" x14ac:dyDescent="0.25">
      <c r="C3" s="1611" t="s">
        <v>683</v>
      </c>
      <c r="D3" s="1611"/>
      <c r="E3" s="1611"/>
      <c r="F3" s="1611"/>
      <c r="G3" s="1611"/>
      <c r="H3" s="480"/>
      <c r="I3" s="480"/>
    </row>
    <row r="4" spans="1:10" ht="15.75" x14ac:dyDescent="0.25">
      <c r="C4" s="1612" t="s">
        <v>684</v>
      </c>
      <c r="D4" s="1612"/>
      <c r="E4" s="1612"/>
      <c r="F4" s="1612"/>
      <c r="G4" s="1612"/>
      <c r="H4" s="481"/>
      <c r="I4" s="481"/>
    </row>
    <row r="5" spans="1:10" ht="15.75" customHeight="1" x14ac:dyDescent="0.25">
      <c r="C5" s="1612" t="s">
        <v>929</v>
      </c>
      <c r="D5" s="1612"/>
      <c r="E5" s="1612"/>
      <c r="F5" s="1612"/>
      <c r="G5" s="1612"/>
      <c r="H5" s="481"/>
      <c r="I5" s="481"/>
      <c r="J5" s="481"/>
    </row>
    <row r="6" spans="1:10" ht="15.75" thickBot="1" x14ac:dyDescent="0.3">
      <c r="A6" s="420"/>
      <c r="B6" s="420"/>
      <c r="C6" s="420"/>
      <c r="D6" s="420"/>
      <c r="E6" s="420"/>
      <c r="F6" s="420"/>
      <c r="G6" s="420"/>
      <c r="H6" s="130"/>
      <c r="I6" s="130"/>
    </row>
    <row r="7" spans="1:10" ht="15.75" thickTop="1" x14ac:dyDescent="0.25">
      <c r="A7" s="130"/>
      <c r="B7" s="130"/>
      <c r="C7" s="130"/>
      <c r="D7" s="130"/>
      <c r="E7" s="130"/>
      <c r="F7" s="130"/>
      <c r="G7" s="130"/>
      <c r="H7" s="130"/>
      <c r="I7" s="130"/>
    </row>
    <row r="8" spans="1:10" ht="15.75" x14ac:dyDescent="0.25">
      <c r="G8" s="359" t="s">
        <v>797</v>
      </c>
    </row>
    <row r="9" spans="1:10" ht="15.75" x14ac:dyDescent="0.25">
      <c r="A9" s="1505" t="s">
        <v>686</v>
      </c>
      <c r="B9" s="1505"/>
      <c r="C9" s="1505"/>
      <c r="D9" s="1505"/>
      <c r="E9" s="1505"/>
      <c r="F9" s="1505"/>
      <c r="G9" s="1505"/>
      <c r="H9" s="488"/>
      <c r="I9" s="488"/>
    </row>
    <row r="10" spans="1:10" ht="15.75" x14ac:dyDescent="0.25">
      <c r="A10" s="1505" t="s">
        <v>784</v>
      </c>
      <c r="B10" s="1505"/>
      <c r="C10" s="1505"/>
      <c r="D10" s="1505"/>
      <c r="E10" s="1505"/>
      <c r="F10" s="1505"/>
      <c r="G10" s="1505"/>
      <c r="H10" s="488"/>
      <c r="I10" s="488"/>
    </row>
    <row r="11" spans="1:10" ht="15.75" x14ac:dyDescent="0.25">
      <c r="A11" s="1505" t="s">
        <v>776</v>
      </c>
      <c r="B11" s="1505"/>
      <c r="C11" s="1505"/>
      <c r="D11" s="1505"/>
      <c r="E11" s="1505"/>
      <c r="F11" s="1505"/>
      <c r="G11" s="1505"/>
      <c r="H11" s="488"/>
      <c r="I11" s="488"/>
    </row>
    <row r="12" spans="1:10" ht="15.75" x14ac:dyDescent="0.25">
      <c r="A12" s="358"/>
      <c r="B12" s="358"/>
      <c r="C12" s="358"/>
      <c r="D12" s="358"/>
      <c r="E12" s="358"/>
      <c r="F12" s="358"/>
      <c r="G12" s="358"/>
      <c r="H12" s="358"/>
      <c r="I12" s="358"/>
    </row>
    <row r="13" spans="1:10" ht="15.75" x14ac:dyDescent="0.25">
      <c r="A13" s="477"/>
      <c r="B13" s="477"/>
      <c r="C13" s="477"/>
      <c r="D13" s="477"/>
      <c r="E13" s="477"/>
      <c r="F13" s="477"/>
      <c r="G13" s="477"/>
      <c r="H13" s="477"/>
      <c r="I13" s="477"/>
    </row>
    <row r="14" spans="1:10" ht="16.5" customHeight="1" x14ac:dyDescent="0.25">
      <c r="A14" s="478"/>
      <c r="B14" s="1614" t="s">
        <v>991</v>
      </c>
      <c r="C14" s="1614"/>
      <c r="D14" s="1614"/>
      <c r="E14" s="1614"/>
      <c r="F14" s="1614"/>
      <c r="G14" s="1614"/>
      <c r="H14" s="1614"/>
      <c r="I14" s="1614"/>
      <c r="J14" s="1614"/>
    </row>
    <row r="15" spans="1:10" ht="16.5" x14ac:dyDescent="0.3">
      <c r="A15" s="478" t="s">
        <v>777</v>
      </c>
      <c r="B15" s="421" t="s">
        <v>688</v>
      </c>
      <c r="C15" s="421"/>
      <c r="D15" s="421"/>
      <c r="E15" s="421"/>
      <c r="F15" s="421"/>
      <c r="G15" s="421"/>
      <c r="H15" s="421"/>
      <c r="I15" s="421"/>
      <c r="J15" s="421"/>
    </row>
    <row r="16" spans="1:10" ht="15.75" x14ac:dyDescent="0.25">
      <c r="A16" s="478"/>
      <c r="B16" s="478"/>
      <c r="C16" s="478"/>
      <c r="D16" s="478"/>
      <c r="E16" s="478"/>
      <c r="F16" s="478"/>
      <c r="G16" s="478"/>
      <c r="H16" s="478"/>
      <c r="I16" s="478"/>
    </row>
    <row r="17" spans="1:23" ht="15.75" x14ac:dyDescent="0.25">
      <c r="A17" s="478"/>
      <c r="B17" s="478" t="s">
        <v>778</v>
      </c>
      <c r="C17" s="478" t="s">
        <v>690</v>
      </c>
      <c r="D17" s="478" t="s">
        <v>744</v>
      </c>
      <c r="E17" s="478"/>
      <c r="F17" s="478"/>
      <c r="G17" s="478"/>
      <c r="H17" s="478"/>
      <c r="I17" s="478"/>
    </row>
    <row r="18" spans="1:23" ht="15.75" x14ac:dyDescent="0.25">
      <c r="A18" s="478"/>
      <c r="B18" s="478" t="s">
        <v>692</v>
      </c>
      <c r="C18" s="478" t="s">
        <v>690</v>
      </c>
      <c r="D18" s="478" t="s">
        <v>745</v>
      </c>
      <c r="E18" s="478"/>
      <c r="F18" s="478"/>
      <c r="G18" s="478"/>
      <c r="H18" s="478"/>
      <c r="I18" s="478"/>
    </row>
    <row r="19" spans="1:23" ht="15.75" x14ac:dyDescent="0.25">
      <c r="A19" s="478"/>
      <c r="B19" s="478" t="s">
        <v>694</v>
      </c>
      <c r="C19" s="478" t="s">
        <v>690</v>
      </c>
      <c r="D19" s="478" t="s">
        <v>779</v>
      </c>
      <c r="E19" s="478"/>
      <c r="F19" s="478"/>
      <c r="G19" s="478"/>
      <c r="H19" s="478"/>
      <c r="I19" s="478"/>
    </row>
    <row r="20" spans="1:23" ht="15.75" x14ac:dyDescent="0.25">
      <c r="A20" s="478"/>
      <c r="B20" s="478" t="s">
        <v>758</v>
      </c>
      <c r="C20" s="478" t="s">
        <v>690</v>
      </c>
      <c r="D20" s="478" t="s">
        <v>562</v>
      </c>
      <c r="E20" s="478"/>
      <c r="F20" s="478"/>
      <c r="G20" s="478"/>
      <c r="H20" s="478"/>
      <c r="I20" s="478"/>
    </row>
    <row r="21" spans="1:23" ht="15.75" x14ac:dyDescent="0.25">
      <c r="A21" s="478"/>
      <c r="B21" s="478"/>
      <c r="C21" s="478"/>
      <c r="D21" s="478"/>
      <c r="E21" s="478"/>
      <c r="F21" s="478"/>
      <c r="G21" s="478"/>
      <c r="H21" s="478"/>
      <c r="I21" s="478"/>
    </row>
    <row r="22" spans="1:23" ht="15.75" x14ac:dyDescent="0.25">
      <c r="A22" s="175" t="s">
        <v>953</v>
      </c>
      <c r="B22" s="478"/>
      <c r="C22" s="478"/>
      <c r="D22" s="478"/>
      <c r="E22" s="478"/>
      <c r="F22" s="478"/>
      <c r="G22" s="478"/>
      <c r="H22" s="478"/>
      <c r="I22" s="478"/>
    </row>
    <row r="23" spans="1:23" ht="15.75" x14ac:dyDescent="0.25">
      <c r="A23" s="175" t="s">
        <v>952</v>
      </c>
      <c r="B23" s="478"/>
      <c r="C23" s="478"/>
      <c r="D23" s="478"/>
      <c r="E23" s="478"/>
      <c r="F23" s="478"/>
      <c r="G23" s="478"/>
      <c r="H23" s="478"/>
      <c r="I23" s="478"/>
    </row>
    <row r="24" spans="1:23" ht="15.75" x14ac:dyDescent="0.25">
      <c r="A24" s="478"/>
      <c r="B24" s="478"/>
      <c r="C24" s="478"/>
      <c r="D24" s="478"/>
      <c r="E24" s="478"/>
      <c r="F24" s="478"/>
      <c r="G24" s="478"/>
      <c r="H24" s="478"/>
      <c r="I24" s="478"/>
    </row>
    <row r="25" spans="1:23" ht="31.5" x14ac:dyDescent="0.25">
      <c r="A25" s="489" t="s">
        <v>643</v>
      </c>
      <c r="B25" s="1672" t="s">
        <v>787</v>
      </c>
      <c r="C25" s="1673"/>
      <c r="D25" s="1674"/>
      <c r="E25" s="489" t="s">
        <v>798</v>
      </c>
      <c r="F25" s="489" t="s">
        <v>799</v>
      </c>
      <c r="G25" s="489" t="s">
        <v>800</v>
      </c>
      <c r="H25" s="478"/>
      <c r="I25" s="478"/>
      <c r="J25" s="1053" t="s">
        <v>949</v>
      </c>
    </row>
    <row r="26" spans="1:23" ht="15.75" x14ac:dyDescent="0.25">
      <c r="A26" s="490">
        <v>1</v>
      </c>
      <c r="B26" s="1666">
        <v>2</v>
      </c>
      <c r="C26" s="1667"/>
      <c r="D26" s="1668"/>
      <c r="E26" s="490">
        <v>3</v>
      </c>
      <c r="F26" s="490">
        <v>4</v>
      </c>
      <c r="G26" s="490">
        <v>5</v>
      </c>
      <c r="H26" s="478"/>
      <c r="I26" s="478"/>
      <c r="J26" s="519"/>
      <c r="K26" s="519"/>
      <c r="L26" s="519"/>
      <c r="M26" s="519"/>
      <c r="N26" s="519"/>
      <c r="O26" s="519"/>
      <c r="P26" s="519"/>
      <c r="Q26" s="519"/>
      <c r="R26" s="519"/>
      <c r="S26" s="519"/>
      <c r="T26" s="519"/>
      <c r="U26" s="519"/>
      <c r="V26" s="519"/>
      <c r="W26" s="740"/>
    </row>
    <row r="27" spans="1:23" ht="15.75" x14ac:dyDescent="0.25">
      <c r="A27" s="491"/>
      <c r="B27" s="1666"/>
      <c r="C27" s="1667"/>
      <c r="D27" s="1668"/>
      <c r="E27" s="491"/>
      <c r="F27" s="491"/>
      <c r="G27" s="491"/>
      <c r="H27" s="478"/>
      <c r="I27" s="478"/>
      <c r="J27" s="519"/>
      <c r="K27" s="519"/>
      <c r="L27" s="519"/>
      <c r="M27" s="519"/>
      <c r="N27" s="519"/>
      <c r="O27" s="519"/>
      <c r="P27" s="519"/>
      <c r="Q27" s="519"/>
      <c r="R27" s="519"/>
      <c r="S27" s="519"/>
      <c r="T27" s="519"/>
      <c r="U27" s="519"/>
      <c r="V27" s="519"/>
      <c r="W27" s="740" t="s">
        <v>872</v>
      </c>
    </row>
    <row r="28" spans="1:23" ht="15.75" x14ac:dyDescent="0.25">
      <c r="A28" s="490">
        <v>1</v>
      </c>
      <c r="B28" s="1663" t="s">
        <v>801</v>
      </c>
      <c r="C28" s="1664"/>
      <c r="D28" s="1665"/>
      <c r="E28" s="492">
        <v>6016820</v>
      </c>
      <c r="F28" s="492">
        <v>3744091</v>
      </c>
      <c r="G28" s="492">
        <f>E28-F28</f>
        <v>2272729</v>
      </c>
      <c r="H28" s="478"/>
      <c r="I28" s="478"/>
      <c r="J28" s="743"/>
      <c r="K28" s="744"/>
      <c r="L28" s="744"/>
      <c r="M28" s="745"/>
      <c r="N28" s="745"/>
      <c r="O28" s="745"/>
      <c r="P28" s="745"/>
      <c r="Q28" s="745"/>
      <c r="R28" s="745"/>
      <c r="S28" s="745"/>
      <c r="T28" s="745"/>
      <c r="U28" s="745"/>
      <c r="V28" s="745"/>
      <c r="W28" s="741">
        <f>SUM(K28:V28)</f>
        <v>0</v>
      </c>
    </row>
    <row r="29" spans="1:23" ht="15.75" x14ac:dyDescent="0.25">
      <c r="A29" s="490">
        <v>2</v>
      </c>
      <c r="B29" s="1663" t="s">
        <v>802</v>
      </c>
      <c r="C29" s="1664"/>
      <c r="D29" s="1665"/>
      <c r="E29" s="492">
        <v>5781990</v>
      </c>
      <c r="F29" s="492">
        <v>3253940</v>
      </c>
      <c r="G29" s="492">
        <f t="shared" ref="G29:G32" si="0">E29-F29</f>
        <v>2528050</v>
      </c>
      <c r="H29" s="478"/>
      <c r="I29" s="478"/>
      <c r="J29" s="743"/>
      <c r="K29" s="744"/>
      <c r="L29" s="744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1">
        <f t="shared" ref="W29:W32" si="1">SUM(K29:V29)</f>
        <v>0</v>
      </c>
    </row>
    <row r="30" spans="1:23" ht="15.75" x14ac:dyDescent="0.25">
      <c r="A30" s="490">
        <v>3</v>
      </c>
      <c r="B30" s="1663" t="s">
        <v>803</v>
      </c>
      <c r="C30" s="1664"/>
      <c r="D30" s="1665"/>
      <c r="E30" s="492">
        <v>909340</v>
      </c>
      <c r="F30" s="493">
        <v>541159</v>
      </c>
      <c r="G30" s="492">
        <f t="shared" si="0"/>
        <v>368181</v>
      </c>
      <c r="H30" s="478"/>
      <c r="I30" s="478"/>
      <c r="J30" s="743"/>
      <c r="K30" s="744"/>
      <c r="L30" s="744"/>
      <c r="M30" s="745"/>
      <c r="N30" s="745"/>
      <c r="O30" s="745"/>
      <c r="P30" s="745"/>
      <c r="Q30" s="745"/>
      <c r="R30" s="745"/>
      <c r="S30" s="745"/>
      <c r="T30" s="745"/>
      <c r="U30" s="745"/>
      <c r="V30" s="745"/>
      <c r="W30" s="741">
        <f t="shared" si="1"/>
        <v>0</v>
      </c>
    </row>
    <row r="31" spans="1:23" ht="15.75" x14ac:dyDescent="0.25">
      <c r="A31" s="490">
        <v>4</v>
      </c>
      <c r="B31" s="1663" t="s">
        <v>804</v>
      </c>
      <c r="C31" s="1664"/>
      <c r="D31" s="1665"/>
      <c r="E31" s="492">
        <v>940722</v>
      </c>
      <c r="F31" s="493">
        <v>67930</v>
      </c>
      <c r="G31" s="492">
        <f t="shared" si="0"/>
        <v>872792</v>
      </c>
      <c r="H31" s="478"/>
      <c r="I31" s="478"/>
      <c r="J31" s="743"/>
      <c r="K31" s="744"/>
      <c r="L31" s="744"/>
      <c r="M31" s="745"/>
      <c r="N31" s="745"/>
      <c r="O31" s="745"/>
      <c r="P31" s="745"/>
      <c r="Q31" s="745"/>
      <c r="R31" s="745"/>
      <c r="S31" s="745"/>
      <c r="T31" s="745"/>
      <c r="U31" s="745"/>
      <c r="V31" s="745"/>
      <c r="W31" s="741">
        <f t="shared" si="1"/>
        <v>0</v>
      </c>
    </row>
    <row r="32" spans="1:23" ht="15.75" x14ac:dyDescent="0.25">
      <c r="A32" s="491"/>
      <c r="B32" s="1666"/>
      <c r="C32" s="1667"/>
      <c r="D32" s="1668"/>
      <c r="E32" s="492"/>
      <c r="F32" s="492"/>
      <c r="G32" s="492">
        <f t="shared" si="0"/>
        <v>0</v>
      </c>
      <c r="H32" s="478"/>
      <c r="I32" s="478"/>
      <c r="J32" s="746"/>
      <c r="K32" s="745"/>
      <c r="L32" s="745"/>
      <c r="M32" s="745"/>
      <c r="N32" s="745"/>
      <c r="O32" s="745"/>
      <c r="P32" s="745"/>
      <c r="Q32" s="745"/>
      <c r="R32" s="745"/>
      <c r="S32" s="745"/>
      <c r="T32" s="745"/>
      <c r="U32" s="745"/>
      <c r="V32" s="745"/>
      <c r="W32" s="741">
        <f t="shared" si="1"/>
        <v>0</v>
      </c>
    </row>
    <row r="33" spans="1:23" ht="15.75" x14ac:dyDescent="0.25">
      <c r="A33" s="494"/>
      <c r="B33" s="1669" t="s">
        <v>127</v>
      </c>
      <c r="C33" s="1670"/>
      <c r="D33" s="1671"/>
      <c r="E33" s="495">
        <f>SUM(E28:E31)</f>
        <v>13648872</v>
      </c>
      <c r="F33" s="495">
        <f t="shared" ref="F33:G33" si="2">SUM(F28:F31)</f>
        <v>7607120</v>
      </c>
      <c r="G33" s="495">
        <f t="shared" si="2"/>
        <v>6041752</v>
      </c>
      <c r="H33" s="487"/>
      <c r="I33" s="487"/>
      <c r="J33" s="1057">
        <f>'[2]REKAP PAJAK 2015'!$P$18</f>
        <v>0</v>
      </c>
      <c r="K33" s="519"/>
      <c r="L33" s="519"/>
      <c r="M33" s="519"/>
      <c r="N33" s="519"/>
      <c r="O33" s="519"/>
      <c r="P33" s="519"/>
      <c r="Q33" s="519"/>
      <c r="R33" s="519"/>
      <c r="S33" s="519"/>
      <c r="T33" s="519"/>
      <c r="U33" s="519"/>
      <c r="V33" s="519"/>
      <c r="W33" s="528"/>
    </row>
    <row r="34" spans="1:23" ht="15.75" x14ac:dyDescent="0.25">
      <c r="A34" s="478"/>
      <c r="B34" s="478"/>
      <c r="C34" s="478"/>
      <c r="D34" s="478"/>
      <c r="E34" s="478"/>
      <c r="F34" s="478"/>
      <c r="G34" s="478"/>
      <c r="H34" s="478"/>
      <c r="I34" s="478"/>
      <c r="J34" s="519"/>
      <c r="K34" s="519"/>
      <c r="L34" s="519"/>
      <c r="M34" s="519"/>
      <c r="N34" s="519"/>
      <c r="O34" s="519"/>
      <c r="P34" s="519"/>
      <c r="Q34" s="519"/>
      <c r="R34" s="519"/>
      <c r="S34" s="519"/>
      <c r="T34" s="519"/>
      <c r="U34" s="519"/>
      <c r="V34" s="519"/>
      <c r="W34" s="740"/>
    </row>
    <row r="35" spans="1:23" ht="15.75" x14ac:dyDescent="0.25">
      <c r="A35" s="478"/>
      <c r="B35" s="478" t="s">
        <v>781</v>
      </c>
      <c r="C35" s="478"/>
      <c r="D35" s="478"/>
      <c r="E35" s="478"/>
      <c r="F35" s="478"/>
      <c r="G35" s="478"/>
      <c r="H35" s="478"/>
      <c r="I35" s="478"/>
      <c r="J35" s="519"/>
      <c r="K35" s="519"/>
      <c r="L35" s="519"/>
      <c r="M35" s="519"/>
      <c r="N35" s="519"/>
      <c r="O35" s="519"/>
      <c r="P35" s="519"/>
      <c r="Q35" s="519"/>
      <c r="R35" s="519"/>
      <c r="S35" s="519"/>
      <c r="T35" s="519"/>
      <c r="U35" s="519"/>
      <c r="V35" s="519"/>
      <c r="W35" s="740" t="s">
        <v>872</v>
      </c>
    </row>
    <row r="36" spans="1:23" ht="15.75" x14ac:dyDescent="0.25">
      <c r="A36" s="478" t="s">
        <v>782</v>
      </c>
      <c r="B36" s="478"/>
      <c r="C36" s="478"/>
      <c r="D36" s="478"/>
      <c r="E36" s="478"/>
      <c r="F36" s="478"/>
      <c r="G36" s="478"/>
      <c r="H36" s="478"/>
      <c r="I36" s="478"/>
      <c r="J36" s="743"/>
      <c r="K36" s="744"/>
      <c r="L36" s="744"/>
      <c r="M36" s="745"/>
      <c r="N36" s="745"/>
      <c r="O36" s="745"/>
      <c r="P36" s="745"/>
      <c r="Q36" s="745"/>
      <c r="R36" s="745"/>
      <c r="S36" s="745"/>
      <c r="T36" s="745"/>
      <c r="U36" s="745"/>
      <c r="V36" s="745"/>
      <c r="W36" s="741">
        <f>SUM(K36:V36)</f>
        <v>0</v>
      </c>
    </row>
    <row r="37" spans="1:23" ht="15.75" x14ac:dyDescent="0.25">
      <c r="A37" s="478"/>
      <c r="B37" s="478"/>
      <c r="C37" s="478"/>
      <c r="D37" s="478"/>
      <c r="E37" s="478"/>
      <c r="F37" s="478"/>
      <c r="G37" s="478"/>
      <c r="H37" s="478"/>
      <c r="I37" s="478"/>
      <c r="J37" s="743"/>
      <c r="K37" s="744"/>
      <c r="L37" s="744"/>
      <c r="M37" s="745"/>
      <c r="N37" s="745"/>
      <c r="O37" s="745"/>
      <c r="P37" s="745"/>
      <c r="Q37" s="745"/>
      <c r="R37" s="745"/>
      <c r="S37" s="745"/>
      <c r="T37" s="745"/>
      <c r="U37" s="745"/>
      <c r="V37" s="745"/>
      <c r="W37" s="741">
        <f t="shared" ref="W37:W40" si="3">SUM(K37:V37)</f>
        <v>0</v>
      </c>
    </row>
    <row r="38" spans="1:23" ht="15.75" x14ac:dyDescent="0.25">
      <c r="A38" s="478"/>
      <c r="B38" s="478"/>
      <c r="C38" s="478"/>
      <c r="D38" s="478"/>
      <c r="E38" s="478"/>
      <c r="F38" s="1652" t="str">
        <f>SUBAKIR!F43</f>
        <v>Gemawang.    03  Desember   2015</v>
      </c>
      <c r="G38" s="1652"/>
      <c r="H38" s="496"/>
      <c r="I38" s="496"/>
      <c r="J38" s="743"/>
      <c r="K38" s="744"/>
      <c r="L38" s="744"/>
      <c r="M38" s="745"/>
      <c r="N38" s="745"/>
      <c r="O38" s="745"/>
      <c r="P38" s="745"/>
      <c r="Q38" s="745"/>
      <c r="R38" s="745"/>
      <c r="S38" s="745"/>
      <c r="T38" s="745"/>
      <c r="U38" s="745"/>
      <c r="V38" s="745"/>
      <c r="W38" s="741">
        <f t="shared" si="3"/>
        <v>0</v>
      </c>
    </row>
    <row r="39" spans="1:23" ht="15.75" x14ac:dyDescent="0.25">
      <c r="A39" s="478"/>
      <c r="B39" s="478"/>
      <c r="C39" s="478"/>
      <c r="D39" s="478"/>
      <c r="E39" s="478"/>
      <c r="F39" s="478"/>
      <c r="G39" s="478"/>
      <c r="H39" s="478"/>
      <c r="I39" s="478"/>
      <c r="J39" s="743"/>
      <c r="K39" s="744"/>
      <c r="L39" s="744"/>
      <c r="M39" s="745"/>
      <c r="N39" s="745"/>
      <c r="O39" s="745"/>
      <c r="P39" s="745"/>
      <c r="Q39" s="745"/>
      <c r="R39" s="745"/>
      <c r="S39" s="745"/>
      <c r="T39" s="745"/>
      <c r="U39" s="745"/>
      <c r="V39" s="745"/>
      <c r="W39" s="741">
        <f t="shared" si="3"/>
        <v>0</v>
      </c>
    </row>
    <row r="40" spans="1:23" ht="15.75" x14ac:dyDescent="0.25">
      <c r="A40" s="478"/>
      <c r="B40" s="478"/>
      <c r="C40" s="478"/>
      <c r="D40" s="478"/>
      <c r="E40" s="478"/>
      <c r="F40" s="1652" t="s">
        <v>779</v>
      </c>
      <c r="G40" s="1652"/>
      <c r="H40" s="1652"/>
      <c r="I40" s="1652"/>
      <c r="J40" s="746"/>
      <c r="K40" s="745"/>
      <c r="L40" s="745"/>
      <c r="M40" s="745"/>
      <c r="N40" s="745"/>
      <c r="O40" s="745"/>
      <c r="P40" s="745"/>
      <c r="Q40" s="745"/>
      <c r="R40" s="745"/>
      <c r="S40" s="745"/>
      <c r="T40" s="745"/>
      <c r="U40" s="745"/>
      <c r="V40" s="745"/>
      <c r="W40" s="741">
        <f t="shared" si="3"/>
        <v>0</v>
      </c>
    </row>
    <row r="41" spans="1:23" ht="15.75" x14ac:dyDescent="0.25">
      <c r="A41" s="478"/>
      <c r="B41" s="478"/>
      <c r="C41" s="478"/>
      <c r="D41" s="478"/>
      <c r="E41" s="478"/>
      <c r="F41" s="478"/>
      <c r="G41" s="478"/>
      <c r="H41" s="478"/>
      <c r="I41" s="478"/>
      <c r="J41" s="519"/>
      <c r="K41" s="519"/>
      <c r="L41" s="519"/>
      <c r="M41" s="519"/>
      <c r="N41" s="519"/>
      <c r="O41" s="519"/>
      <c r="P41" s="519"/>
      <c r="Q41" s="519"/>
      <c r="R41" s="519"/>
      <c r="S41" s="519"/>
      <c r="T41" s="519"/>
      <c r="U41" s="519"/>
      <c r="V41" s="519"/>
      <c r="W41" s="528"/>
    </row>
    <row r="42" spans="1:23" ht="15.75" x14ac:dyDescent="0.25">
      <c r="A42" s="478"/>
      <c r="B42" s="478"/>
      <c r="C42" s="478"/>
      <c r="D42" s="478"/>
      <c r="E42" s="478"/>
      <c r="F42" s="478"/>
      <c r="G42" s="478"/>
      <c r="H42" s="478"/>
      <c r="I42" s="478"/>
      <c r="J42" s="519"/>
      <c r="K42" s="519"/>
      <c r="L42" s="519"/>
      <c r="M42" s="519"/>
      <c r="N42" s="519"/>
      <c r="O42" s="519"/>
      <c r="P42" s="519"/>
      <c r="Q42" s="519"/>
      <c r="R42" s="519"/>
      <c r="S42" s="519"/>
      <c r="T42" s="519"/>
      <c r="U42" s="519"/>
      <c r="V42" s="519"/>
      <c r="W42" s="740"/>
    </row>
    <row r="43" spans="1:23" ht="15.75" x14ac:dyDescent="0.25">
      <c r="A43" s="478"/>
      <c r="B43" s="478"/>
      <c r="C43" s="478"/>
      <c r="D43" s="478"/>
      <c r="E43" s="478"/>
      <c r="F43" s="478"/>
      <c r="G43" s="478"/>
      <c r="H43" s="478"/>
      <c r="I43" s="478"/>
      <c r="J43" s="519"/>
      <c r="K43" s="519"/>
      <c r="L43" s="519"/>
      <c r="M43" s="519"/>
      <c r="N43" s="519"/>
      <c r="O43" s="519"/>
      <c r="P43" s="519"/>
      <c r="Q43" s="519"/>
      <c r="R43" s="519"/>
      <c r="S43" s="519"/>
      <c r="T43" s="519"/>
      <c r="U43" s="519"/>
      <c r="V43" s="519"/>
      <c r="W43" s="740" t="s">
        <v>872</v>
      </c>
    </row>
    <row r="44" spans="1:23" ht="15.75" x14ac:dyDescent="0.25">
      <c r="A44" s="478"/>
      <c r="B44" s="478"/>
      <c r="C44" s="478"/>
      <c r="D44" s="478"/>
      <c r="E44" s="478"/>
      <c r="F44" s="1652" t="s">
        <v>744</v>
      </c>
      <c r="G44" s="1652"/>
      <c r="H44" s="1652"/>
      <c r="I44" s="1652"/>
      <c r="J44" s="743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44"/>
      <c r="V44" s="744"/>
      <c r="W44" s="742">
        <f>SUM(K44:V44)</f>
        <v>0</v>
      </c>
    </row>
    <row r="45" spans="1:23" ht="15.75" x14ac:dyDescent="0.25">
      <c r="A45" s="478"/>
      <c r="B45" s="478"/>
      <c r="C45" s="478"/>
      <c r="D45" s="478"/>
      <c r="E45" s="478"/>
      <c r="F45" s="1652" t="s">
        <v>753</v>
      </c>
      <c r="G45" s="1652"/>
      <c r="H45" s="1652"/>
      <c r="I45" s="1652"/>
      <c r="J45" s="743"/>
      <c r="K45" s="744"/>
      <c r="L45" s="744"/>
      <c r="M45" s="744"/>
      <c r="N45" s="744"/>
      <c r="O45" s="744"/>
      <c r="P45" s="744"/>
      <c r="Q45" s="744"/>
      <c r="R45" s="744"/>
      <c r="S45" s="744"/>
      <c r="T45" s="744"/>
      <c r="U45" s="744"/>
      <c r="V45" s="744"/>
      <c r="W45" s="742">
        <f t="shared" ref="W45:W48" si="4">SUM(K45:V45)</f>
        <v>0</v>
      </c>
    </row>
    <row r="46" spans="1:23" ht="15.75" x14ac:dyDescent="0.25">
      <c r="A46" s="478"/>
      <c r="B46" s="478"/>
      <c r="C46" s="478"/>
      <c r="D46" s="478"/>
      <c r="E46" s="478"/>
      <c r="F46" s="478"/>
      <c r="G46" s="478"/>
      <c r="H46" s="478"/>
      <c r="I46" s="478"/>
      <c r="J46" s="743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2">
        <f t="shared" si="4"/>
        <v>0</v>
      </c>
    </row>
    <row r="47" spans="1:23" x14ac:dyDescent="0.25">
      <c r="J47" s="743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2">
        <f t="shared" si="4"/>
        <v>0</v>
      </c>
    </row>
    <row r="48" spans="1:23" x14ac:dyDescent="0.25">
      <c r="J48" s="746"/>
      <c r="K48" s="745"/>
      <c r="L48" s="745"/>
      <c r="M48" s="745"/>
      <c r="N48" s="745"/>
      <c r="O48" s="745"/>
      <c r="P48" s="745"/>
      <c r="Q48" s="745"/>
      <c r="R48" s="745"/>
      <c r="S48" s="745"/>
      <c r="T48" s="745"/>
      <c r="U48" s="745"/>
      <c r="V48" s="745"/>
      <c r="W48" s="742">
        <f t="shared" si="4"/>
        <v>0</v>
      </c>
    </row>
    <row r="49" spans="10:22" x14ac:dyDescent="0.25"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</row>
    <row r="50" spans="10:22" x14ac:dyDescent="0.25">
      <c r="J50" s="747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</row>
    <row r="51" spans="10:22" x14ac:dyDescent="0.25"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</row>
  </sheetData>
  <mergeCells count="21">
    <mergeCell ref="B28:D28"/>
    <mergeCell ref="C2:G2"/>
    <mergeCell ref="C3:G3"/>
    <mergeCell ref="C4:G4"/>
    <mergeCell ref="C5:G5"/>
    <mergeCell ref="A9:G9"/>
    <mergeCell ref="A10:G10"/>
    <mergeCell ref="A11:G11"/>
    <mergeCell ref="B25:D25"/>
    <mergeCell ref="B26:D26"/>
    <mergeCell ref="B27:D27"/>
    <mergeCell ref="B14:J14"/>
    <mergeCell ref="F40:I40"/>
    <mergeCell ref="F44:I44"/>
    <mergeCell ref="F45:I45"/>
    <mergeCell ref="B29:D29"/>
    <mergeCell ref="B30:D30"/>
    <mergeCell ref="B31:D31"/>
    <mergeCell ref="B32:D32"/>
    <mergeCell ref="B33:D33"/>
    <mergeCell ref="F38:G38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1638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171450</xdr:rowOff>
              </from>
              <to>
                <xdr:col>2</xdr:col>
                <xdr:colOff>95250</xdr:colOff>
                <xdr:row>5</xdr:row>
                <xdr:rowOff>142875</xdr:rowOff>
              </to>
            </anchor>
          </objectPr>
        </oleObject>
      </mc:Choice>
      <mc:Fallback>
        <oleObject progId="CorelPhotoPaint.Image.8" shapeId="1638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"/>
  <sheetViews>
    <sheetView topLeftCell="A16" workbookViewId="0">
      <selection activeCell="B35" sqref="B35"/>
    </sheetView>
  </sheetViews>
  <sheetFormatPr defaultRowHeight="15" x14ac:dyDescent="0.25"/>
  <cols>
    <col min="1" max="1" width="19.28515625" customWidth="1"/>
    <col min="2" max="2" width="45.5703125" customWidth="1"/>
    <col min="3" max="3" width="14.7109375" customWidth="1"/>
    <col min="4" max="4" width="12.42578125" customWidth="1"/>
    <col min="5" max="5" width="12.28515625" customWidth="1"/>
    <col min="6" max="6" width="11" customWidth="1"/>
    <col min="7" max="7" width="12.85546875" customWidth="1"/>
    <col min="8" max="8" width="3.85546875" customWidth="1"/>
    <col min="9" max="9" width="6.5703125" customWidth="1"/>
    <col min="10" max="10" width="8.140625" customWidth="1"/>
    <col min="11" max="11" width="8.42578125" customWidth="1"/>
    <col min="12" max="12" width="19" customWidth="1"/>
  </cols>
  <sheetData>
    <row r="1" spans="1:20" ht="12" customHeight="1" thickBot="1" x14ac:dyDescent="0.3">
      <c r="A1" s="1323" t="s">
        <v>521</v>
      </c>
      <c r="B1" s="1326" t="s">
        <v>522</v>
      </c>
      <c r="C1" s="1329" t="s">
        <v>546</v>
      </c>
      <c r="D1" s="1334" t="s">
        <v>524</v>
      </c>
      <c r="E1" s="1335"/>
      <c r="F1" s="1336"/>
      <c r="G1" s="500"/>
      <c r="I1" s="599"/>
      <c r="N1" s="70" t="s">
        <v>44</v>
      </c>
      <c r="O1" s="70" t="s">
        <v>45</v>
      </c>
      <c r="P1" s="71">
        <f>P2</f>
        <v>20500000</v>
      </c>
      <c r="Q1" s="902">
        <f t="shared" ref="Q1:T2" si="0">Q2</f>
        <v>4235000</v>
      </c>
      <c r="R1" s="557">
        <f t="shared" si="0"/>
        <v>7500000</v>
      </c>
      <c r="S1" s="903">
        <f t="shared" si="0"/>
        <v>11735000</v>
      </c>
      <c r="T1" s="558">
        <f t="shared" si="0"/>
        <v>8765000</v>
      </c>
    </row>
    <row r="2" spans="1:20" ht="12" customHeight="1" thickBot="1" x14ac:dyDescent="0.3">
      <c r="A2" s="1324"/>
      <c r="B2" s="1327"/>
      <c r="C2" s="1330"/>
      <c r="D2" s="829" t="s">
        <v>526</v>
      </c>
      <c r="E2" s="712" t="s">
        <v>526</v>
      </c>
      <c r="F2" s="840" t="s">
        <v>526</v>
      </c>
      <c r="G2" s="1338" t="s">
        <v>527</v>
      </c>
      <c r="I2" s="599"/>
      <c r="N2" s="3" t="s">
        <v>316</v>
      </c>
      <c r="O2" s="3" t="s">
        <v>294</v>
      </c>
      <c r="P2" s="65">
        <f>P3</f>
        <v>20500000</v>
      </c>
      <c r="Q2" s="858">
        <f t="shared" si="0"/>
        <v>4235000</v>
      </c>
      <c r="R2" s="511">
        <f t="shared" si="0"/>
        <v>7500000</v>
      </c>
      <c r="S2" s="859">
        <f t="shared" si="0"/>
        <v>11735000</v>
      </c>
      <c r="T2" s="512">
        <f t="shared" si="0"/>
        <v>8765000</v>
      </c>
    </row>
    <row r="3" spans="1:20" ht="12" customHeight="1" x14ac:dyDescent="0.25">
      <c r="A3" s="1324"/>
      <c r="B3" s="1327"/>
      <c r="C3" s="1330"/>
      <c r="D3" s="830" t="s">
        <v>528</v>
      </c>
      <c r="E3" s="713" t="s">
        <v>528</v>
      </c>
      <c r="F3" s="841" t="s">
        <v>529</v>
      </c>
      <c r="G3" s="1339"/>
      <c r="I3" s="599"/>
      <c r="N3" s="63" t="s">
        <v>317</v>
      </c>
      <c r="O3" s="63" t="s">
        <v>309</v>
      </c>
      <c r="P3" s="64">
        <f>P4+P5+P6</f>
        <v>20500000</v>
      </c>
      <c r="Q3" s="860">
        <f t="shared" ref="Q3:T3" si="1">Q4+Q5+Q6</f>
        <v>4235000</v>
      </c>
      <c r="R3" s="369">
        <f t="shared" si="1"/>
        <v>7500000</v>
      </c>
      <c r="S3" s="861">
        <f t="shared" si="1"/>
        <v>11735000</v>
      </c>
      <c r="T3" s="513">
        <f t="shared" si="1"/>
        <v>8765000</v>
      </c>
    </row>
    <row r="4" spans="1:20" ht="12" customHeight="1" x14ac:dyDescent="0.25">
      <c r="A4" s="1325"/>
      <c r="B4" s="1328"/>
      <c r="C4" s="1331"/>
      <c r="D4" s="831" t="s">
        <v>530</v>
      </c>
      <c r="E4" s="714" t="s">
        <v>531</v>
      </c>
      <c r="F4" s="842" t="s">
        <v>531</v>
      </c>
      <c r="G4" s="501" t="s">
        <v>532</v>
      </c>
      <c r="I4" s="599"/>
      <c r="N4" s="4" t="s">
        <v>318</v>
      </c>
      <c r="O4" s="4" t="s">
        <v>310</v>
      </c>
      <c r="P4" s="21">
        <v>8000000</v>
      </c>
      <c r="Q4" s="872"/>
      <c r="R4" s="701"/>
      <c r="S4" s="873">
        <f>R4+Q4</f>
        <v>0</v>
      </c>
      <c r="T4" s="620">
        <f>P4-S4</f>
        <v>8000000</v>
      </c>
    </row>
    <row r="5" spans="1:20" ht="12" customHeight="1" x14ac:dyDescent="0.25">
      <c r="A5" s="120" t="s">
        <v>533</v>
      </c>
      <c r="B5" s="121">
        <v>2</v>
      </c>
      <c r="C5" s="122" t="s">
        <v>534</v>
      </c>
      <c r="D5" s="832">
        <v>7</v>
      </c>
      <c r="E5" s="715">
        <v>8</v>
      </c>
      <c r="F5" s="843">
        <v>9</v>
      </c>
      <c r="G5" s="502">
        <v>10</v>
      </c>
      <c r="I5" s="599"/>
      <c r="N5" s="4" t="s">
        <v>319</v>
      </c>
      <c r="O5" s="4" t="s">
        <v>311</v>
      </c>
      <c r="P5" s="21">
        <v>7500000</v>
      </c>
      <c r="Q5" s="872"/>
      <c r="R5" s="695">
        <v>7500000</v>
      </c>
      <c r="S5" s="869">
        <f t="shared" ref="S5:S6" si="2">R5+Q5</f>
        <v>7500000</v>
      </c>
      <c r="T5" s="620">
        <f>P5-S5</f>
        <v>0</v>
      </c>
    </row>
    <row r="6" spans="1:20" ht="12" customHeight="1" thickBot="1" x14ac:dyDescent="0.3">
      <c r="A6" s="72" t="s">
        <v>21</v>
      </c>
      <c r="B6" s="72" t="s">
        <v>22</v>
      </c>
      <c r="C6" s="73">
        <f>C7</f>
        <v>12000000</v>
      </c>
      <c r="D6" s="910">
        <f t="shared" ref="D6:G7" si="3">D7</f>
        <v>4542297</v>
      </c>
      <c r="E6" s="727">
        <f t="shared" si="3"/>
        <v>1145820</v>
      </c>
      <c r="F6" s="911">
        <f t="shared" si="3"/>
        <v>5688117</v>
      </c>
      <c r="G6" s="524">
        <f t="shared" si="3"/>
        <v>6311883</v>
      </c>
      <c r="I6" s="599"/>
      <c r="N6" s="4" t="s">
        <v>320</v>
      </c>
      <c r="O6" s="4" t="s">
        <v>312</v>
      </c>
      <c r="P6" s="21">
        <v>5000000</v>
      </c>
      <c r="Q6" s="868">
        <v>4235000</v>
      </c>
      <c r="R6" s="695"/>
      <c r="S6" s="869">
        <f t="shared" si="2"/>
        <v>4235000</v>
      </c>
      <c r="T6" s="620">
        <f>P6-S6</f>
        <v>765000</v>
      </c>
    </row>
    <row r="7" spans="1:20" ht="12" customHeight="1" thickBot="1" x14ac:dyDescent="0.3">
      <c r="A7" s="3" t="s">
        <v>242</v>
      </c>
      <c r="B7" s="3" t="s">
        <v>151</v>
      </c>
      <c r="C7" s="65">
        <f>C8</f>
        <v>12000000</v>
      </c>
      <c r="D7" s="858">
        <f t="shared" si="3"/>
        <v>4542297</v>
      </c>
      <c r="E7" s="511">
        <f t="shared" si="3"/>
        <v>1145820</v>
      </c>
      <c r="F7" s="859">
        <f t="shared" si="3"/>
        <v>5688117</v>
      </c>
      <c r="G7" s="512">
        <f t="shared" si="3"/>
        <v>6311883</v>
      </c>
      <c r="I7" s="599"/>
    </row>
    <row r="8" spans="1:20" ht="12" customHeight="1" x14ac:dyDescent="0.25">
      <c r="A8" s="63" t="s">
        <v>243</v>
      </c>
      <c r="B8" s="63" t="s">
        <v>239</v>
      </c>
      <c r="C8" s="64">
        <f>C9+C10</f>
        <v>12000000</v>
      </c>
      <c r="D8" s="860">
        <f t="shared" ref="D8:G8" si="4">D9+D10</f>
        <v>4542297</v>
      </c>
      <c r="E8" s="369">
        <f t="shared" si="4"/>
        <v>1145820</v>
      </c>
      <c r="F8" s="861">
        <f t="shared" si="4"/>
        <v>5688117</v>
      </c>
      <c r="G8" s="513">
        <f t="shared" si="4"/>
        <v>6311883</v>
      </c>
      <c r="I8" s="599"/>
    </row>
    <row r="9" spans="1:20" ht="12" customHeight="1" x14ac:dyDescent="0.25">
      <c r="A9" s="950" t="s">
        <v>259</v>
      </c>
      <c r="B9" s="950" t="s">
        <v>240</v>
      </c>
      <c r="C9" s="725">
        <v>4200000</v>
      </c>
      <c r="D9" s="759">
        <v>766855</v>
      </c>
      <c r="E9" s="608">
        <v>0</v>
      </c>
      <c r="F9" s="803">
        <f>E9+D9</f>
        <v>766855</v>
      </c>
      <c r="G9" s="951">
        <f>C9-F9</f>
        <v>3433145</v>
      </c>
      <c r="H9" s="952">
        <v>6</v>
      </c>
      <c r="I9" s="949">
        <v>275000</v>
      </c>
      <c r="J9" s="949">
        <f>I9*H9</f>
        <v>1650000</v>
      </c>
      <c r="K9" s="821">
        <f>G9-J9</f>
        <v>1783145</v>
      </c>
      <c r="L9" s="528"/>
    </row>
    <row r="10" spans="1:20" ht="12" customHeight="1" x14ac:dyDescent="0.25">
      <c r="A10" s="950" t="s">
        <v>244</v>
      </c>
      <c r="B10" s="950" t="s">
        <v>241</v>
      </c>
      <c r="C10" s="725">
        <v>7800000</v>
      </c>
      <c r="D10" s="759">
        <v>3775442</v>
      </c>
      <c r="E10" s="608">
        <v>1145820</v>
      </c>
      <c r="F10" s="803">
        <f>E10+D10</f>
        <v>4921262</v>
      </c>
      <c r="G10" s="951">
        <f>C10-F10</f>
        <v>2878738</v>
      </c>
      <c r="H10" s="952">
        <v>6</v>
      </c>
      <c r="I10" s="949">
        <v>700000</v>
      </c>
      <c r="J10" s="949">
        <f>I10*H10</f>
        <v>4200000</v>
      </c>
      <c r="K10" s="821">
        <f>G10-J10</f>
        <v>-1321262</v>
      </c>
      <c r="L10" s="528"/>
    </row>
    <row r="11" spans="1:20" ht="12" customHeight="1" thickBot="1" x14ac:dyDescent="0.3">
      <c r="A11" s="70" t="s">
        <v>39</v>
      </c>
      <c r="B11" s="70" t="s">
        <v>40</v>
      </c>
      <c r="C11" s="71">
        <f>C12</f>
        <v>3000000</v>
      </c>
      <c r="D11" s="902">
        <f t="shared" ref="D11:G13" si="5">D12</f>
        <v>0</v>
      </c>
      <c r="E11" s="557">
        <f t="shared" si="5"/>
        <v>0</v>
      </c>
      <c r="F11" s="903">
        <f t="shared" si="5"/>
        <v>0</v>
      </c>
      <c r="G11" s="558">
        <f t="shared" si="5"/>
        <v>3000000</v>
      </c>
      <c r="H11" s="528"/>
      <c r="I11" s="599"/>
      <c r="J11" s="528"/>
      <c r="K11" s="528"/>
      <c r="L11" s="528"/>
    </row>
    <row r="12" spans="1:20" ht="12" customHeight="1" thickBot="1" x14ac:dyDescent="0.3">
      <c r="A12" s="3" t="s">
        <v>291</v>
      </c>
      <c r="B12" s="3" t="s">
        <v>92</v>
      </c>
      <c r="C12" s="65">
        <f>C13</f>
        <v>3000000</v>
      </c>
      <c r="D12" s="858">
        <f t="shared" si="5"/>
        <v>0</v>
      </c>
      <c r="E12" s="511">
        <f t="shared" si="5"/>
        <v>0</v>
      </c>
      <c r="F12" s="859">
        <f t="shared" si="5"/>
        <v>0</v>
      </c>
      <c r="G12" s="512">
        <f t="shared" si="5"/>
        <v>3000000</v>
      </c>
      <c r="H12" s="528"/>
      <c r="I12" s="599"/>
      <c r="J12" s="528"/>
      <c r="K12" s="528"/>
      <c r="L12" s="528"/>
    </row>
    <row r="13" spans="1:20" ht="12" customHeight="1" x14ac:dyDescent="0.25">
      <c r="A13" s="63" t="s">
        <v>292</v>
      </c>
      <c r="B13" s="63" t="s">
        <v>213</v>
      </c>
      <c r="C13" s="64">
        <f>C14</f>
        <v>3000000</v>
      </c>
      <c r="D13" s="860">
        <f t="shared" si="5"/>
        <v>0</v>
      </c>
      <c r="E13" s="369">
        <f t="shared" si="5"/>
        <v>0</v>
      </c>
      <c r="F13" s="861">
        <f t="shared" si="5"/>
        <v>0</v>
      </c>
      <c r="G13" s="513">
        <f t="shared" si="5"/>
        <v>3000000</v>
      </c>
      <c r="H13" s="528"/>
      <c r="I13" s="599"/>
      <c r="J13" s="528"/>
      <c r="K13" s="528"/>
      <c r="L13" s="528"/>
    </row>
    <row r="14" spans="1:20" ht="12" customHeight="1" x14ac:dyDescent="0.25">
      <c r="A14" s="950" t="s">
        <v>293</v>
      </c>
      <c r="B14" s="950" t="s">
        <v>290</v>
      </c>
      <c r="C14" s="725">
        <v>3000000</v>
      </c>
      <c r="D14" s="754"/>
      <c r="E14" s="607"/>
      <c r="F14" s="791">
        <f>E14+D14</f>
        <v>0</v>
      </c>
      <c r="G14" s="951">
        <f>C14-F14</f>
        <v>3000000</v>
      </c>
      <c r="H14" s="617">
        <v>0</v>
      </c>
      <c r="I14" s="949">
        <v>0</v>
      </c>
      <c r="J14" s="617">
        <v>0</v>
      </c>
      <c r="K14" s="821">
        <f>G14-J14</f>
        <v>3000000</v>
      </c>
      <c r="L14" s="528"/>
    </row>
    <row r="15" spans="1:20" ht="12" customHeight="1" thickBot="1" x14ac:dyDescent="0.3">
      <c r="A15" s="70" t="s">
        <v>81</v>
      </c>
      <c r="B15" s="70" t="s">
        <v>82</v>
      </c>
      <c r="C15" s="71" t="e">
        <f>#REF!+C16</f>
        <v>#REF!</v>
      </c>
      <c r="D15" s="902" t="e">
        <f>#REF!+D16</f>
        <v>#REF!</v>
      </c>
      <c r="E15" s="557" t="e">
        <f>#REF!+E16</f>
        <v>#REF!</v>
      </c>
      <c r="F15" s="903" t="e">
        <f>#REF!+F16</f>
        <v>#REF!</v>
      </c>
      <c r="G15" s="558" t="e">
        <f>#REF!+G16</f>
        <v>#REF!</v>
      </c>
      <c r="H15" s="528"/>
      <c r="I15" s="599"/>
      <c r="J15" s="528"/>
      <c r="K15" s="528"/>
      <c r="L15" s="528"/>
    </row>
    <row r="16" spans="1:20" ht="12" customHeight="1" thickBot="1" x14ac:dyDescent="0.3">
      <c r="A16" s="79" t="s">
        <v>466</v>
      </c>
      <c r="B16" s="3" t="s">
        <v>151</v>
      </c>
      <c r="C16" s="65" t="e">
        <f>#REF!+#REF!+#REF!</f>
        <v>#REF!</v>
      </c>
      <c r="D16" s="858" t="e">
        <f>#REF!+#REF!+#REF!</f>
        <v>#REF!</v>
      </c>
      <c r="E16" s="511" t="e">
        <f>#REF!+#REF!+#REF!</f>
        <v>#REF!</v>
      </c>
      <c r="F16" s="859" t="e">
        <f>#REF!+#REF!+#REF!</f>
        <v>#REF!</v>
      </c>
      <c r="G16" s="512" t="e">
        <f>#REF!+#REF!+#REF!</f>
        <v>#REF!</v>
      </c>
      <c r="H16" s="528"/>
      <c r="I16" s="599"/>
      <c r="J16" s="528"/>
      <c r="K16" s="528"/>
      <c r="L16" s="528"/>
    </row>
    <row r="17" spans="1:12" ht="12" customHeight="1" x14ac:dyDescent="0.25">
      <c r="A17" s="950" t="s">
        <v>472</v>
      </c>
      <c r="B17" s="950" t="s">
        <v>175</v>
      </c>
      <c r="C17" s="725">
        <v>2640000</v>
      </c>
      <c r="D17" s="754"/>
      <c r="E17" s="608">
        <v>1320000</v>
      </c>
      <c r="F17" s="796">
        <f>E17+D17</f>
        <v>1320000</v>
      </c>
      <c r="G17" s="951">
        <f>C17-F17</f>
        <v>1320000</v>
      </c>
      <c r="H17" s="617"/>
      <c r="I17" s="949"/>
      <c r="J17" s="949">
        <v>1320000</v>
      </c>
      <c r="K17" s="949">
        <f>C17-J17</f>
        <v>1320000</v>
      </c>
      <c r="L17" s="528"/>
    </row>
    <row r="18" spans="1:12" ht="12" customHeight="1" thickBot="1" x14ac:dyDescent="0.3">
      <c r="A18" s="70" t="s">
        <v>85</v>
      </c>
      <c r="B18" s="70" t="s">
        <v>548</v>
      </c>
      <c r="C18" s="71" t="e">
        <f>#REF!+C19</f>
        <v>#REF!</v>
      </c>
      <c r="D18" s="902" t="e">
        <f>#REF!+D19</f>
        <v>#REF!</v>
      </c>
      <c r="E18" s="557" t="e">
        <f>#REF!+E19</f>
        <v>#REF!</v>
      </c>
      <c r="F18" s="903" t="e">
        <f>#REF!+F19</f>
        <v>#REF!</v>
      </c>
      <c r="G18" s="558" t="e">
        <f>#REF!+G19</f>
        <v>#REF!</v>
      </c>
      <c r="H18" s="528"/>
      <c r="I18" s="599"/>
      <c r="J18" s="599"/>
      <c r="K18" s="599"/>
      <c r="L18" s="528"/>
    </row>
    <row r="19" spans="1:12" ht="12" customHeight="1" thickBot="1" x14ac:dyDescent="0.3">
      <c r="A19" s="3" t="s">
        <v>492</v>
      </c>
      <c r="B19" s="3" t="s">
        <v>151</v>
      </c>
      <c r="C19" s="65" t="e">
        <f>#REF!+#REF!+#REF!+#REF!+#REF!</f>
        <v>#REF!</v>
      </c>
      <c r="D19" s="858" t="e">
        <f>#REF!+#REF!+#REF!+#REF!+#REF!</f>
        <v>#REF!</v>
      </c>
      <c r="E19" s="511" t="e">
        <f>#REF!+#REF!+#REF!+#REF!+#REF!</f>
        <v>#REF!</v>
      </c>
      <c r="F19" s="859" t="e">
        <f>#REF!+#REF!+#REF!+#REF!+#REF!</f>
        <v>#REF!</v>
      </c>
      <c r="G19" s="512" t="e">
        <f>#REF!+#REF!+#REF!+#REF!+#REF!</f>
        <v>#REF!</v>
      </c>
      <c r="H19" s="528"/>
      <c r="I19" s="599"/>
      <c r="J19" s="528"/>
      <c r="K19" s="528"/>
      <c r="L19" s="528"/>
    </row>
    <row r="20" spans="1:12" ht="12" customHeight="1" x14ac:dyDescent="0.25">
      <c r="A20" s="953" t="s">
        <v>498</v>
      </c>
      <c r="B20" s="953" t="s">
        <v>485</v>
      </c>
      <c r="C20" s="725">
        <v>300000</v>
      </c>
      <c r="D20" s="954">
        <v>150000</v>
      </c>
      <c r="E20" s="955"/>
      <c r="F20" s="956">
        <f>E20+D20</f>
        <v>150000</v>
      </c>
      <c r="G20" s="957">
        <f>C20-F20</f>
        <v>150000</v>
      </c>
      <c r="H20" s="784"/>
      <c r="I20" s="958"/>
      <c r="J20" s="958">
        <v>150000</v>
      </c>
      <c r="K20" s="958">
        <f>C20-J20</f>
        <v>150000</v>
      </c>
      <c r="L20" s="528"/>
    </row>
    <row r="21" spans="1:12" x14ac:dyDescent="0.25">
      <c r="D21" s="529"/>
      <c r="E21" s="529"/>
      <c r="F21" s="529"/>
      <c r="G21" s="528"/>
      <c r="H21" s="528"/>
      <c r="I21" s="599"/>
      <c r="J21" s="528"/>
      <c r="K21" s="528"/>
      <c r="L21" s="528"/>
    </row>
    <row r="22" spans="1:12" ht="15.75" thickBot="1" x14ac:dyDescent="0.3">
      <c r="A22" s="962" t="s">
        <v>44</v>
      </c>
      <c r="B22" s="70" t="s">
        <v>45</v>
      </c>
      <c r="C22" s="71" t="e">
        <f>C23</f>
        <v>#REF!</v>
      </c>
      <c r="D22" s="902" t="e">
        <f t="shared" ref="D22:G22" si="6">D23</f>
        <v>#REF!</v>
      </c>
      <c r="E22" s="557" t="e">
        <f t="shared" si="6"/>
        <v>#REF!</v>
      </c>
      <c r="F22" s="903" t="e">
        <f t="shared" si="6"/>
        <v>#REF!</v>
      </c>
      <c r="G22" s="558" t="e">
        <f t="shared" si="6"/>
        <v>#REF!</v>
      </c>
      <c r="H22" s="959"/>
      <c r="I22" s="959"/>
      <c r="J22" s="959"/>
      <c r="K22" s="960"/>
      <c r="L22" s="528"/>
    </row>
    <row r="23" spans="1:12" ht="15.75" thickBot="1" x14ac:dyDescent="0.3">
      <c r="A23" s="963" t="s">
        <v>316</v>
      </c>
      <c r="B23" s="3" t="s">
        <v>294</v>
      </c>
      <c r="C23" s="65" t="e">
        <f>#REF!</f>
        <v>#REF!</v>
      </c>
      <c r="D23" s="858" t="e">
        <f>#REF!</f>
        <v>#REF!</v>
      </c>
      <c r="E23" s="511" t="e">
        <f>#REF!</f>
        <v>#REF!</v>
      </c>
      <c r="F23" s="859" t="e">
        <f>#REF!</f>
        <v>#REF!</v>
      </c>
      <c r="G23" s="512" t="e">
        <f>#REF!</f>
        <v>#REF!</v>
      </c>
      <c r="H23" s="961"/>
      <c r="I23" s="961"/>
      <c r="J23" s="961"/>
      <c r="K23" s="550"/>
      <c r="L23" s="528"/>
    </row>
    <row r="24" spans="1:12" x14ac:dyDescent="0.25">
      <c r="A24" s="964" t="s">
        <v>320</v>
      </c>
      <c r="B24" s="950" t="s">
        <v>312</v>
      </c>
      <c r="C24" s="725">
        <v>5000000</v>
      </c>
      <c r="D24" s="769">
        <v>4235000</v>
      </c>
      <c r="E24" s="724"/>
      <c r="F24" s="806">
        <f t="shared" ref="F24" si="7">E24+D24</f>
        <v>4235000</v>
      </c>
      <c r="G24" s="965">
        <f>C24-F24</f>
        <v>765000</v>
      </c>
      <c r="H24" s="966"/>
      <c r="I24" s="966"/>
      <c r="J24" s="769">
        <v>4235000</v>
      </c>
      <c r="K24" s="967">
        <f>C24-J24</f>
        <v>765000</v>
      </c>
      <c r="L24" s="528"/>
    </row>
    <row r="25" spans="1:12" x14ac:dyDescent="0.25">
      <c r="D25" s="529"/>
      <c r="E25" s="529"/>
      <c r="F25" s="529"/>
      <c r="G25" s="528"/>
      <c r="H25" s="528"/>
      <c r="I25" s="599"/>
      <c r="J25" s="528"/>
      <c r="K25" s="528"/>
      <c r="L25" s="528"/>
    </row>
    <row r="26" spans="1:12" x14ac:dyDescent="0.25">
      <c r="D26" s="529"/>
      <c r="E26" s="529"/>
      <c r="F26" s="529"/>
      <c r="G26" s="528"/>
      <c r="H26" s="528"/>
      <c r="I26" s="599"/>
      <c r="J26" s="528"/>
      <c r="K26" s="528"/>
      <c r="L26" s="528"/>
    </row>
    <row r="27" spans="1:12" x14ac:dyDescent="0.25">
      <c r="A27" t="s">
        <v>930</v>
      </c>
      <c r="B27" s="168">
        <v>996609514</v>
      </c>
      <c r="D27" s="529"/>
      <c r="E27" s="529"/>
      <c r="F27" s="529"/>
      <c r="G27" s="528"/>
      <c r="H27" s="528"/>
      <c r="I27" s="599"/>
      <c r="J27" s="528"/>
      <c r="K27" s="528"/>
      <c r="L27" s="528"/>
    </row>
    <row r="28" spans="1:12" x14ac:dyDescent="0.25">
      <c r="A28" t="s">
        <v>840</v>
      </c>
      <c r="B28" s="168">
        <v>18849975</v>
      </c>
      <c r="D28" s="529"/>
      <c r="E28" s="529"/>
      <c r="F28" s="529"/>
      <c r="G28" s="528"/>
      <c r="H28" s="528"/>
      <c r="I28" s="599"/>
      <c r="J28" s="528"/>
      <c r="K28" s="528"/>
      <c r="L28" s="528"/>
    </row>
    <row r="29" spans="1:12" x14ac:dyDescent="0.25">
      <c r="A29" t="s">
        <v>859</v>
      </c>
      <c r="B29" s="168">
        <v>1756625</v>
      </c>
      <c r="D29" s="529"/>
      <c r="E29" s="529"/>
      <c r="F29" s="529"/>
      <c r="G29" s="528"/>
      <c r="H29" s="528"/>
      <c r="I29" s="599"/>
      <c r="J29" s="528"/>
      <c r="K29" s="528"/>
      <c r="L29" s="528"/>
    </row>
    <row r="30" spans="1:12" x14ac:dyDescent="0.25">
      <c r="A30" t="s">
        <v>858</v>
      </c>
      <c r="B30" s="168">
        <v>1403125</v>
      </c>
      <c r="D30" s="529"/>
      <c r="E30" s="529"/>
      <c r="F30" s="529"/>
      <c r="G30" s="528"/>
      <c r="H30" s="528"/>
      <c r="I30" s="599"/>
      <c r="J30" s="528"/>
      <c r="K30" s="528"/>
      <c r="L30" s="528"/>
    </row>
    <row r="31" spans="1:12" x14ac:dyDescent="0.25">
      <c r="A31" t="s">
        <v>841</v>
      </c>
      <c r="B31" s="168">
        <v>9700750</v>
      </c>
      <c r="D31" s="529"/>
      <c r="E31" s="529"/>
      <c r="F31" s="529"/>
      <c r="G31" s="528"/>
      <c r="H31" s="528"/>
      <c r="I31" s="599"/>
      <c r="J31" s="528"/>
      <c r="K31" s="528"/>
      <c r="L31" s="528"/>
    </row>
    <row r="32" spans="1:12" x14ac:dyDescent="0.25">
      <c r="A32" t="s">
        <v>931</v>
      </c>
      <c r="B32" s="168">
        <v>307000</v>
      </c>
      <c r="D32" s="529"/>
      <c r="E32" s="529"/>
      <c r="F32" s="529"/>
      <c r="G32" s="528"/>
      <c r="H32" s="528"/>
      <c r="I32" s="599"/>
      <c r="J32" s="528"/>
      <c r="K32" s="528"/>
      <c r="L32" s="528"/>
    </row>
    <row r="33" spans="2:12" x14ac:dyDescent="0.25">
      <c r="B33" s="168">
        <f>SUM(B27:B32)</f>
        <v>1028626989</v>
      </c>
      <c r="D33" s="529"/>
      <c r="E33" s="529"/>
      <c r="F33" s="529"/>
      <c r="G33" s="528"/>
      <c r="H33" s="528"/>
      <c r="I33" s="599"/>
      <c r="J33" s="528"/>
      <c r="K33" s="528"/>
      <c r="L33" s="528"/>
    </row>
    <row r="34" spans="2:12" x14ac:dyDescent="0.25">
      <c r="B34" s="168">
        <f>RREKAP!I14</f>
        <v>1863562575</v>
      </c>
      <c r="D34" s="529"/>
      <c r="E34" s="529"/>
      <c r="F34" s="529"/>
      <c r="G34" s="528"/>
      <c r="H34" s="528"/>
      <c r="I34" s="599"/>
      <c r="J34" s="528"/>
      <c r="K34" s="528"/>
      <c r="L34" s="528"/>
    </row>
    <row r="35" spans="2:12" x14ac:dyDescent="0.25">
      <c r="B35" s="168"/>
      <c r="D35" s="529"/>
      <c r="E35" s="529"/>
      <c r="F35" s="529"/>
      <c r="G35" s="528"/>
      <c r="H35" s="528"/>
      <c r="I35" s="599"/>
      <c r="J35" s="528"/>
      <c r="K35" s="528"/>
      <c r="L35" s="528"/>
    </row>
    <row r="36" spans="2:12" x14ac:dyDescent="0.25">
      <c r="B36" s="168"/>
      <c r="D36" s="529"/>
      <c r="E36" s="529"/>
      <c r="F36" s="529"/>
      <c r="G36" s="528"/>
      <c r="H36" s="528"/>
      <c r="I36" s="599"/>
      <c r="J36" s="528"/>
      <c r="K36" s="528"/>
      <c r="L36" s="528"/>
    </row>
    <row r="37" spans="2:12" x14ac:dyDescent="0.25">
      <c r="B37" s="168"/>
      <c r="D37" s="529"/>
      <c r="E37" s="529"/>
      <c r="F37" s="529"/>
      <c r="G37" s="528"/>
      <c r="H37" s="528"/>
      <c r="I37" s="599"/>
      <c r="J37" s="528"/>
      <c r="K37" s="528"/>
      <c r="L37" s="528"/>
    </row>
    <row r="38" spans="2:12" x14ac:dyDescent="0.25">
      <c r="B38" s="168"/>
      <c r="D38" s="529"/>
      <c r="E38" s="529"/>
      <c r="F38" s="529"/>
      <c r="G38" s="528"/>
      <c r="H38" s="528"/>
      <c r="I38" s="599"/>
      <c r="J38" s="528"/>
      <c r="K38" s="528"/>
      <c r="L38" s="528"/>
    </row>
    <row r="39" spans="2:12" x14ac:dyDescent="0.25">
      <c r="B39" s="168"/>
      <c r="D39" s="529"/>
      <c r="E39" s="529"/>
      <c r="F39" s="529"/>
      <c r="G39" s="528"/>
      <c r="H39" s="528"/>
      <c r="I39" s="599"/>
      <c r="J39" s="528"/>
      <c r="K39" s="528"/>
      <c r="L39" s="528"/>
    </row>
    <row r="40" spans="2:12" x14ac:dyDescent="0.25">
      <c r="B40" s="168"/>
      <c r="D40" s="529"/>
      <c r="E40" s="529"/>
      <c r="F40" s="529"/>
      <c r="G40" s="528"/>
      <c r="H40" s="528"/>
      <c r="I40" s="599"/>
      <c r="J40" s="528"/>
      <c r="K40" s="528"/>
      <c r="L40" s="528"/>
    </row>
    <row r="41" spans="2:12" x14ac:dyDescent="0.25">
      <c r="B41" s="168"/>
      <c r="D41" s="529"/>
      <c r="E41" s="529"/>
      <c r="F41" s="529"/>
      <c r="G41" s="528"/>
      <c r="H41" s="528"/>
      <c r="I41" s="599"/>
      <c r="J41" s="528"/>
      <c r="K41" s="528"/>
      <c r="L41" s="528"/>
    </row>
    <row r="42" spans="2:12" x14ac:dyDescent="0.25">
      <c r="B42" s="168"/>
      <c r="D42" s="529"/>
      <c r="E42" s="529"/>
      <c r="F42" s="529"/>
      <c r="G42" s="528"/>
      <c r="H42" s="528"/>
      <c r="I42" s="599"/>
      <c r="J42" s="528"/>
      <c r="K42" s="528"/>
      <c r="L42" s="528"/>
    </row>
    <row r="43" spans="2:12" x14ac:dyDescent="0.25">
      <c r="D43" s="529"/>
      <c r="E43" s="529"/>
      <c r="F43" s="529"/>
      <c r="G43" s="528"/>
      <c r="H43" s="528"/>
      <c r="I43" s="599"/>
      <c r="J43" s="528"/>
      <c r="K43" s="528"/>
      <c r="L43" s="528"/>
    </row>
    <row r="44" spans="2:12" x14ac:dyDescent="0.25">
      <c r="D44" s="529"/>
      <c r="E44" s="529"/>
      <c r="F44" s="529"/>
      <c r="G44" s="528"/>
      <c r="H44" s="528"/>
      <c r="I44" s="599"/>
      <c r="J44" s="528"/>
      <c r="K44" s="528"/>
      <c r="L44" s="528"/>
    </row>
    <row r="45" spans="2:12" x14ac:dyDescent="0.25">
      <c r="D45" s="529"/>
      <c r="E45" s="529"/>
      <c r="F45" s="529"/>
      <c r="G45" s="528"/>
      <c r="H45" s="528"/>
      <c r="I45" s="599"/>
      <c r="J45" s="528"/>
      <c r="K45" s="528"/>
      <c r="L45" s="528"/>
    </row>
    <row r="46" spans="2:12" x14ac:dyDescent="0.25">
      <c r="D46" s="529"/>
      <c r="E46" s="529"/>
      <c r="F46" s="529"/>
      <c r="G46" s="528"/>
      <c r="H46" s="528"/>
      <c r="I46" s="599"/>
      <c r="J46" s="528"/>
      <c r="K46" s="528"/>
      <c r="L46" s="528"/>
    </row>
    <row r="47" spans="2:12" x14ac:dyDescent="0.25">
      <c r="D47" s="529"/>
      <c r="E47" s="529"/>
      <c r="F47" s="529"/>
      <c r="G47" s="528"/>
      <c r="H47" s="528"/>
      <c r="I47" s="599"/>
      <c r="J47" s="528"/>
      <c r="K47" s="528"/>
      <c r="L47" s="528"/>
    </row>
    <row r="48" spans="2:12" x14ac:dyDescent="0.25">
      <c r="D48" s="529"/>
      <c r="E48" s="529"/>
      <c r="F48" s="529"/>
      <c r="G48" s="528"/>
      <c r="H48" s="528"/>
      <c r="I48" s="599"/>
      <c r="J48" s="528"/>
      <c r="K48" s="528"/>
      <c r="L48" s="528"/>
    </row>
    <row r="49" spans="4:12" x14ac:dyDescent="0.25">
      <c r="D49" s="529"/>
      <c r="E49" s="529"/>
      <c r="F49" s="529"/>
      <c r="G49" s="528"/>
      <c r="H49" s="528"/>
      <c r="I49" s="599"/>
      <c r="J49" s="528"/>
      <c r="K49" s="528"/>
      <c r="L49" s="528"/>
    </row>
    <row r="50" spans="4:12" x14ac:dyDescent="0.25">
      <c r="D50" s="529"/>
      <c r="E50" s="529"/>
      <c r="F50" s="529"/>
      <c r="G50" s="528"/>
      <c r="H50" s="528"/>
      <c r="I50" s="599"/>
      <c r="J50" s="528"/>
      <c r="K50" s="528"/>
      <c r="L50" s="528"/>
    </row>
    <row r="51" spans="4:12" x14ac:dyDescent="0.25">
      <c r="D51" s="529"/>
      <c r="E51" s="529"/>
      <c r="F51" s="529"/>
      <c r="G51" s="528"/>
      <c r="H51" s="528"/>
      <c r="I51" s="599"/>
      <c r="J51" s="528"/>
      <c r="K51" s="528"/>
      <c r="L51" s="528"/>
    </row>
    <row r="52" spans="4:12" x14ac:dyDescent="0.25">
      <c r="D52" s="529"/>
      <c r="E52" s="529"/>
      <c r="F52" s="529"/>
      <c r="G52" s="528"/>
      <c r="H52" s="528"/>
      <c r="I52" s="599"/>
      <c r="J52" s="528"/>
      <c r="K52" s="528"/>
      <c r="L52" s="528"/>
    </row>
    <row r="53" spans="4:12" x14ac:dyDescent="0.25">
      <c r="D53" s="529"/>
      <c r="E53" s="529"/>
      <c r="F53" s="529"/>
      <c r="G53" s="528"/>
      <c r="H53" s="528"/>
      <c r="I53" s="599"/>
      <c r="J53" s="528"/>
      <c r="K53" s="528"/>
      <c r="L53" s="528"/>
    </row>
    <row r="54" spans="4:12" x14ac:dyDescent="0.25">
      <c r="D54" s="529"/>
      <c r="E54" s="529"/>
      <c r="F54" s="529"/>
      <c r="G54" s="528"/>
      <c r="H54" s="528"/>
      <c r="I54" s="599"/>
      <c r="J54" s="528"/>
      <c r="K54" s="528"/>
      <c r="L54" s="528"/>
    </row>
    <row r="55" spans="4:12" x14ac:dyDescent="0.25">
      <c r="D55" s="529"/>
      <c r="E55" s="529"/>
      <c r="F55" s="529"/>
      <c r="G55" s="528"/>
      <c r="H55" s="528"/>
      <c r="I55" s="599"/>
      <c r="J55" s="528"/>
      <c r="K55" s="528"/>
      <c r="L55" s="528"/>
    </row>
    <row r="56" spans="4:12" x14ac:dyDescent="0.25">
      <c r="D56" s="529"/>
      <c r="E56" s="529"/>
      <c r="F56" s="529"/>
      <c r="G56" s="528"/>
      <c r="H56" s="528"/>
      <c r="I56" s="599"/>
      <c r="J56" s="528"/>
      <c r="K56" s="528"/>
      <c r="L56" s="528"/>
    </row>
    <row r="57" spans="4:12" x14ac:dyDescent="0.25">
      <c r="D57" s="529"/>
      <c r="E57" s="529"/>
      <c r="F57" s="529"/>
      <c r="G57" s="528"/>
      <c r="H57" s="528"/>
      <c r="I57" s="599"/>
      <c r="J57" s="528"/>
      <c r="K57" s="528"/>
      <c r="L57" s="528"/>
    </row>
    <row r="58" spans="4:12" x14ac:dyDescent="0.25">
      <c r="D58" s="529"/>
      <c r="E58" s="529"/>
      <c r="F58" s="529"/>
      <c r="G58" s="528"/>
      <c r="H58" s="528"/>
      <c r="I58" s="599"/>
      <c r="J58" s="528"/>
      <c r="K58" s="528"/>
      <c r="L58" s="528"/>
    </row>
    <row r="59" spans="4:12" x14ac:dyDescent="0.25">
      <c r="D59" s="529"/>
      <c r="E59" s="529"/>
      <c r="F59" s="529"/>
      <c r="G59" s="528"/>
      <c r="H59" s="528"/>
      <c r="I59" s="599"/>
      <c r="J59" s="528"/>
      <c r="K59" s="528"/>
      <c r="L59" s="528"/>
    </row>
    <row r="60" spans="4:12" x14ac:dyDescent="0.25">
      <c r="D60" s="529"/>
      <c r="E60" s="529"/>
      <c r="F60" s="529"/>
      <c r="G60" s="528"/>
      <c r="H60" s="528"/>
      <c r="I60" s="599"/>
      <c r="J60" s="528"/>
      <c r="K60" s="528"/>
      <c r="L60" s="528"/>
    </row>
    <row r="61" spans="4:12" x14ac:dyDescent="0.25">
      <c r="D61" s="529"/>
      <c r="E61" s="529"/>
      <c r="F61" s="529"/>
      <c r="G61" s="528"/>
      <c r="H61" s="528"/>
      <c r="I61" s="599"/>
      <c r="J61" s="528"/>
      <c r="K61" s="528"/>
      <c r="L61" s="528"/>
    </row>
    <row r="62" spans="4:12" x14ac:dyDescent="0.25">
      <c r="D62" s="529"/>
      <c r="E62" s="529"/>
      <c r="F62" s="529"/>
      <c r="G62" s="528"/>
      <c r="H62" s="528"/>
      <c r="I62" s="599"/>
      <c r="J62" s="528"/>
      <c r="K62" s="528"/>
      <c r="L62" s="528"/>
    </row>
    <row r="63" spans="4:12" x14ac:dyDescent="0.25">
      <c r="D63" s="529"/>
      <c r="E63" s="529"/>
      <c r="F63" s="529"/>
      <c r="G63" s="528"/>
      <c r="H63" s="528"/>
      <c r="I63" s="599"/>
      <c r="J63" s="528"/>
      <c r="K63" s="528"/>
      <c r="L63" s="528"/>
    </row>
    <row r="64" spans="4:12" x14ac:dyDescent="0.25">
      <c r="D64" s="529"/>
      <c r="E64" s="529"/>
      <c r="F64" s="529"/>
      <c r="G64" s="528"/>
      <c r="H64" s="528"/>
      <c r="I64" s="599"/>
      <c r="J64" s="528"/>
      <c r="K64" s="528"/>
      <c r="L64" s="528"/>
    </row>
    <row r="65" spans="4:12" x14ac:dyDescent="0.25">
      <c r="D65" s="529"/>
      <c r="E65" s="529"/>
      <c r="F65" s="529"/>
      <c r="G65" s="528"/>
      <c r="H65" s="528"/>
      <c r="I65" s="599"/>
      <c r="J65" s="528"/>
      <c r="K65" s="528"/>
      <c r="L65" s="528"/>
    </row>
    <row r="66" spans="4:12" x14ac:dyDescent="0.25">
      <c r="D66" s="529"/>
      <c r="E66" s="529"/>
      <c r="F66" s="529"/>
      <c r="G66" s="528"/>
      <c r="H66" s="528"/>
      <c r="I66" s="599"/>
      <c r="J66" s="528"/>
      <c r="K66" s="528"/>
      <c r="L66" s="528"/>
    </row>
    <row r="67" spans="4:12" x14ac:dyDescent="0.25">
      <c r="D67" s="529"/>
      <c r="E67" s="529"/>
      <c r="F67" s="529"/>
      <c r="G67" s="528"/>
      <c r="H67" s="528"/>
      <c r="I67" s="599"/>
      <c r="J67" s="528"/>
      <c r="K67" s="528"/>
      <c r="L67" s="528"/>
    </row>
    <row r="68" spans="4:12" x14ac:dyDescent="0.25">
      <c r="D68" s="529"/>
      <c r="E68" s="529"/>
      <c r="F68" s="529"/>
      <c r="G68" s="528"/>
      <c r="H68" s="528"/>
      <c r="I68" s="599"/>
      <c r="J68" s="528"/>
      <c r="K68" s="528"/>
      <c r="L68" s="528"/>
    </row>
    <row r="69" spans="4:12" x14ac:dyDescent="0.25">
      <c r="D69" s="529"/>
      <c r="E69" s="529"/>
      <c r="F69" s="529"/>
      <c r="G69" s="528"/>
      <c r="H69" s="528"/>
      <c r="I69" s="599"/>
      <c r="J69" s="528"/>
      <c r="K69" s="528"/>
      <c r="L69" s="528"/>
    </row>
    <row r="70" spans="4:12" x14ac:dyDescent="0.25">
      <c r="D70" s="529"/>
      <c r="E70" s="529"/>
      <c r="F70" s="529"/>
      <c r="G70" s="528"/>
      <c r="H70" s="528"/>
      <c r="I70" s="599"/>
      <c r="J70" s="528"/>
      <c r="K70" s="528"/>
      <c r="L70" s="528"/>
    </row>
    <row r="71" spans="4:12" x14ac:dyDescent="0.25">
      <c r="D71" s="529"/>
      <c r="E71" s="529"/>
      <c r="F71" s="529"/>
      <c r="G71" s="528"/>
      <c r="H71" s="528"/>
      <c r="I71" s="599"/>
      <c r="J71" s="528"/>
      <c r="K71" s="528"/>
      <c r="L71" s="528"/>
    </row>
    <row r="72" spans="4:12" x14ac:dyDescent="0.25">
      <c r="D72" s="529"/>
      <c r="E72" s="529"/>
      <c r="F72" s="529"/>
      <c r="G72" s="528"/>
      <c r="H72" s="528"/>
      <c r="I72" s="599"/>
      <c r="J72" s="528"/>
      <c r="K72" s="528"/>
      <c r="L72" s="528"/>
    </row>
    <row r="73" spans="4:12" x14ac:dyDescent="0.25">
      <c r="D73" s="529"/>
      <c r="E73" s="529"/>
      <c r="F73" s="529"/>
      <c r="G73" s="528"/>
      <c r="H73" s="528"/>
      <c r="I73" s="599"/>
      <c r="J73" s="528"/>
      <c r="K73" s="528"/>
      <c r="L73" s="528"/>
    </row>
    <row r="74" spans="4:12" x14ac:dyDescent="0.25">
      <c r="D74" s="529"/>
      <c r="E74" s="529"/>
      <c r="F74" s="529"/>
      <c r="G74" s="528"/>
      <c r="H74" s="528"/>
      <c r="I74" s="599"/>
      <c r="J74" s="528"/>
      <c r="K74" s="528"/>
      <c r="L74" s="528"/>
    </row>
    <row r="75" spans="4:12" x14ac:dyDescent="0.25">
      <c r="D75" s="529"/>
      <c r="E75" s="529"/>
      <c r="F75" s="529"/>
      <c r="G75" s="528"/>
      <c r="H75" s="528"/>
      <c r="I75" s="599"/>
      <c r="J75" s="528"/>
      <c r="K75" s="528"/>
      <c r="L75" s="528"/>
    </row>
    <row r="76" spans="4:12" x14ac:dyDescent="0.25">
      <c r="D76" s="529"/>
      <c r="E76" s="529"/>
      <c r="F76" s="529"/>
      <c r="G76" s="528"/>
      <c r="H76" s="528"/>
      <c r="I76" s="599"/>
      <c r="J76" s="528"/>
      <c r="K76" s="528"/>
      <c r="L76" s="528"/>
    </row>
    <row r="77" spans="4:12" x14ac:dyDescent="0.25">
      <c r="D77" s="529"/>
      <c r="E77" s="529"/>
      <c r="F77" s="529"/>
      <c r="G77" s="528"/>
      <c r="H77" s="528"/>
      <c r="I77" s="599"/>
      <c r="J77" s="528"/>
      <c r="K77" s="528"/>
      <c r="L77" s="528"/>
    </row>
    <row r="78" spans="4:12" x14ac:dyDescent="0.25">
      <c r="D78" s="529"/>
      <c r="E78" s="529"/>
      <c r="F78" s="529"/>
      <c r="G78" s="528"/>
      <c r="H78" s="528"/>
      <c r="I78" s="599"/>
      <c r="J78" s="528"/>
      <c r="K78" s="528"/>
      <c r="L78" s="528"/>
    </row>
    <row r="79" spans="4:12" x14ac:dyDescent="0.25">
      <c r="D79" s="529"/>
      <c r="E79" s="529"/>
      <c r="F79" s="529"/>
      <c r="G79" s="528"/>
      <c r="H79" s="528"/>
      <c r="I79" s="599"/>
      <c r="J79" s="528"/>
      <c r="K79" s="528"/>
      <c r="L79" s="528"/>
    </row>
    <row r="80" spans="4:12" x14ac:dyDescent="0.25">
      <c r="D80" s="529"/>
      <c r="E80" s="529"/>
      <c r="F80" s="529"/>
      <c r="G80" s="528"/>
      <c r="H80" s="528"/>
      <c r="I80" s="599"/>
      <c r="J80" s="528"/>
      <c r="K80" s="528"/>
      <c r="L80" s="528"/>
    </row>
    <row r="81" spans="4:12" x14ac:dyDescent="0.25">
      <c r="D81" s="529"/>
      <c r="E81" s="529"/>
      <c r="F81" s="529"/>
      <c r="G81" s="528"/>
      <c r="H81" s="528"/>
      <c r="I81" s="599"/>
      <c r="J81" s="528"/>
      <c r="K81" s="528"/>
      <c r="L81" s="528"/>
    </row>
    <row r="82" spans="4:12" x14ac:dyDescent="0.25">
      <c r="D82" s="529"/>
      <c r="E82" s="529"/>
      <c r="F82" s="529"/>
      <c r="G82" s="528"/>
      <c r="H82" s="528"/>
      <c r="I82" s="599"/>
      <c r="J82" s="528"/>
      <c r="K82" s="528"/>
      <c r="L82" s="528"/>
    </row>
    <row r="83" spans="4:12" x14ac:dyDescent="0.25">
      <c r="D83" s="529"/>
      <c r="E83" s="529"/>
      <c r="F83" s="529"/>
      <c r="G83" s="528"/>
      <c r="H83" s="528"/>
      <c r="I83" s="599"/>
      <c r="J83" s="528"/>
      <c r="K83" s="528"/>
      <c r="L83" s="528"/>
    </row>
    <row r="84" spans="4:12" x14ac:dyDescent="0.25">
      <c r="D84" s="529"/>
      <c r="E84" s="529"/>
      <c r="F84" s="529"/>
      <c r="G84" s="528"/>
      <c r="H84" s="528"/>
      <c r="I84" s="599"/>
      <c r="J84" s="528"/>
      <c r="K84" s="528"/>
      <c r="L84" s="528"/>
    </row>
    <row r="85" spans="4:12" x14ac:dyDescent="0.25">
      <c r="D85" s="529"/>
      <c r="E85" s="529"/>
      <c r="F85" s="529"/>
      <c r="G85" s="528"/>
      <c r="H85" s="528"/>
      <c r="I85" s="599"/>
      <c r="J85" s="528"/>
      <c r="K85" s="528"/>
      <c r="L85" s="528"/>
    </row>
    <row r="86" spans="4:12" x14ac:dyDescent="0.25">
      <c r="D86" s="529"/>
      <c r="E86" s="529"/>
      <c r="F86" s="529"/>
      <c r="G86" s="528"/>
      <c r="H86" s="528"/>
      <c r="I86" s="599"/>
      <c r="J86" s="528"/>
      <c r="K86" s="528"/>
      <c r="L86" s="528"/>
    </row>
    <row r="87" spans="4:12" x14ac:dyDescent="0.25">
      <c r="D87" s="529"/>
      <c r="E87" s="529"/>
      <c r="F87" s="529"/>
      <c r="G87" s="528"/>
      <c r="H87" s="528"/>
      <c r="I87" s="599"/>
      <c r="J87" s="528"/>
      <c r="K87" s="528"/>
      <c r="L87" s="528"/>
    </row>
    <row r="88" spans="4:12" x14ac:dyDescent="0.25">
      <c r="D88" s="529"/>
      <c r="E88" s="529"/>
      <c r="F88" s="529"/>
      <c r="G88" s="528"/>
      <c r="H88" s="528"/>
      <c r="I88" s="599"/>
      <c r="J88" s="528"/>
      <c r="K88" s="528"/>
      <c r="L88" s="528"/>
    </row>
    <row r="89" spans="4:12" x14ac:dyDescent="0.25">
      <c r="D89" s="529"/>
      <c r="E89" s="529"/>
      <c r="F89" s="529"/>
      <c r="G89" s="528"/>
      <c r="H89" s="528"/>
      <c r="I89" s="599"/>
      <c r="J89" s="528"/>
      <c r="K89" s="528"/>
      <c r="L89" s="528"/>
    </row>
    <row r="90" spans="4:12" x14ac:dyDescent="0.25">
      <c r="D90" s="529"/>
      <c r="E90" s="529"/>
      <c r="F90" s="529"/>
      <c r="G90" s="528"/>
      <c r="H90" s="528"/>
      <c r="I90" s="599"/>
      <c r="J90" s="528"/>
      <c r="K90" s="528"/>
      <c r="L90" s="528"/>
    </row>
    <row r="91" spans="4:12" x14ac:dyDescent="0.25">
      <c r="D91" s="529"/>
      <c r="E91" s="529"/>
      <c r="F91" s="529"/>
      <c r="G91" s="528"/>
      <c r="H91" s="528"/>
      <c r="I91" s="599"/>
      <c r="J91" s="528"/>
      <c r="K91" s="528"/>
      <c r="L91" s="528"/>
    </row>
    <row r="92" spans="4:12" x14ac:dyDescent="0.25">
      <c r="D92" s="529"/>
      <c r="E92" s="529"/>
      <c r="F92" s="529"/>
      <c r="G92" s="528"/>
      <c r="H92" s="528"/>
      <c r="I92" s="599"/>
      <c r="J92" s="528"/>
      <c r="K92" s="528"/>
      <c r="L92" s="528"/>
    </row>
    <row r="93" spans="4:12" x14ac:dyDescent="0.25">
      <c r="D93" s="529"/>
      <c r="E93" s="529"/>
      <c r="F93" s="529"/>
      <c r="G93" s="528"/>
      <c r="H93" s="528"/>
      <c r="I93" s="599"/>
      <c r="J93" s="528"/>
      <c r="K93" s="528"/>
      <c r="L93" s="528"/>
    </row>
    <row r="94" spans="4:12" x14ac:dyDescent="0.25">
      <c r="D94" s="529"/>
      <c r="E94" s="529"/>
      <c r="F94" s="529"/>
      <c r="G94" s="528"/>
      <c r="H94" s="528"/>
      <c r="I94" s="599"/>
      <c r="J94" s="528"/>
      <c r="K94" s="528"/>
      <c r="L94" s="528"/>
    </row>
    <row r="95" spans="4:12" x14ac:dyDescent="0.25">
      <c r="D95" s="529"/>
      <c r="E95" s="529"/>
      <c r="F95" s="529"/>
      <c r="G95" s="528"/>
      <c r="H95" s="528"/>
      <c r="I95" s="599"/>
      <c r="J95" s="528"/>
      <c r="K95" s="528"/>
      <c r="L95" s="528"/>
    </row>
    <row r="96" spans="4:12" x14ac:dyDescent="0.25">
      <c r="D96" s="529"/>
      <c r="E96" s="529"/>
      <c r="F96" s="529"/>
      <c r="G96" s="528"/>
      <c r="H96" s="528"/>
      <c r="I96" s="599"/>
      <c r="J96" s="528"/>
      <c r="K96" s="528"/>
      <c r="L96" s="528"/>
    </row>
    <row r="97" spans="4:12" x14ac:dyDescent="0.25">
      <c r="D97" s="529"/>
      <c r="E97" s="529"/>
      <c r="F97" s="529"/>
      <c r="G97" s="528"/>
      <c r="H97" s="528"/>
      <c r="I97" s="599"/>
      <c r="J97" s="528"/>
      <c r="K97" s="528"/>
      <c r="L97" s="528"/>
    </row>
    <row r="98" spans="4:12" x14ac:dyDescent="0.25">
      <c r="D98" s="529"/>
      <c r="E98" s="529"/>
      <c r="F98" s="529"/>
      <c r="G98" s="528"/>
      <c r="H98" s="528"/>
      <c r="I98" s="599"/>
      <c r="J98" s="528"/>
      <c r="K98" s="528"/>
      <c r="L98" s="528"/>
    </row>
    <row r="99" spans="4:12" x14ac:dyDescent="0.25">
      <c r="D99" s="529"/>
      <c r="E99" s="529"/>
      <c r="F99" s="529"/>
      <c r="G99" s="528"/>
      <c r="H99" s="528"/>
      <c r="I99" s="599"/>
      <c r="J99" s="528"/>
      <c r="K99" s="528"/>
      <c r="L99" s="528"/>
    </row>
    <row r="100" spans="4:12" x14ac:dyDescent="0.25">
      <c r="D100" s="529"/>
      <c r="E100" s="529"/>
      <c r="F100" s="529"/>
      <c r="G100" s="528"/>
      <c r="H100" s="528"/>
      <c r="I100" s="599"/>
      <c r="J100" s="528"/>
      <c r="K100" s="528"/>
      <c r="L100" s="528"/>
    </row>
    <row r="101" spans="4:12" x14ac:dyDescent="0.25">
      <c r="D101" s="529"/>
      <c r="E101" s="529"/>
      <c r="F101" s="529"/>
      <c r="G101" s="528"/>
      <c r="H101" s="528"/>
      <c r="I101" s="599"/>
      <c r="J101" s="528"/>
      <c r="K101" s="528"/>
      <c r="L101" s="528"/>
    </row>
    <row r="102" spans="4:12" x14ac:dyDescent="0.25">
      <c r="D102" s="529"/>
      <c r="E102" s="529"/>
      <c r="F102" s="529"/>
      <c r="G102" s="528"/>
      <c r="H102" s="528"/>
      <c r="I102" s="599"/>
      <c r="J102" s="528"/>
      <c r="K102" s="528"/>
      <c r="L102" s="528"/>
    </row>
    <row r="103" spans="4:12" x14ac:dyDescent="0.25">
      <c r="D103" s="529"/>
      <c r="E103" s="529"/>
      <c r="F103" s="529"/>
      <c r="G103" s="528"/>
      <c r="H103" s="528"/>
      <c r="I103" s="599"/>
      <c r="J103" s="528"/>
      <c r="K103" s="528"/>
      <c r="L103" s="528"/>
    </row>
    <row r="104" spans="4:12" x14ac:dyDescent="0.25">
      <c r="D104" s="529"/>
      <c r="E104" s="529"/>
      <c r="F104" s="529"/>
      <c r="G104" s="528"/>
      <c r="H104" s="528"/>
      <c r="I104" s="599"/>
      <c r="J104" s="528"/>
      <c r="K104" s="528"/>
      <c r="L104" s="528"/>
    </row>
    <row r="105" spans="4:12" x14ac:dyDescent="0.25">
      <c r="D105" s="529"/>
      <c r="E105" s="529"/>
      <c r="F105" s="529"/>
      <c r="G105" s="528"/>
      <c r="H105" s="528"/>
      <c r="I105" s="599"/>
      <c r="J105" s="528"/>
      <c r="K105" s="528"/>
      <c r="L105" s="528"/>
    </row>
    <row r="106" spans="4:12" x14ac:dyDescent="0.25">
      <c r="D106" s="529"/>
      <c r="E106" s="529"/>
      <c r="F106" s="529"/>
      <c r="G106" s="528"/>
      <c r="H106" s="528"/>
      <c r="I106" s="599"/>
      <c r="J106" s="528"/>
      <c r="K106" s="528"/>
      <c r="L106" s="528"/>
    </row>
    <row r="107" spans="4:12" x14ac:dyDescent="0.25">
      <c r="D107" s="529"/>
      <c r="E107" s="529"/>
      <c r="F107" s="529"/>
      <c r="G107" s="528"/>
      <c r="H107" s="528"/>
      <c r="I107" s="599"/>
      <c r="J107" s="528"/>
      <c r="K107" s="528"/>
      <c r="L107" s="528"/>
    </row>
    <row r="108" spans="4:12" x14ac:dyDescent="0.25">
      <c r="D108" s="529"/>
      <c r="E108" s="529"/>
      <c r="F108" s="529"/>
      <c r="G108" s="528"/>
      <c r="H108" s="528"/>
      <c r="I108" s="599"/>
      <c r="J108" s="528"/>
      <c r="K108" s="528"/>
      <c r="L108" s="528"/>
    </row>
    <row r="109" spans="4:12" x14ac:dyDescent="0.25">
      <c r="D109" s="529"/>
      <c r="E109" s="529"/>
      <c r="F109" s="529"/>
      <c r="G109" s="528"/>
      <c r="H109" s="528"/>
      <c r="I109" s="599"/>
      <c r="J109" s="528"/>
      <c r="K109" s="528"/>
      <c r="L109" s="528"/>
    </row>
    <row r="110" spans="4:12" x14ac:dyDescent="0.25">
      <c r="D110" s="529"/>
      <c r="E110" s="529"/>
      <c r="F110" s="529"/>
      <c r="G110" s="528"/>
      <c r="H110" s="528"/>
      <c r="I110" s="599"/>
      <c r="J110" s="528"/>
      <c r="K110" s="528"/>
      <c r="L110" s="528"/>
    </row>
    <row r="111" spans="4:12" x14ac:dyDescent="0.25">
      <c r="D111" s="529"/>
      <c r="E111" s="529"/>
      <c r="F111" s="529"/>
      <c r="G111" s="528"/>
      <c r="H111" s="528"/>
      <c r="I111" s="599"/>
      <c r="J111" s="528"/>
      <c r="K111" s="528"/>
      <c r="L111" s="528"/>
    </row>
    <row r="112" spans="4:12" x14ac:dyDescent="0.25">
      <c r="D112" s="529"/>
      <c r="E112" s="529"/>
      <c r="F112" s="529"/>
      <c r="G112" s="528"/>
      <c r="I112" s="599"/>
    </row>
  </sheetData>
  <mergeCells count="5">
    <mergeCell ref="G2:G3"/>
    <mergeCell ref="A1:A4"/>
    <mergeCell ref="B1:B4"/>
    <mergeCell ref="C1:C4"/>
    <mergeCell ref="D1:F1"/>
  </mergeCells>
  <pageMargins left="0.31496062992125984" right="0.31496062992125984" top="0.74803149606299213" bottom="0.74803149606299213" header="0.31496062992125984" footer="0.31496062992125984"/>
  <pageSetup paperSize="5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F25" sqref="F25"/>
    </sheetView>
  </sheetViews>
  <sheetFormatPr defaultRowHeight="15" x14ac:dyDescent="0.25"/>
  <cols>
    <col min="1" max="1" width="22.5703125" customWidth="1"/>
    <col min="2" max="2" width="48.7109375" customWidth="1"/>
    <col min="3" max="3" width="16" customWidth="1"/>
    <col min="4" max="4" width="12.7109375" customWidth="1"/>
    <col min="5" max="5" width="14.42578125" customWidth="1"/>
    <col min="6" max="6" width="28.7109375" customWidth="1"/>
    <col min="7" max="7" width="4.42578125" customWidth="1"/>
  </cols>
  <sheetData>
    <row r="1" spans="1:10" x14ac:dyDescent="0.25">
      <c r="A1" t="s">
        <v>884</v>
      </c>
    </row>
    <row r="2" spans="1:10" ht="36.75" customHeight="1" x14ac:dyDescent="0.25">
      <c r="A2" s="968" t="s">
        <v>521</v>
      </c>
      <c r="B2" s="969" t="s">
        <v>522</v>
      </c>
      <c r="C2" s="974" t="s">
        <v>885</v>
      </c>
      <c r="D2" s="970" t="s">
        <v>886</v>
      </c>
      <c r="E2" s="970" t="s">
        <v>887</v>
      </c>
      <c r="F2" s="970" t="s">
        <v>888</v>
      </c>
    </row>
    <row r="3" spans="1:10" x14ac:dyDescent="0.25">
      <c r="A3" s="120" t="s">
        <v>533</v>
      </c>
      <c r="B3" s="121">
        <v>2</v>
      </c>
      <c r="C3" s="975" t="s">
        <v>534</v>
      </c>
      <c r="D3" s="715">
        <v>7</v>
      </c>
      <c r="E3" s="715">
        <v>8</v>
      </c>
      <c r="F3" s="715">
        <v>9</v>
      </c>
    </row>
    <row r="4" spans="1:10" ht="15.75" thickBot="1" x14ac:dyDescent="0.3">
      <c r="A4" s="72" t="s">
        <v>21</v>
      </c>
      <c r="B4" s="72" t="s">
        <v>22</v>
      </c>
      <c r="C4" s="112">
        <f>C5</f>
        <v>12000000</v>
      </c>
      <c r="D4" s="727">
        <f t="shared" ref="D4:E5" si="0">D5</f>
        <v>12000000</v>
      </c>
      <c r="E4" s="727">
        <f t="shared" si="0"/>
        <v>0</v>
      </c>
      <c r="F4" s="727"/>
    </row>
    <row r="5" spans="1:10" ht="15.75" thickBot="1" x14ac:dyDescent="0.3">
      <c r="A5" s="3" t="s">
        <v>242</v>
      </c>
      <c r="B5" s="3" t="s">
        <v>151</v>
      </c>
      <c r="C5" s="100">
        <f>C6</f>
        <v>12000000</v>
      </c>
      <c r="D5" s="511">
        <f t="shared" si="0"/>
        <v>12000000</v>
      </c>
      <c r="E5" s="511">
        <f t="shared" si="0"/>
        <v>0</v>
      </c>
      <c r="F5" s="511"/>
    </row>
    <row r="6" spans="1:10" x14ac:dyDescent="0.25">
      <c r="A6" s="63" t="s">
        <v>243</v>
      </c>
      <c r="B6" s="63" t="s">
        <v>239</v>
      </c>
      <c r="C6" s="101">
        <f>C7+C8</f>
        <v>12000000</v>
      </c>
      <c r="D6" s="369">
        <f t="shared" ref="D6:E6" si="1">D7+D8</f>
        <v>12000000</v>
      </c>
      <c r="E6" s="369">
        <f t="shared" si="1"/>
        <v>0</v>
      </c>
      <c r="F6" s="369"/>
    </row>
    <row r="7" spans="1:10" x14ac:dyDescent="0.25">
      <c r="A7" s="5" t="s">
        <v>259</v>
      </c>
      <c r="B7" s="5" t="s">
        <v>240</v>
      </c>
      <c r="C7" s="103">
        <v>4200000</v>
      </c>
      <c r="D7" s="691">
        <v>2500000</v>
      </c>
      <c r="E7" s="691">
        <f>C7-D7</f>
        <v>1700000</v>
      </c>
      <c r="F7" s="981" t="s">
        <v>889</v>
      </c>
    </row>
    <row r="8" spans="1:10" x14ac:dyDescent="0.25">
      <c r="A8" s="5" t="s">
        <v>244</v>
      </c>
      <c r="B8" s="5" t="s">
        <v>241</v>
      </c>
      <c r="C8" s="103">
        <v>7800000</v>
      </c>
      <c r="D8" s="691">
        <v>9500000</v>
      </c>
      <c r="E8" s="691">
        <f>C8-D8</f>
        <v>-1700000</v>
      </c>
      <c r="F8" s="981" t="s">
        <v>907</v>
      </c>
    </row>
    <row r="9" spans="1:10" ht="15.75" thickBot="1" x14ac:dyDescent="0.3">
      <c r="A9" s="70" t="s">
        <v>39</v>
      </c>
      <c r="B9" s="70" t="s">
        <v>40</v>
      </c>
      <c r="C9" s="111">
        <f>C10</f>
        <v>3000000</v>
      </c>
      <c r="D9" s="557">
        <f t="shared" ref="D9:E11" si="2">D10</f>
        <v>0</v>
      </c>
      <c r="E9" s="557">
        <f t="shared" si="2"/>
        <v>3000000</v>
      </c>
      <c r="F9" s="557"/>
    </row>
    <row r="10" spans="1:10" ht="15.75" thickBot="1" x14ac:dyDescent="0.3">
      <c r="A10" s="3" t="s">
        <v>291</v>
      </c>
      <c r="B10" s="3" t="s">
        <v>92</v>
      </c>
      <c r="C10" s="100">
        <f>C11</f>
        <v>3000000</v>
      </c>
      <c r="D10" s="511">
        <f t="shared" si="2"/>
        <v>0</v>
      </c>
      <c r="E10" s="511">
        <f t="shared" si="2"/>
        <v>3000000</v>
      </c>
      <c r="F10" s="511"/>
    </row>
    <row r="11" spans="1:10" x14ac:dyDescent="0.25">
      <c r="A11" s="63" t="s">
        <v>292</v>
      </c>
      <c r="B11" s="63" t="s">
        <v>213</v>
      </c>
      <c r="C11" s="101">
        <f>C12</f>
        <v>3000000</v>
      </c>
      <c r="D11" s="369">
        <f t="shared" si="2"/>
        <v>0</v>
      </c>
      <c r="E11" s="369">
        <f>C11-D11</f>
        <v>3000000</v>
      </c>
      <c r="F11" s="369" t="s">
        <v>908</v>
      </c>
    </row>
    <row r="12" spans="1:10" x14ac:dyDescent="0.25">
      <c r="A12" s="5" t="s">
        <v>293</v>
      </c>
      <c r="B12" s="5" t="s">
        <v>290</v>
      </c>
      <c r="C12" s="103">
        <v>3000000</v>
      </c>
      <c r="D12" s="716"/>
      <c r="E12" s="716"/>
      <c r="F12" s="716"/>
    </row>
    <row r="13" spans="1:10" ht="15.75" thickBot="1" x14ac:dyDescent="0.3">
      <c r="A13" s="70" t="s">
        <v>81</v>
      </c>
      <c r="B13" s="70" t="s">
        <v>82</v>
      </c>
      <c r="C13" s="111">
        <f>C14</f>
        <v>2640000</v>
      </c>
      <c r="D13" s="71">
        <f t="shared" ref="D13:E13" si="3">D14</f>
        <v>1320000</v>
      </c>
      <c r="E13" s="71">
        <f t="shared" si="3"/>
        <v>1320000</v>
      </c>
      <c r="F13" s="557" t="s">
        <v>891</v>
      </c>
      <c r="J13" s="168"/>
    </row>
    <row r="14" spans="1:10" ht="15.75" thickBot="1" x14ac:dyDescent="0.3">
      <c r="A14" s="79" t="s">
        <v>466</v>
      </c>
      <c r="B14" s="3" t="s">
        <v>151</v>
      </c>
      <c r="C14" s="100">
        <f>C15</f>
        <v>2640000</v>
      </c>
      <c r="D14" s="65">
        <f t="shared" ref="D14:E14" si="4">D15</f>
        <v>1320000</v>
      </c>
      <c r="E14" s="65">
        <f t="shared" si="4"/>
        <v>1320000</v>
      </c>
      <c r="F14" s="511"/>
      <c r="J14" s="168"/>
    </row>
    <row r="15" spans="1:10" x14ac:dyDescent="0.25">
      <c r="A15" s="5" t="s">
        <v>472</v>
      </c>
      <c r="B15" s="5" t="s">
        <v>175</v>
      </c>
      <c r="C15" s="103">
        <v>2640000</v>
      </c>
      <c r="D15" s="691">
        <v>1320000</v>
      </c>
      <c r="E15" s="691">
        <f>C15-D15</f>
        <v>1320000</v>
      </c>
      <c r="F15" s="691"/>
      <c r="J15" s="168"/>
    </row>
    <row r="16" spans="1:10" ht="15.75" thickBot="1" x14ac:dyDescent="0.3">
      <c r="A16" s="70" t="s">
        <v>85</v>
      </c>
      <c r="B16" s="70" t="s">
        <v>548</v>
      </c>
      <c r="C16" s="111">
        <f>C17</f>
        <v>300000</v>
      </c>
      <c r="D16" s="71">
        <f t="shared" ref="D16:E16" si="5">D17</f>
        <v>150000</v>
      </c>
      <c r="E16" s="71">
        <f t="shared" si="5"/>
        <v>150000</v>
      </c>
      <c r="F16" s="557"/>
      <c r="J16" s="419"/>
    </row>
    <row r="17" spans="1:10" ht="15.75" thickBot="1" x14ac:dyDescent="0.3">
      <c r="A17" s="3" t="s">
        <v>492</v>
      </c>
      <c r="B17" s="3" t="s">
        <v>151</v>
      </c>
      <c r="C17" s="100">
        <f>C18</f>
        <v>300000</v>
      </c>
      <c r="D17" s="65">
        <f t="shared" ref="D17:E17" si="6">D18</f>
        <v>150000</v>
      </c>
      <c r="E17" s="65">
        <f t="shared" si="6"/>
        <v>150000</v>
      </c>
      <c r="F17" s="511"/>
    </row>
    <row r="18" spans="1:10" x14ac:dyDescent="0.25">
      <c r="A18" s="971" t="s">
        <v>498</v>
      </c>
      <c r="B18" s="971" t="s">
        <v>485</v>
      </c>
      <c r="C18" s="103">
        <v>300000</v>
      </c>
      <c r="D18" s="972">
        <v>150000</v>
      </c>
      <c r="E18" s="972">
        <f>C18-D18</f>
        <v>150000</v>
      </c>
      <c r="F18" s="982"/>
      <c r="J18" s="419"/>
    </row>
    <row r="19" spans="1:10" ht="15.75" thickBot="1" x14ac:dyDescent="0.3">
      <c r="A19" s="962" t="s">
        <v>44</v>
      </c>
      <c r="B19" s="70" t="s">
        <v>45</v>
      </c>
      <c r="C19" s="111">
        <f>C20</f>
        <v>5000000</v>
      </c>
      <c r="D19" s="557">
        <f t="shared" ref="D19:E20" si="7">D20</f>
        <v>4235000</v>
      </c>
      <c r="E19" s="557">
        <f t="shared" si="7"/>
        <v>765000</v>
      </c>
      <c r="F19" s="557"/>
    </row>
    <row r="20" spans="1:10" ht="15.75" thickBot="1" x14ac:dyDescent="0.3">
      <c r="A20" s="963" t="s">
        <v>316</v>
      </c>
      <c r="B20" s="3" t="s">
        <v>294</v>
      </c>
      <c r="C20" s="100">
        <f>C21</f>
        <v>5000000</v>
      </c>
      <c r="D20" s="65">
        <f t="shared" si="7"/>
        <v>4235000</v>
      </c>
      <c r="E20" s="65">
        <f t="shared" si="7"/>
        <v>765000</v>
      </c>
      <c r="F20" s="511"/>
      <c r="J20" s="419"/>
    </row>
    <row r="21" spans="1:10" x14ac:dyDescent="0.25">
      <c r="A21" s="973" t="s">
        <v>320</v>
      </c>
      <c r="B21" s="5" t="s">
        <v>312</v>
      </c>
      <c r="C21" s="103">
        <v>5000000</v>
      </c>
      <c r="D21" s="695">
        <v>4235000</v>
      </c>
      <c r="E21" s="695">
        <f>C21-D21</f>
        <v>765000</v>
      </c>
      <c r="F21" s="695"/>
    </row>
    <row r="22" spans="1:10" x14ac:dyDescent="0.25">
      <c r="A22" s="185"/>
      <c r="B22" s="185" t="s">
        <v>890</v>
      </c>
      <c r="C22" s="976"/>
      <c r="D22" s="977">
        <v>1500000</v>
      </c>
      <c r="E22" s="977">
        <f>C22-D22</f>
        <v>-1500000</v>
      </c>
      <c r="F22" s="185" t="s">
        <v>913</v>
      </c>
    </row>
    <row r="24" spans="1:10" x14ac:dyDescent="0.25">
      <c r="B24" s="1003" t="s">
        <v>909</v>
      </c>
      <c r="C24" s="168">
        <v>20000</v>
      </c>
      <c r="D24" t="s">
        <v>912</v>
      </c>
    </row>
    <row r="25" spans="1:10" x14ac:dyDescent="0.25">
      <c r="B25" s="1003" t="s">
        <v>910</v>
      </c>
      <c r="C25" s="168">
        <v>150000</v>
      </c>
      <c r="D25" t="s">
        <v>912</v>
      </c>
    </row>
    <row r="26" spans="1:10" x14ac:dyDescent="0.25">
      <c r="B26" s="1003" t="s">
        <v>911</v>
      </c>
      <c r="C26" s="168">
        <v>565000</v>
      </c>
      <c r="D26" t="s">
        <v>912</v>
      </c>
      <c r="H26" s="419"/>
    </row>
    <row r="27" spans="1:10" x14ac:dyDescent="0.25">
      <c r="C27" s="1002">
        <f>SUM(C24:C26)</f>
        <v>735000</v>
      </c>
    </row>
  </sheetData>
  <pageMargins left="0.51181102362204722" right="0.31496062992125984" top="0.74803149606299213" bottom="0.74803149606299213" header="0.31496062992125984" footer="0.31496062992125984"/>
  <pageSetup paperSize="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G11" sqref="G11:G12"/>
    </sheetView>
  </sheetViews>
  <sheetFormatPr defaultRowHeight="15" x14ac:dyDescent="0.25"/>
  <cols>
    <col min="2" max="2" width="15.7109375" customWidth="1"/>
    <col min="3" max="3" width="11.5703125" bestFit="1" customWidth="1"/>
    <col min="4" max="4" width="10.5703125" bestFit="1" customWidth="1"/>
    <col min="5" max="5" width="11.5703125" bestFit="1" customWidth="1"/>
  </cols>
  <sheetData>
    <row r="1" spans="1:5" x14ac:dyDescent="0.25">
      <c r="A1" t="s">
        <v>893</v>
      </c>
      <c r="B1" s="168">
        <v>21368000</v>
      </c>
      <c r="C1" s="168"/>
      <c r="D1" s="168"/>
      <c r="E1" s="168"/>
    </row>
    <row r="2" spans="1:5" x14ac:dyDescent="0.25">
      <c r="A2" t="s">
        <v>894</v>
      </c>
      <c r="B2" s="168">
        <v>3413191</v>
      </c>
      <c r="C2" s="168"/>
      <c r="D2" s="168"/>
      <c r="E2" s="168"/>
    </row>
    <row r="3" spans="1:5" x14ac:dyDescent="0.25">
      <c r="A3" t="s">
        <v>843</v>
      </c>
      <c r="B3" s="168">
        <v>92974481</v>
      </c>
      <c r="C3" s="168"/>
      <c r="D3" s="168"/>
      <c r="E3" s="168"/>
    </row>
    <row r="4" spans="1:5" x14ac:dyDescent="0.25">
      <c r="B4" s="168">
        <f>SUM(B1:B3)</f>
        <v>117755672</v>
      </c>
      <c r="C4" s="168">
        <f>B3-C5</f>
        <v>0</v>
      </c>
      <c r="D4" s="168">
        <f>B2-D5</f>
        <v>0</v>
      </c>
      <c r="E4" s="168"/>
    </row>
    <row r="5" spans="1:5" x14ac:dyDescent="0.25">
      <c r="B5" s="168" t="s">
        <v>880</v>
      </c>
      <c r="C5" s="168">
        <f>SUM(C6:C13)</f>
        <v>92974481</v>
      </c>
      <c r="D5" s="168">
        <f>SUM(D6:D12)</f>
        <v>3413191</v>
      </c>
      <c r="E5" s="168"/>
    </row>
    <row r="6" spans="1:5" x14ac:dyDescent="0.25">
      <c r="B6" s="168" t="s">
        <v>895</v>
      </c>
      <c r="C6" s="168">
        <v>67289000</v>
      </c>
      <c r="D6" s="168"/>
      <c r="E6" s="168">
        <f>D6+C6</f>
        <v>67289000</v>
      </c>
    </row>
    <row r="7" spans="1:5" x14ac:dyDescent="0.25">
      <c r="B7" t="s">
        <v>896</v>
      </c>
      <c r="C7">
        <v>8191778</v>
      </c>
      <c r="E7" s="168">
        <f t="shared" ref="E7:E13" si="0">D7+C7</f>
        <v>8191778</v>
      </c>
    </row>
    <row r="8" spans="1:5" x14ac:dyDescent="0.25">
      <c r="B8" t="s">
        <v>897</v>
      </c>
      <c r="C8">
        <v>5870000</v>
      </c>
      <c r="E8" s="168">
        <f t="shared" si="0"/>
        <v>5870000</v>
      </c>
    </row>
    <row r="9" spans="1:5" x14ac:dyDescent="0.25">
      <c r="B9" s="168" t="s">
        <v>898</v>
      </c>
      <c r="C9" s="168">
        <v>2355000</v>
      </c>
      <c r="E9" s="168">
        <f t="shared" si="0"/>
        <v>2355000</v>
      </c>
    </row>
    <row r="10" spans="1:5" x14ac:dyDescent="0.25">
      <c r="B10" s="168" t="s">
        <v>899</v>
      </c>
      <c r="C10" s="168">
        <v>5503920</v>
      </c>
      <c r="D10" s="168">
        <v>3263820</v>
      </c>
      <c r="E10" s="168">
        <f t="shared" si="0"/>
        <v>8767740</v>
      </c>
    </row>
    <row r="11" spans="1:5" x14ac:dyDescent="0.25">
      <c r="B11" s="168" t="s">
        <v>900</v>
      </c>
      <c r="C11" s="168">
        <v>1499497</v>
      </c>
      <c r="D11" s="168">
        <v>151791</v>
      </c>
      <c r="E11" s="168">
        <f t="shared" si="0"/>
        <v>1651288</v>
      </c>
    </row>
    <row r="12" spans="1:5" x14ac:dyDescent="0.25">
      <c r="B12" s="168" t="s">
        <v>901</v>
      </c>
      <c r="C12" s="168">
        <v>871</v>
      </c>
      <c r="D12" s="168">
        <v>-2420</v>
      </c>
      <c r="E12" s="168">
        <f t="shared" si="0"/>
        <v>-1549</v>
      </c>
    </row>
    <row r="13" spans="1:5" x14ac:dyDescent="0.25">
      <c r="B13" s="168" t="s">
        <v>902</v>
      </c>
      <c r="C13" s="168">
        <v>2264415</v>
      </c>
      <c r="D13" s="168"/>
      <c r="E13" s="168">
        <f t="shared" si="0"/>
        <v>2264415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5"/>
  <sheetViews>
    <sheetView view="pageBreakPreview" topLeftCell="A355" zoomScale="85" zoomScaleNormal="100" zoomScaleSheetLayoutView="85" workbookViewId="0">
      <selection activeCell="C427" activeCellId="46" sqref="C24:D25 C38:D39 C45:D46 C50:D51 C57:D58 C66:D67 C79:D80 C88:D89 C96:D97 C106:D106 C127:D128 C133:D133 C140:D140 C147:D147 C155:D155 C159:D159 C163:D163 C168:D168 C172:D172 C176:D176 C180:D181 C202:D202 C208:D208 C214:D214 C221:D221 C228:D228 C239:D239 C243:D243 C247:D248 C252:D253 C259:D260 C268:D268 C282:D283 C291:D292 C299:D300 C308:D308 C316:D316 C327:D327 C335:D336 C344:D345 C353:D353 C364:D364 C375:D375 C386:D387 C395:D395 C418:D419 C427:D427"/>
    </sheetView>
  </sheetViews>
  <sheetFormatPr defaultRowHeight="15" x14ac:dyDescent="0.25"/>
  <cols>
    <col min="1" max="1" width="21.28515625" customWidth="1"/>
    <col min="2" max="2" width="49.140625" customWidth="1"/>
    <col min="3" max="3" width="12.28515625" customWidth="1"/>
    <col min="4" max="4" width="13.42578125" style="168" customWidth="1"/>
    <col min="5" max="5" width="15.28515625" customWidth="1"/>
    <col min="6" max="6" width="11.28515625" customWidth="1"/>
    <col min="7" max="7" width="5.7109375" customWidth="1"/>
    <col min="8" max="8" width="23" customWidth="1"/>
    <col min="9" max="9" width="2.85546875" customWidth="1"/>
    <col min="11" max="11" width="13.28515625" bestFit="1" customWidth="1"/>
    <col min="12" max="12" width="14.28515625" customWidth="1"/>
  </cols>
  <sheetData>
    <row r="1" spans="1:8" ht="18" x14ac:dyDescent="0.25">
      <c r="A1" s="1350" t="s">
        <v>519</v>
      </c>
      <c r="B1" s="1350"/>
      <c r="C1" s="1350"/>
      <c r="D1" s="1350"/>
      <c r="E1" s="1350"/>
      <c r="F1" s="1350"/>
      <c r="G1" s="1350"/>
      <c r="H1" s="1350"/>
    </row>
    <row r="2" spans="1:8" ht="18" x14ac:dyDescent="0.25">
      <c r="A2" s="1350" t="s">
        <v>556</v>
      </c>
      <c r="B2" s="1350"/>
      <c r="C2" s="1350"/>
      <c r="D2" s="1350"/>
      <c r="E2" s="1350"/>
      <c r="F2" s="1350"/>
      <c r="G2" s="1350"/>
      <c r="H2" s="1350"/>
    </row>
    <row r="3" spans="1:8" ht="18" x14ac:dyDescent="0.25">
      <c r="A3" s="1350" t="s">
        <v>644</v>
      </c>
      <c r="B3" s="1350"/>
      <c r="C3" s="1350"/>
      <c r="D3" s="1350"/>
      <c r="E3" s="1350"/>
      <c r="F3" s="1350"/>
      <c r="G3" s="1350"/>
      <c r="H3" s="1350"/>
    </row>
    <row r="4" spans="1:8" x14ac:dyDescent="0.25">
      <c r="A4" s="1351" t="str">
        <f>RREKAP!A4</f>
        <v>BAGIAN BULAN  DESEMBER 2015</v>
      </c>
      <c r="B4" s="1351"/>
      <c r="C4" s="264"/>
      <c r="D4" s="1352"/>
      <c r="E4" s="1352"/>
      <c r="F4" s="264"/>
      <c r="G4" s="264"/>
      <c r="H4" s="265">
        <v>1</v>
      </c>
    </row>
    <row r="5" spans="1:8" x14ac:dyDescent="0.25">
      <c r="A5" s="1353" t="s">
        <v>521</v>
      </c>
      <c r="B5" s="1353" t="s">
        <v>522</v>
      </c>
      <c r="C5" s="1354" t="s">
        <v>557</v>
      </c>
      <c r="D5" s="1354"/>
      <c r="E5" s="1355" t="s">
        <v>558</v>
      </c>
      <c r="F5" s="1355"/>
      <c r="G5" s="1356" t="s">
        <v>647</v>
      </c>
      <c r="H5" s="1354" t="s">
        <v>559</v>
      </c>
    </row>
    <row r="6" spans="1:8" ht="31.5" x14ac:dyDescent="0.25">
      <c r="A6" s="1353"/>
      <c r="B6" s="1353"/>
      <c r="C6" s="1180" t="s">
        <v>957</v>
      </c>
      <c r="D6" s="247" t="s">
        <v>526</v>
      </c>
      <c r="E6" s="153" t="s">
        <v>560</v>
      </c>
      <c r="F6" s="153" t="s">
        <v>561</v>
      </c>
      <c r="G6" s="1357"/>
      <c r="H6" s="1354"/>
    </row>
    <row r="7" spans="1:8" x14ac:dyDescent="0.25">
      <c r="A7" s="157">
        <v>1</v>
      </c>
      <c r="B7" s="157">
        <v>2</v>
      </c>
      <c r="C7" s="157">
        <v>3</v>
      </c>
      <c r="D7" s="248">
        <v>4</v>
      </c>
      <c r="E7" s="157">
        <v>5</v>
      </c>
      <c r="F7" s="157">
        <v>6</v>
      </c>
      <c r="G7" s="157">
        <v>7</v>
      </c>
      <c r="H7" s="157">
        <v>8</v>
      </c>
    </row>
    <row r="8" spans="1:8" ht="15.75" thickBot="1" x14ac:dyDescent="0.3">
      <c r="A8" s="154" t="s">
        <v>93</v>
      </c>
      <c r="B8" s="155" t="s">
        <v>90</v>
      </c>
      <c r="C8" s="156">
        <f>C10+C23</f>
        <v>1933957781</v>
      </c>
      <c r="D8" s="156">
        <f t="shared" ref="D8:E8" si="0">D10+D23</f>
        <v>1863562575</v>
      </c>
      <c r="E8" s="156">
        <f t="shared" si="0"/>
        <v>-64395206</v>
      </c>
      <c r="F8" s="266">
        <f>E8/C8*100</f>
        <v>-3.3297110532941874</v>
      </c>
      <c r="G8" s="266">
        <f>D8/C8*100</f>
        <v>96.360044325083436</v>
      </c>
      <c r="H8" s="29"/>
    </row>
    <row r="9" spans="1:8" ht="16.5" thickTop="1" thickBot="1" x14ac:dyDescent="0.3">
      <c r="A9" s="45"/>
      <c r="B9" s="46"/>
      <c r="C9" s="47"/>
      <c r="D9" s="249"/>
      <c r="E9" s="162">
        <f t="shared" ref="E9:E74" si="1">D9-C9</f>
        <v>0</v>
      </c>
      <c r="F9" s="267"/>
      <c r="G9" s="268"/>
      <c r="H9" s="163"/>
    </row>
    <row r="10" spans="1:8" ht="16.5" thickTop="1" thickBot="1" x14ac:dyDescent="0.3">
      <c r="A10" s="42" t="s">
        <v>131</v>
      </c>
      <c r="B10" s="43" t="s">
        <v>91</v>
      </c>
      <c r="C10" s="44">
        <f>C11</f>
        <v>1517302281</v>
      </c>
      <c r="D10" s="44">
        <f t="shared" ref="D10:E10" si="2">D11</f>
        <v>1462436977</v>
      </c>
      <c r="E10" s="44">
        <f t="shared" si="2"/>
        <v>-54865304</v>
      </c>
      <c r="F10" s="268">
        <f t="shared" ref="F10:F74" si="3">E10/C10*100</f>
        <v>-3.6159771646715133</v>
      </c>
      <c r="G10" s="273">
        <f t="shared" ref="G10:G74" si="4">D10/C10*100</f>
        <v>96.38402283532848</v>
      </c>
      <c r="H10" s="164"/>
    </row>
    <row r="11" spans="1:8" ht="15.75" thickTop="1" x14ac:dyDescent="0.25">
      <c r="A11" s="39" t="s">
        <v>130</v>
      </c>
      <c r="B11" s="40" t="s">
        <v>92</v>
      </c>
      <c r="C11" s="41">
        <f>C12+C21</f>
        <v>1517302281</v>
      </c>
      <c r="D11" s="41">
        <f t="shared" ref="D11:E11" si="5">D12+D21</f>
        <v>1462436977</v>
      </c>
      <c r="E11" s="41">
        <f t="shared" si="5"/>
        <v>-54865304</v>
      </c>
      <c r="F11" s="269">
        <f t="shared" si="3"/>
        <v>-3.6159771646715133</v>
      </c>
      <c r="G11" s="272">
        <f t="shared" si="4"/>
        <v>96.38402283532848</v>
      </c>
      <c r="H11" s="30"/>
    </row>
    <row r="12" spans="1:8" x14ac:dyDescent="0.25">
      <c r="A12" s="19" t="s">
        <v>128</v>
      </c>
      <c r="B12" s="19" t="s">
        <v>0</v>
      </c>
      <c r="C12" s="20">
        <f>SUM(C13:C20)</f>
        <v>1250902281</v>
      </c>
      <c r="D12" s="20">
        <f t="shared" ref="D12:E12" si="6">SUM(D13:D20)</f>
        <v>1245620977</v>
      </c>
      <c r="E12" s="20">
        <f t="shared" si="6"/>
        <v>-5281304</v>
      </c>
      <c r="F12" s="270">
        <f t="shared" si="3"/>
        <v>-0.42219956588279656</v>
      </c>
      <c r="G12" s="266">
        <f t="shared" si="4"/>
        <v>99.577800434117208</v>
      </c>
      <c r="H12" s="16"/>
    </row>
    <row r="13" spans="1:8" x14ac:dyDescent="0.25">
      <c r="A13" s="4" t="s">
        <v>129</v>
      </c>
      <c r="B13" s="4" t="s">
        <v>141</v>
      </c>
      <c r="C13" s="21">
        <v>913056972</v>
      </c>
      <c r="D13" s="250">
        <f>RREKAP!I19</f>
        <v>909761700</v>
      </c>
      <c r="E13" s="158">
        <f t="shared" si="1"/>
        <v>-3295272</v>
      </c>
      <c r="F13" s="270">
        <f t="shared" si="3"/>
        <v>-0.36090540908765989</v>
      </c>
      <c r="G13" s="266">
        <f t="shared" si="4"/>
        <v>99.639094590912336</v>
      </c>
      <c r="H13" s="16"/>
    </row>
    <row r="14" spans="1:8" x14ac:dyDescent="0.25">
      <c r="A14" s="4" t="s">
        <v>132</v>
      </c>
      <c r="B14" s="4" t="s">
        <v>142</v>
      </c>
      <c r="C14" s="21">
        <v>110612340</v>
      </c>
      <c r="D14" s="250">
        <f>RREKAP!I20</f>
        <v>110282776</v>
      </c>
      <c r="E14" s="158">
        <f t="shared" si="1"/>
        <v>-329564</v>
      </c>
      <c r="F14" s="270">
        <f t="shared" si="3"/>
        <v>-0.29794505748635275</v>
      </c>
      <c r="G14" s="266">
        <f t="shared" si="4"/>
        <v>99.702054942513655</v>
      </c>
      <c r="H14" s="16"/>
    </row>
    <row r="15" spans="1:8" x14ac:dyDescent="0.25">
      <c r="A15" s="4" t="s">
        <v>133</v>
      </c>
      <c r="B15" s="4" t="s">
        <v>143</v>
      </c>
      <c r="C15" s="21">
        <v>77335000</v>
      </c>
      <c r="D15" s="250">
        <f>RREKAP!I21</f>
        <v>76260000</v>
      </c>
      <c r="E15" s="158">
        <f t="shared" si="1"/>
        <v>-1075000</v>
      </c>
      <c r="F15" s="270">
        <f t="shared" si="3"/>
        <v>-1.3900562487877417</v>
      </c>
      <c r="G15" s="266">
        <f t="shared" si="4"/>
        <v>98.609943751212256</v>
      </c>
      <c r="H15" s="16"/>
    </row>
    <row r="16" spans="1:8" x14ac:dyDescent="0.25">
      <c r="A16" s="4" t="s">
        <v>134</v>
      </c>
      <c r="B16" s="4" t="s">
        <v>144</v>
      </c>
      <c r="C16" s="21">
        <v>29690000</v>
      </c>
      <c r="D16" s="250">
        <f>RREKAP!I22</f>
        <v>29690000</v>
      </c>
      <c r="E16" s="158">
        <f t="shared" si="1"/>
        <v>0</v>
      </c>
      <c r="F16" s="270">
        <f t="shared" si="3"/>
        <v>0</v>
      </c>
      <c r="G16" s="266">
        <f t="shared" si="4"/>
        <v>100</v>
      </c>
      <c r="H16" s="16"/>
    </row>
    <row r="17" spans="1:13" x14ac:dyDescent="0.25">
      <c r="A17" s="4" t="s">
        <v>135</v>
      </c>
      <c r="B17" s="4" t="s">
        <v>145</v>
      </c>
      <c r="C17" s="21">
        <v>67248872</v>
      </c>
      <c r="D17" s="250">
        <f>RREKAP!I23</f>
        <v>66986720</v>
      </c>
      <c r="E17" s="158">
        <f t="shared" si="1"/>
        <v>-262152</v>
      </c>
      <c r="F17" s="270">
        <f t="shared" si="3"/>
        <v>-0.38982363897494077</v>
      </c>
      <c r="G17" s="266">
        <f t="shared" si="4"/>
        <v>99.610176361025054</v>
      </c>
      <c r="H17" s="16"/>
    </row>
    <row r="18" spans="1:13" x14ac:dyDescent="0.25">
      <c r="A18" s="4" t="s">
        <v>136</v>
      </c>
      <c r="B18" s="4" t="s">
        <v>146</v>
      </c>
      <c r="C18" s="21">
        <v>24648086</v>
      </c>
      <c r="D18" s="250">
        <f>RREKAP!I24</f>
        <v>24425269</v>
      </c>
      <c r="E18" s="158">
        <f t="shared" si="1"/>
        <v>-222817</v>
      </c>
      <c r="F18" s="270">
        <f t="shared" si="3"/>
        <v>-0.90399311329893928</v>
      </c>
      <c r="G18" s="266">
        <f t="shared" si="4"/>
        <v>99.096006886701062</v>
      </c>
      <c r="H18" s="16"/>
    </row>
    <row r="19" spans="1:13" x14ac:dyDescent="0.25">
      <c r="A19" s="4" t="s">
        <v>137</v>
      </c>
      <c r="B19" s="4" t="s">
        <v>147</v>
      </c>
      <c r="C19" s="21">
        <v>13379</v>
      </c>
      <c r="D19" s="250">
        <f>RREKAP!I25</f>
        <v>13619</v>
      </c>
      <c r="E19" s="158">
        <f t="shared" si="1"/>
        <v>240</v>
      </c>
      <c r="F19" s="270">
        <f t="shared" si="3"/>
        <v>1.7938560430525452</v>
      </c>
      <c r="G19" s="266">
        <f t="shared" si="4"/>
        <v>101.79385604305256</v>
      </c>
      <c r="H19" s="16"/>
    </row>
    <row r="20" spans="1:13" x14ac:dyDescent="0.25">
      <c r="A20" s="4" t="s">
        <v>138</v>
      </c>
      <c r="B20" s="4" t="s">
        <v>148</v>
      </c>
      <c r="C20" s="21">
        <v>28297632</v>
      </c>
      <c r="D20" s="250">
        <f>RREKAP!I26</f>
        <v>28200893</v>
      </c>
      <c r="E20" s="158">
        <f t="shared" si="1"/>
        <v>-96739</v>
      </c>
      <c r="F20" s="270">
        <f t="shared" si="3"/>
        <v>-0.34186252757827934</v>
      </c>
      <c r="G20" s="266">
        <f t="shared" si="4"/>
        <v>99.658137472421728</v>
      </c>
      <c r="H20" s="16"/>
    </row>
    <row r="21" spans="1:13" x14ac:dyDescent="0.25">
      <c r="A21" s="308" t="s">
        <v>139</v>
      </c>
      <c r="B21" s="308" t="s">
        <v>149</v>
      </c>
      <c r="C21" s="309">
        <f>C22</f>
        <v>266400000</v>
      </c>
      <c r="D21" s="310">
        <f>D22</f>
        <v>216816000</v>
      </c>
      <c r="E21" s="298">
        <f t="shared" si="1"/>
        <v>-49584000</v>
      </c>
      <c r="F21" s="299">
        <f t="shared" si="3"/>
        <v>-18.612612612612612</v>
      </c>
      <c r="G21" s="285">
        <f t="shared" si="4"/>
        <v>81.387387387387392</v>
      </c>
      <c r="H21" s="300"/>
      <c r="M21">
        <f>45212135-45274135</f>
        <v>-62000</v>
      </c>
    </row>
    <row r="22" spans="1:13" ht="15.75" thickBot="1" x14ac:dyDescent="0.3">
      <c r="A22" s="48" t="s">
        <v>140</v>
      </c>
      <c r="B22" s="48" t="s">
        <v>150</v>
      </c>
      <c r="C22" s="49">
        <v>266400000</v>
      </c>
      <c r="D22" s="168">
        <f>RREKAP!I28</f>
        <v>216816000</v>
      </c>
      <c r="E22" s="159">
        <f t="shared" si="1"/>
        <v>-49584000</v>
      </c>
      <c r="F22" s="266">
        <f t="shared" si="3"/>
        <v>-18.612612612612612</v>
      </c>
      <c r="G22" s="266">
        <f t="shared" si="4"/>
        <v>81.387387387387392</v>
      </c>
      <c r="H22" s="29"/>
    </row>
    <row r="23" spans="1:13" ht="16.5" thickTop="1" thickBot="1" x14ac:dyDescent="0.3">
      <c r="A23" s="42" t="s">
        <v>95</v>
      </c>
      <c r="B23" s="42" t="s">
        <v>94</v>
      </c>
      <c r="C23" s="51">
        <f>C24+C38+C45+C50+C57+C66+C79+C96+C127+C180+C252+C259+C299+C335+C344+C386+C418+C247+C282</f>
        <v>416655500</v>
      </c>
      <c r="D23" s="51">
        <f>D24+D38+D45+D50+D57+D66+D79+D96+D127+D180+D247+D252+D259+D282+D299+D335+D344+D386+D418</f>
        <v>401125598</v>
      </c>
      <c r="E23" s="51">
        <f>E24+E38+E45+E50+E57+E66+E79+E96+E127+E180+E252+E259+E299+E335+E344+E386+E418+E247</f>
        <v>-9529902</v>
      </c>
      <c r="F23" s="268">
        <f t="shared" si="3"/>
        <v>-2.2872377779724498</v>
      </c>
      <c r="G23" s="268">
        <f t="shared" si="4"/>
        <v>96.272723628993262</v>
      </c>
      <c r="H23" s="164"/>
      <c r="K23" s="168">
        <f>RREKAP!I29</f>
        <v>401125598</v>
      </c>
      <c r="L23">
        <v>61900000</v>
      </c>
    </row>
    <row r="24" spans="1:13" ht="15.75" thickTop="1" x14ac:dyDescent="0.25">
      <c r="A24" s="52" t="s">
        <v>97</v>
      </c>
      <c r="B24" s="52" t="s">
        <v>96</v>
      </c>
      <c r="C24" s="53">
        <f>C25</f>
        <v>1900000</v>
      </c>
      <c r="D24" s="53">
        <f>D25</f>
        <v>1899400</v>
      </c>
      <c r="E24" s="274">
        <f t="shared" si="1"/>
        <v>-600</v>
      </c>
      <c r="F24" s="275">
        <f t="shared" si="3"/>
        <v>-3.1578947368421054E-2</v>
      </c>
      <c r="G24" s="276">
        <f t="shared" si="4"/>
        <v>99.968421052631584</v>
      </c>
      <c r="H24" s="277"/>
      <c r="K24" s="419">
        <f>K23-D23</f>
        <v>0</v>
      </c>
      <c r="L24" s="419">
        <f>L23-D23</f>
        <v>-339225598</v>
      </c>
    </row>
    <row r="25" spans="1:13" ht="15.75" thickBot="1" x14ac:dyDescent="0.3">
      <c r="A25" s="296" t="s">
        <v>1</v>
      </c>
      <c r="B25" s="296" t="s">
        <v>2</v>
      </c>
      <c r="C25" s="284">
        <f>C26+C29</f>
        <v>1900000</v>
      </c>
      <c r="D25" s="284">
        <f>D26+D29</f>
        <v>1899400</v>
      </c>
      <c r="E25" s="287">
        <f t="shared" si="1"/>
        <v>-600</v>
      </c>
      <c r="F25" s="285">
        <f t="shared" si="3"/>
        <v>-3.1578947368421054E-2</v>
      </c>
      <c r="G25" s="285">
        <f t="shared" si="4"/>
        <v>99.968421052631584</v>
      </c>
      <c r="H25" s="286"/>
      <c r="K25" s="706">
        <f>401125598-D23</f>
        <v>0</v>
      </c>
    </row>
    <row r="26" spans="1:13" ht="15.75" thickBot="1" x14ac:dyDescent="0.3">
      <c r="A26" s="3" t="s">
        <v>160</v>
      </c>
      <c r="B26" s="3" t="s">
        <v>92</v>
      </c>
      <c r="C26" s="65">
        <f>C27</f>
        <v>1170000</v>
      </c>
      <c r="D26" s="252">
        <f>D27</f>
        <v>1170000</v>
      </c>
      <c r="E26" s="161">
        <f t="shared" si="1"/>
        <v>0</v>
      </c>
      <c r="F26" s="271">
        <f t="shared" si="3"/>
        <v>0</v>
      </c>
      <c r="G26" s="271">
        <f t="shared" si="4"/>
        <v>100</v>
      </c>
      <c r="H26" s="34"/>
    </row>
    <row r="27" spans="1:13" x14ac:dyDescent="0.25">
      <c r="A27" s="63" t="s">
        <v>161</v>
      </c>
      <c r="B27" s="63" t="s">
        <v>152</v>
      </c>
      <c r="C27" s="64">
        <f>C28</f>
        <v>1170000</v>
      </c>
      <c r="D27" s="253">
        <f>D28</f>
        <v>1170000</v>
      </c>
      <c r="E27" s="160">
        <f t="shared" si="1"/>
        <v>0</v>
      </c>
      <c r="F27" s="269">
        <f t="shared" si="3"/>
        <v>0</v>
      </c>
      <c r="G27" s="272">
        <f t="shared" si="4"/>
        <v>100</v>
      </c>
      <c r="H27" s="30"/>
    </row>
    <row r="28" spans="1:13" ht="15.75" thickBot="1" x14ac:dyDescent="0.3">
      <c r="A28" s="48" t="s">
        <v>165</v>
      </c>
      <c r="B28" s="48" t="s">
        <v>153</v>
      </c>
      <c r="C28" s="49">
        <v>1170000</v>
      </c>
      <c r="D28" s="168">
        <f>RREKAP!I34</f>
        <v>1170000</v>
      </c>
      <c r="E28" s="159">
        <f t="shared" si="1"/>
        <v>0</v>
      </c>
      <c r="F28" s="266">
        <f t="shared" si="3"/>
        <v>0</v>
      </c>
      <c r="G28" s="266">
        <f t="shared" si="4"/>
        <v>100</v>
      </c>
      <c r="H28" s="29"/>
    </row>
    <row r="29" spans="1:13" ht="15.75" thickBot="1" x14ac:dyDescent="0.3">
      <c r="A29" s="3" t="s">
        <v>162</v>
      </c>
      <c r="B29" s="3" t="s">
        <v>151</v>
      </c>
      <c r="C29" s="65">
        <f>C30+C32+C34</f>
        <v>730000</v>
      </c>
      <c r="D29" s="252">
        <f>D30+D32+D34</f>
        <v>729400</v>
      </c>
      <c r="E29" s="161">
        <f t="shared" si="1"/>
        <v>-600</v>
      </c>
      <c r="F29" s="271">
        <f t="shared" si="3"/>
        <v>-8.2191780821917818E-2</v>
      </c>
      <c r="G29" s="271">
        <f t="shared" si="4"/>
        <v>99.917808219178085</v>
      </c>
      <c r="H29" s="34"/>
    </row>
    <row r="30" spans="1:13" x14ac:dyDescent="0.25">
      <c r="A30" s="63" t="s">
        <v>164</v>
      </c>
      <c r="B30" s="63" t="s">
        <v>154</v>
      </c>
      <c r="C30" s="64">
        <f>C31</f>
        <v>103000</v>
      </c>
      <c r="D30" s="253">
        <f>D31</f>
        <v>102400</v>
      </c>
      <c r="E30" s="160">
        <f t="shared" si="1"/>
        <v>-600</v>
      </c>
      <c r="F30" s="269">
        <f t="shared" si="3"/>
        <v>-0.58252427184466016</v>
      </c>
      <c r="G30" s="272">
        <f t="shared" si="4"/>
        <v>99.417475728155338</v>
      </c>
      <c r="H30" s="30"/>
    </row>
    <row r="31" spans="1:13" x14ac:dyDescent="0.25">
      <c r="A31" s="4" t="s">
        <v>163</v>
      </c>
      <c r="B31" s="4" t="s">
        <v>155</v>
      </c>
      <c r="C31" s="21">
        <v>103000</v>
      </c>
      <c r="D31" s="168">
        <f>RREKAP!I37</f>
        <v>102400</v>
      </c>
      <c r="E31" s="158">
        <f t="shared" si="1"/>
        <v>-600</v>
      </c>
      <c r="F31" s="270">
        <f t="shared" si="3"/>
        <v>-0.58252427184466016</v>
      </c>
      <c r="G31" s="266">
        <f t="shared" si="4"/>
        <v>99.417475728155338</v>
      </c>
      <c r="H31" s="16"/>
    </row>
    <row r="32" spans="1:13" x14ac:dyDescent="0.25">
      <c r="A32" s="4" t="s">
        <v>166</v>
      </c>
      <c r="B32" s="4" t="s">
        <v>156</v>
      </c>
      <c r="C32" s="21">
        <f>C33</f>
        <v>27000</v>
      </c>
      <c r="D32" s="254">
        <f>D33</f>
        <v>27000</v>
      </c>
      <c r="E32" s="158">
        <f t="shared" si="1"/>
        <v>0</v>
      </c>
      <c r="F32" s="270">
        <f t="shared" si="3"/>
        <v>0</v>
      </c>
      <c r="G32" s="266">
        <f t="shared" si="4"/>
        <v>100</v>
      </c>
      <c r="H32" s="16"/>
    </row>
    <row r="33" spans="1:8" x14ac:dyDescent="0.25">
      <c r="A33" s="4" t="s">
        <v>167</v>
      </c>
      <c r="B33" s="4" t="s">
        <v>157</v>
      </c>
      <c r="C33" s="21">
        <v>27000</v>
      </c>
      <c r="D33" s="168">
        <f>RREKAP!I39</f>
        <v>27000</v>
      </c>
      <c r="E33" s="158">
        <f t="shared" si="1"/>
        <v>0</v>
      </c>
      <c r="F33" s="270">
        <f t="shared" si="3"/>
        <v>0</v>
      </c>
      <c r="G33" s="266">
        <f t="shared" si="4"/>
        <v>100</v>
      </c>
      <c r="H33" s="16"/>
    </row>
    <row r="34" spans="1:8" x14ac:dyDescent="0.25">
      <c r="A34" s="4" t="s">
        <v>168</v>
      </c>
      <c r="B34" s="4" t="s">
        <v>158</v>
      </c>
      <c r="C34" s="21">
        <f>C35</f>
        <v>600000</v>
      </c>
      <c r="D34" s="254">
        <f>D35</f>
        <v>600000</v>
      </c>
      <c r="E34" s="158">
        <f t="shared" si="1"/>
        <v>0</v>
      </c>
      <c r="F34" s="270">
        <f t="shared" si="3"/>
        <v>0</v>
      </c>
      <c r="G34" s="266">
        <f t="shared" si="4"/>
        <v>100</v>
      </c>
      <c r="H34" s="16"/>
    </row>
    <row r="35" spans="1:8" x14ac:dyDescent="0.25">
      <c r="A35" s="48" t="s">
        <v>169</v>
      </c>
      <c r="B35" s="48" t="s">
        <v>159</v>
      </c>
      <c r="C35" s="49">
        <v>600000</v>
      </c>
      <c r="D35" s="168">
        <f>RREKAP!I41</f>
        <v>600000</v>
      </c>
      <c r="E35" s="159">
        <f t="shared" si="1"/>
        <v>0</v>
      </c>
      <c r="F35" s="266">
        <f t="shared" si="3"/>
        <v>0</v>
      </c>
      <c r="G35" s="266">
        <f t="shared" si="4"/>
        <v>100</v>
      </c>
      <c r="H35" s="29"/>
    </row>
    <row r="36" spans="1:8" x14ac:dyDescent="0.25">
      <c r="A36" s="124"/>
      <c r="B36" s="124"/>
      <c r="C36" s="125"/>
      <c r="D36" s="311"/>
      <c r="E36" s="312"/>
      <c r="F36" s="313"/>
      <c r="G36" s="313"/>
      <c r="H36" s="126"/>
    </row>
    <row r="37" spans="1:8" ht="14.1" customHeight="1" x14ac:dyDescent="0.25">
      <c r="A37" s="127"/>
      <c r="B37" s="127"/>
      <c r="C37" s="128"/>
      <c r="D37" s="317"/>
      <c r="E37" s="318"/>
      <c r="F37" s="319"/>
      <c r="G37" s="319"/>
      <c r="H37" s="129">
        <v>2</v>
      </c>
    </row>
    <row r="38" spans="1:8" ht="14.1" customHeight="1" x14ac:dyDescent="0.25">
      <c r="A38" s="54" t="s">
        <v>99</v>
      </c>
      <c r="B38" s="54" t="s">
        <v>98</v>
      </c>
      <c r="C38" s="55">
        <f>C39</f>
        <v>750000</v>
      </c>
      <c r="D38" s="255">
        <f>D39</f>
        <v>750000</v>
      </c>
      <c r="E38" s="278">
        <f t="shared" si="1"/>
        <v>0</v>
      </c>
      <c r="F38" s="279">
        <f t="shared" si="3"/>
        <v>0</v>
      </c>
      <c r="G38" s="280">
        <f t="shared" si="4"/>
        <v>100</v>
      </c>
      <c r="H38" s="281"/>
    </row>
    <row r="39" spans="1:8" ht="14.1" customHeight="1" thickBot="1" x14ac:dyDescent="0.3">
      <c r="A39" s="296" t="s">
        <v>3</v>
      </c>
      <c r="B39" s="296" t="s">
        <v>4</v>
      </c>
      <c r="C39" s="284">
        <f>C40</f>
        <v>750000</v>
      </c>
      <c r="D39" s="297">
        <f>D40</f>
        <v>750000</v>
      </c>
      <c r="E39" s="287">
        <f t="shared" si="1"/>
        <v>0</v>
      </c>
      <c r="F39" s="285">
        <f t="shared" si="3"/>
        <v>0</v>
      </c>
      <c r="G39" s="285">
        <f t="shared" si="4"/>
        <v>100</v>
      </c>
      <c r="H39" s="286"/>
    </row>
    <row r="40" spans="1:8" ht="14.1" customHeight="1" thickBot="1" x14ac:dyDescent="0.3">
      <c r="A40" s="3" t="s">
        <v>170</v>
      </c>
      <c r="B40" s="3" t="s">
        <v>151</v>
      </c>
      <c r="C40" s="65">
        <f>C41+C43</f>
        <v>750000</v>
      </c>
      <c r="D40" s="252">
        <f>D41+D43</f>
        <v>750000</v>
      </c>
      <c r="E40" s="161">
        <f t="shared" si="1"/>
        <v>0</v>
      </c>
      <c r="F40" s="271">
        <f t="shared" si="3"/>
        <v>0</v>
      </c>
      <c r="G40" s="271">
        <f t="shared" si="4"/>
        <v>100</v>
      </c>
      <c r="H40" s="34"/>
    </row>
    <row r="41" spans="1:8" ht="14.1" customHeight="1" x14ac:dyDescent="0.25">
      <c r="A41" s="63" t="s">
        <v>171</v>
      </c>
      <c r="B41" s="63" t="s">
        <v>154</v>
      </c>
      <c r="C41" s="64">
        <f>C42</f>
        <v>450000</v>
      </c>
      <c r="D41" s="253">
        <f>D42</f>
        <v>450000</v>
      </c>
      <c r="E41" s="160">
        <f t="shared" si="1"/>
        <v>0</v>
      </c>
      <c r="F41" s="269">
        <f t="shared" si="3"/>
        <v>0</v>
      </c>
      <c r="G41" s="272">
        <f t="shared" si="4"/>
        <v>100</v>
      </c>
      <c r="H41" s="30"/>
    </row>
    <row r="42" spans="1:8" ht="14.1" customHeight="1" x14ac:dyDescent="0.25">
      <c r="A42" s="4" t="s">
        <v>172</v>
      </c>
      <c r="B42" s="4" t="s">
        <v>155</v>
      </c>
      <c r="C42" s="21">
        <v>450000</v>
      </c>
      <c r="D42" s="168">
        <f>RREKAP!I49</f>
        <v>450000</v>
      </c>
      <c r="E42" s="158">
        <f t="shared" si="1"/>
        <v>0</v>
      </c>
      <c r="F42" s="270">
        <f t="shared" si="3"/>
        <v>0</v>
      </c>
      <c r="G42" s="266">
        <f t="shared" si="4"/>
        <v>100</v>
      </c>
      <c r="H42" s="16"/>
    </row>
    <row r="43" spans="1:8" ht="14.1" customHeight="1" x14ac:dyDescent="0.25">
      <c r="A43" s="4" t="s">
        <v>173</v>
      </c>
      <c r="B43" s="4" t="s">
        <v>156</v>
      </c>
      <c r="C43" s="21">
        <f>C44</f>
        <v>300000</v>
      </c>
      <c r="D43" s="254">
        <f>D44</f>
        <v>300000</v>
      </c>
      <c r="E43" s="158">
        <f t="shared" si="1"/>
        <v>0</v>
      </c>
      <c r="F43" s="270">
        <f t="shared" si="3"/>
        <v>0</v>
      </c>
      <c r="G43" s="266">
        <f t="shared" si="4"/>
        <v>100</v>
      </c>
      <c r="H43" s="16"/>
    </row>
    <row r="44" spans="1:8" ht="14.1" customHeight="1" x14ac:dyDescent="0.25">
      <c r="A44" s="4" t="s">
        <v>174</v>
      </c>
      <c r="B44" s="4" t="s">
        <v>157</v>
      </c>
      <c r="C44" s="21">
        <v>300000</v>
      </c>
      <c r="D44" s="168">
        <f>RREKAP!I51</f>
        <v>300000</v>
      </c>
      <c r="E44" s="158">
        <f t="shared" si="1"/>
        <v>0</v>
      </c>
      <c r="F44" s="270">
        <f t="shared" si="3"/>
        <v>0</v>
      </c>
      <c r="G44" s="266">
        <f t="shared" si="4"/>
        <v>100</v>
      </c>
      <c r="H44" s="16"/>
    </row>
    <row r="45" spans="1:8" ht="14.1" customHeight="1" x14ac:dyDescent="0.25">
      <c r="A45" s="54" t="s">
        <v>126</v>
      </c>
      <c r="B45" s="54" t="s">
        <v>551</v>
      </c>
      <c r="C45" s="55">
        <f t="shared" ref="C45:D48" si="7">C46</f>
        <v>2000000</v>
      </c>
      <c r="D45" s="255">
        <f t="shared" si="7"/>
        <v>1995000</v>
      </c>
      <c r="E45" s="278">
        <f t="shared" si="1"/>
        <v>-5000</v>
      </c>
      <c r="F45" s="279">
        <f t="shared" si="3"/>
        <v>-0.25</v>
      </c>
      <c r="G45" s="280">
        <f t="shared" si="4"/>
        <v>99.75</v>
      </c>
      <c r="H45" s="281"/>
    </row>
    <row r="46" spans="1:8" ht="14.1" customHeight="1" thickBot="1" x14ac:dyDescent="0.3">
      <c r="A46" s="296" t="s">
        <v>5</v>
      </c>
      <c r="B46" s="296" t="s">
        <v>6</v>
      </c>
      <c r="C46" s="284">
        <f t="shared" si="7"/>
        <v>2000000</v>
      </c>
      <c r="D46" s="297">
        <f t="shared" si="7"/>
        <v>1995000</v>
      </c>
      <c r="E46" s="287">
        <f t="shared" si="1"/>
        <v>-5000</v>
      </c>
      <c r="F46" s="285">
        <f t="shared" si="3"/>
        <v>-0.25</v>
      </c>
      <c r="G46" s="285">
        <f t="shared" si="4"/>
        <v>99.75</v>
      </c>
      <c r="H46" s="286"/>
    </row>
    <row r="47" spans="1:8" ht="14.1" customHeight="1" thickBot="1" x14ac:dyDescent="0.3">
      <c r="A47" s="3" t="s">
        <v>181</v>
      </c>
      <c r="B47" s="3" t="s">
        <v>151</v>
      </c>
      <c r="C47" s="65">
        <f t="shared" si="7"/>
        <v>2000000</v>
      </c>
      <c r="D47" s="252">
        <f t="shared" si="7"/>
        <v>1995000</v>
      </c>
      <c r="E47" s="161">
        <f t="shared" si="1"/>
        <v>-5000</v>
      </c>
      <c r="F47" s="271">
        <f t="shared" si="3"/>
        <v>-0.25</v>
      </c>
      <c r="G47" s="271">
        <f t="shared" si="4"/>
        <v>99.75</v>
      </c>
      <c r="H47" s="34"/>
    </row>
    <row r="48" spans="1:8" ht="14.1" customHeight="1" x14ac:dyDescent="0.25">
      <c r="A48" s="63" t="s">
        <v>186</v>
      </c>
      <c r="B48" s="63" t="s">
        <v>158</v>
      </c>
      <c r="C48" s="64">
        <f t="shared" si="7"/>
        <v>2000000</v>
      </c>
      <c r="D48" s="253">
        <f t="shared" si="7"/>
        <v>1995000</v>
      </c>
      <c r="E48" s="160">
        <f t="shared" si="1"/>
        <v>-5000</v>
      </c>
      <c r="F48" s="269">
        <f t="shared" si="3"/>
        <v>-0.25</v>
      </c>
      <c r="G48" s="272">
        <f t="shared" si="4"/>
        <v>99.75</v>
      </c>
      <c r="H48" s="30"/>
    </row>
    <row r="49" spans="1:8" ht="14.1" customHeight="1" x14ac:dyDescent="0.25">
      <c r="A49" s="4" t="s">
        <v>187</v>
      </c>
      <c r="B49" s="4" t="s">
        <v>175</v>
      </c>
      <c r="C49" s="21">
        <v>2000000</v>
      </c>
      <c r="D49" s="168">
        <f>RREKAP!I56</f>
        <v>1995000</v>
      </c>
      <c r="E49" s="158">
        <f t="shared" si="1"/>
        <v>-5000</v>
      </c>
      <c r="F49" s="270">
        <f t="shared" si="3"/>
        <v>-0.25</v>
      </c>
      <c r="G49" s="266">
        <f t="shared" si="4"/>
        <v>99.75</v>
      </c>
      <c r="H49" s="16"/>
    </row>
    <row r="50" spans="1:8" ht="14.1" customHeight="1" x14ac:dyDescent="0.25">
      <c r="A50" s="54" t="s">
        <v>125</v>
      </c>
      <c r="B50" s="54" t="s">
        <v>100</v>
      </c>
      <c r="C50" s="55">
        <f>C51</f>
        <v>2000000</v>
      </c>
      <c r="D50" s="255">
        <f>D51</f>
        <v>2000000</v>
      </c>
      <c r="E50" s="278">
        <f t="shared" si="1"/>
        <v>0</v>
      </c>
      <c r="F50" s="279">
        <f t="shared" si="3"/>
        <v>0</v>
      </c>
      <c r="G50" s="280">
        <f t="shared" si="4"/>
        <v>100</v>
      </c>
      <c r="H50" s="281"/>
    </row>
    <row r="51" spans="1:8" ht="14.1" customHeight="1" thickBot="1" x14ac:dyDescent="0.3">
      <c r="A51" s="296" t="s">
        <v>7</v>
      </c>
      <c r="B51" s="296" t="s">
        <v>8</v>
      </c>
      <c r="C51" s="284">
        <f>C52</f>
        <v>2000000</v>
      </c>
      <c r="D51" s="297">
        <f>D52</f>
        <v>2000000</v>
      </c>
      <c r="E51" s="287">
        <f t="shared" si="1"/>
        <v>0</v>
      </c>
      <c r="F51" s="285">
        <f t="shared" si="3"/>
        <v>0</v>
      </c>
      <c r="G51" s="285">
        <f t="shared" si="4"/>
        <v>100</v>
      </c>
      <c r="H51" s="286"/>
    </row>
    <row r="52" spans="1:8" ht="14.1" customHeight="1" thickBot="1" x14ac:dyDescent="0.3">
      <c r="A52" s="3" t="s">
        <v>176</v>
      </c>
      <c r="B52" s="3" t="s">
        <v>151</v>
      </c>
      <c r="C52" s="65">
        <f>C53+C55</f>
        <v>2000000</v>
      </c>
      <c r="D52" s="252">
        <f>D53+D55</f>
        <v>2000000</v>
      </c>
      <c r="E52" s="161">
        <f t="shared" si="1"/>
        <v>0</v>
      </c>
      <c r="F52" s="271">
        <f t="shared" si="3"/>
        <v>0</v>
      </c>
      <c r="G52" s="271">
        <f t="shared" si="4"/>
        <v>100</v>
      </c>
      <c r="H52" s="34"/>
    </row>
    <row r="53" spans="1:8" ht="14.1" customHeight="1" x14ac:dyDescent="0.25">
      <c r="A53" s="63" t="s">
        <v>177</v>
      </c>
      <c r="B53" s="63" t="s">
        <v>154</v>
      </c>
      <c r="C53" s="64">
        <f>C54</f>
        <v>1550000</v>
      </c>
      <c r="D53" s="253">
        <f>D54</f>
        <v>1550000</v>
      </c>
      <c r="E53" s="160">
        <f t="shared" si="1"/>
        <v>0</v>
      </c>
      <c r="F53" s="269">
        <f t="shared" si="3"/>
        <v>0</v>
      </c>
      <c r="G53" s="272">
        <f t="shared" si="4"/>
        <v>100</v>
      </c>
      <c r="H53" s="30"/>
    </row>
    <row r="54" spans="1:8" ht="14.1" customHeight="1" x14ac:dyDescent="0.25">
      <c r="A54" s="4" t="s">
        <v>178</v>
      </c>
      <c r="B54" s="4" t="s">
        <v>155</v>
      </c>
      <c r="C54" s="21">
        <v>1550000</v>
      </c>
      <c r="D54" s="168">
        <f>RREKAP!I61</f>
        <v>1550000</v>
      </c>
      <c r="E54" s="158">
        <f t="shared" si="1"/>
        <v>0</v>
      </c>
      <c r="F54" s="270">
        <f t="shared" si="3"/>
        <v>0</v>
      </c>
      <c r="G54" s="266">
        <f t="shared" si="4"/>
        <v>100</v>
      </c>
      <c r="H54" s="16"/>
    </row>
    <row r="55" spans="1:8" ht="14.1" customHeight="1" x14ac:dyDescent="0.25">
      <c r="A55" s="4" t="s">
        <v>179</v>
      </c>
      <c r="B55" s="4" t="s">
        <v>156</v>
      </c>
      <c r="C55" s="21">
        <f>C56</f>
        <v>450000</v>
      </c>
      <c r="D55" s="254">
        <f>D56</f>
        <v>450000</v>
      </c>
      <c r="E55" s="158">
        <f t="shared" si="1"/>
        <v>0</v>
      </c>
      <c r="F55" s="270">
        <f t="shared" si="3"/>
        <v>0</v>
      </c>
      <c r="G55" s="266">
        <f t="shared" si="4"/>
        <v>100</v>
      </c>
      <c r="H55" s="16"/>
    </row>
    <row r="56" spans="1:8" ht="14.1" customHeight="1" x14ac:dyDescent="0.25">
      <c r="A56" s="4" t="s">
        <v>180</v>
      </c>
      <c r="B56" s="4" t="s">
        <v>157</v>
      </c>
      <c r="C56" s="21">
        <v>450000</v>
      </c>
      <c r="D56" s="168">
        <f>RREKAP!I63</f>
        <v>450000</v>
      </c>
      <c r="E56" s="158">
        <f t="shared" si="1"/>
        <v>0</v>
      </c>
      <c r="F56" s="270">
        <f t="shared" si="3"/>
        <v>0</v>
      </c>
      <c r="G56" s="266">
        <f t="shared" si="4"/>
        <v>100</v>
      </c>
      <c r="H56" s="16"/>
    </row>
    <row r="57" spans="1:8" ht="14.1" customHeight="1" x14ac:dyDescent="0.25">
      <c r="A57" s="54" t="s">
        <v>124</v>
      </c>
      <c r="B57" s="54" t="s">
        <v>101</v>
      </c>
      <c r="C57" s="55">
        <f>C58</f>
        <v>3500000</v>
      </c>
      <c r="D57" s="255">
        <f>D58</f>
        <v>3259975</v>
      </c>
      <c r="E57" s="278">
        <f t="shared" si="1"/>
        <v>-240025</v>
      </c>
      <c r="F57" s="279">
        <f t="shared" si="3"/>
        <v>-6.8578571428571431</v>
      </c>
      <c r="G57" s="280">
        <f t="shared" si="4"/>
        <v>93.142142857142858</v>
      </c>
      <c r="H57" s="281"/>
    </row>
    <row r="58" spans="1:8" ht="14.1" customHeight="1" thickBot="1" x14ac:dyDescent="0.3">
      <c r="A58" s="296" t="s">
        <v>9</v>
      </c>
      <c r="B58" s="296" t="s">
        <v>10</v>
      </c>
      <c r="C58" s="284">
        <f>C59</f>
        <v>3500000</v>
      </c>
      <c r="D58" s="297">
        <f>D59</f>
        <v>3259975</v>
      </c>
      <c r="E58" s="287">
        <f t="shared" si="1"/>
        <v>-240025</v>
      </c>
      <c r="F58" s="285">
        <f t="shared" si="3"/>
        <v>-6.8578571428571431</v>
      </c>
      <c r="G58" s="285">
        <f t="shared" si="4"/>
        <v>93.142142857142858</v>
      </c>
      <c r="H58" s="286"/>
    </row>
    <row r="59" spans="1:8" ht="14.1" customHeight="1" thickBot="1" x14ac:dyDescent="0.3">
      <c r="A59" s="3" t="s">
        <v>182</v>
      </c>
      <c r="B59" s="3" t="s">
        <v>151</v>
      </c>
      <c r="C59" s="65">
        <f>C60+C62+C64</f>
        <v>3500000</v>
      </c>
      <c r="D59" s="252">
        <f>D60+D62+D64</f>
        <v>3259975</v>
      </c>
      <c r="E59" s="161">
        <f t="shared" si="1"/>
        <v>-240025</v>
      </c>
      <c r="F59" s="271">
        <f t="shared" si="3"/>
        <v>-6.8578571428571431</v>
      </c>
      <c r="G59" s="271">
        <f t="shared" si="4"/>
        <v>93.142142857142858</v>
      </c>
      <c r="H59" s="34"/>
    </row>
    <row r="60" spans="1:8" ht="14.1" customHeight="1" x14ac:dyDescent="0.25">
      <c r="A60" s="63" t="s">
        <v>183</v>
      </c>
      <c r="B60" s="63" t="s">
        <v>154</v>
      </c>
      <c r="C60" s="64">
        <f>C61</f>
        <v>305000</v>
      </c>
      <c r="D60" s="253">
        <f>D61</f>
        <v>305000</v>
      </c>
      <c r="E60" s="160">
        <f t="shared" si="1"/>
        <v>0</v>
      </c>
      <c r="F60" s="269">
        <f t="shared" si="3"/>
        <v>0</v>
      </c>
      <c r="G60" s="272">
        <f t="shared" si="4"/>
        <v>100</v>
      </c>
      <c r="H60" s="30"/>
    </row>
    <row r="61" spans="1:8" ht="14.1" customHeight="1" x14ac:dyDescent="0.25">
      <c r="A61" s="4" t="s">
        <v>184</v>
      </c>
      <c r="B61" s="4" t="s">
        <v>155</v>
      </c>
      <c r="C61" s="21">
        <v>305000</v>
      </c>
      <c r="D61" s="168">
        <f>RREKAP!I68</f>
        <v>305000</v>
      </c>
      <c r="E61" s="158">
        <f t="shared" si="1"/>
        <v>0</v>
      </c>
      <c r="F61" s="270">
        <f t="shared" si="3"/>
        <v>0</v>
      </c>
      <c r="G61" s="266">
        <f t="shared" si="4"/>
        <v>100</v>
      </c>
      <c r="H61" s="16"/>
    </row>
    <row r="62" spans="1:8" ht="14.1" customHeight="1" x14ac:dyDescent="0.25">
      <c r="A62" s="4" t="s">
        <v>189</v>
      </c>
      <c r="B62" s="4" t="s">
        <v>156</v>
      </c>
      <c r="C62" s="21">
        <f>C63</f>
        <v>195000</v>
      </c>
      <c r="D62" s="254">
        <f>D63</f>
        <v>194975</v>
      </c>
      <c r="E62" s="158">
        <f t="shared" si="1"/>
        <v>-25</v>
      </c>
      <c r="F62" s="270">
        <f t="shared" si="3"/>
        <v>-1.282051282051282E-2</v>
      </c>
      <c r="G62" s="266">
        <f t="shared" si="4"/>
        <v>99.987179487179489</v>
      </c>
      <c r="H62" s="16"/>
    </row>
    <row r="63" spans="1:8" ht="14.1" customHeight="1" x14ac:dyDescent="0.25">
      <c r="A63" s="4" t="s">
        <v>188</v>
      </c>
      <c r="B63" s="4" t="s">
        <v>157</v>
      </c>
      <c r="C63" s="21">
        <v>195000</v>
      </c>
      <c r="D63" s="168">
        <f>RREKAP!I70</f>
        <v>194975</v>
      </c>
      <c r="E63" s="158">
        <f t="shared" si="1"/>
        <v>-25</v>
      </c>
      <c r="F63" s="270">
        <f t="shared" si="3"/>
        <v>-1.282051282051282E-2</v>
      </c>
      <c r="G63" s="266">
        <f t="shared" si="4"/>
        <v>99.987179487179489</v>
      </c>
      <c r="H63" s="16"/>
    </row>
    <row r="64" spans="1:8" ht="14.1" customHeight="1" x14ac:dyDescent="0.25">
      <c r="A64" s="4" t="s">
        <v>185</v>
      </c>
      <c r="B64" s="4" t="s">
        <v>158</v>
      </c>
      <c r="C64" s="21">
        <f>C65</f>
        <v>3000000</v>
      </c>
      <c r="D64" s="254">
        <f>D65</f>
        <v>2760000</v>
      </c>
      <c r="E64" s="158">
        <f t="shared" si="1"/>
        <v>-240000</v>
      </c>
      <c r="F64" s="270">
        <f t="shared" si="3"/>
        <v>-8</v>
      </c>
      <c r="G64" s="266">
        <f t="shared" si="4"/>
        <v>92</v>
      </c>
      <c r="H64" s="16"/>
    </row>
    <row r="65" spans="1:8" ht="14.1" customHeight="1" x14ac:dyDescent="0.25">
      <c r="A65" s="4" t="s">
        <v>190</v>
      </c>
      <c r="B65" s="4" t="s">
        <v>159</v>
      </c>
      <c r="C65" s="21">
        <v>3000000</v>
      </c>
      <c r="D65" s="168">
        <f>RREKAP!I72</f>
        <v>2760000</v>
      </c>
      <c r="E65" s="158">
        <f t="shared" si="1"/>
        <v>-240000</v>
      </c>
      <c r="F65" s="270">
        <f t="shared" si="3"/>
        <v>-8</v>
      </c>
      <c r="G65" s="266">
        <f t="shared" si="4"/>
        <v>92</v>
      </c>
      <c r="H65" s="16"/>
    </row>
    <row r="66" spans="1:8" ht="14.1" customHeight="1" x14ac:dyDescent="0.25">
      <c r="A66" s="54" t="s">
        <v>123</v>
      </c>
      <c r="B66" s="54" t="s">
        <v>102</v>
      </c>
      <c r="C66" s="55">
        <f>C67</f>
        <v>1236000</v>
      </c>
      <c r="D66" s="255">
        <f>D67</f>
        <v>1235575</v>
      </c>
      <c r="E66" s="278">
        <f t="shared" si="1"/>
        <v>-425</v>
      </c>
      <c r="F66" s="279">
        <f t="shared" si="3"/>
        <v>-3.4385113268608415E-2</v>
      </c>
      <c r="G66" s="280">
        <f t="shared" si="4"/>
        <v>99.965614886731387</v>
      </c>
      <c r="H66" s="281"/>
    </row>
    <row r="67" spans="1:8" ht="14.1" customHeight="1" thickBot="1" x14ac:dyDescent="0.3">
      <c r="A67" s="296" t="s">
        <v>11</v>
      </c>
      <c r="B67" s="296" t="s">
        <v>12</v>
      </c>
      <c r="C67" s="284">
        <f>C68</f>
        <v>1236000</v>
      </c>
      <c r="D67" s="297">
        <f>D68</f>
        <v>1235575</v>
      </c>
      <c r="E67" s="287">
        <f t="shared" si="1"/>
        <v>-425</v>
      </c>
      <c r="F67" s="285">
        <f t="shared" si="3"/>
        <v>-3.4385113268608415E-2</v>
      </c>
      <c r="G67" s="285">
        <f t="shared" si="4"/>
        <v>99.965614886731387</v>
      </c>
      <c r="H67" s="286"/>
    </row>
    <row r="68" spans="1:8" ht="14.1" customHeight="1" thickBot="1" x14ac:dyDescent="0.3">
      <c r="A68" s="3" t="s">
        <v>191</v>
      </c>
      <c r="B68" s="3" t="s">
        <v>151</v>
      </c>
      <c r="C68" s="65">
        <f>C69+C71+C73</f>
        <v>1236000</v>
      </c>
      <c r="D68" s="252">
        <f>D69+D71+D73</f>
        <v>1235575</v>
      </c>
      <c r="E68" s="161">
        <f t="shared" si="1"/>
        <v>-425</v>
      </c>
      <c r="F68" s="271">
        <f t="shared" si="3"/>
        <v>-3.4385113268608415E-2</v>
      </c>
      <c r="G68" s="271">
        <f t="shared" si="4"/>
        <v>99.965614886731387</v>
      </c>
      <c r="H68" s="34"/>
    </row>
    <row r="69" spans="1:8" ht="14.1" customHeight="1" x14ac:dyDescent="0.25">
      <c r="A69" s="63" t="s">
        <v>192</v>
      </c>
      <c r="B69" s="63" t="s">
        <v>154</v>
      </c>
      <c r="C69" s="64">
        <f>C70</f>
        <v>86000</v>
      </c>
      <c r="D69" s="253">
        <f>D70</f>
        <v>85700</v>
      </c>
      <c r="E69" s="160">
        <f t="shared" si="1"/>
        <v>-300</v>
      </c>
      <c r="F69" s="269">
        <f t="shared" si="3"/>
        <v>-0.34883720930232559</v>
      </c>
      <c r="G69" s="272">
        <f t="shared" si="4"/>
        <v>99.651162790697683</v>
      </c>
      <c r="H69" s="30"/>
    </row>
    <row r="70" spans="1:8" ht="14.1" customHeight="1" x14ac:dyDescent="0.25">
      <c r="A70" s="4" t="s">
        <v>193</v>
      </c>
      <c r="B70" s="4" t="s">
        <v>155</v>
      </c>
      <c r="C70" s="21">
        <v>86000</v>
      </c>
      <c r="D70" s="168">
        <f>RREKAP!I77</f>
        <v>85700</v>
      </c>
      <c r="E70" s="158">
        <f t="shared" si="1"/>
        <v>-300</v>
      </c>
      <c r="F70" s="270">
        <f t="shared" si="3"/>
        <v>-0.34883720930232559</v>
      </c>
      <c r="G70" s="266">
        <f t="shared" si="4"/>
        <v>99.651162790697683</v>
      </c>
      <c r="H70" s="16"/>
    </row>
    <row r="71" spans="1:8" ht="14.1" customHeight="1" x14ac:dyDescent="0.25">
      <c r="A71" s="4" t="s">
        <v>194</v>
      </c>
      <c r="B71" s="4" t="s">
        <v>156</v>
      </c>
      <c r="C71" s="21">
        <f>C72</f>
        <v>150000</v>
      </c>
      <c r="D71" s="254">
        <f>D72</f>
        <v>149875</v>
      </c>
      <c r="E71" s="158">
        <f t="shared" si="1"/>
        <v>-125</v>
      </c>
      <c r="F71" s="270">
        <f t="shared" si="3"/>
        <v>-8.3333333333333343E-2</v>
      </c>
      <c r="G71" s="266">
        <f t="shared" si="4"/>
        <v>99.916666666666671</v>
      </c>
      <c r="H71" s="16"/>
    </row>
    <row r="72" spans="1:8" ht="14.1" customHeight="1" x14ac:dyDescent="0.25">
      <c r="A72" s="4" t="s">
        <v>195</v>
      </c>
      <c r="B72" s="4" t="s">
        <v>157</v>
      </c>
      <c r="C72" s="21">
        <v>150000</v>
      </c>
      <c r="D72" s="168">
        <f>RREKAP!I79</f>
        <v>149875</v>
      </c>
      <c r="E72" s="158">
        <f t="shared" si="1"/>
        <v>-125</v>
      </c>
      <c r="F72" s="270">
        <f t="shared" si="3"/>
        <v>-8.3333333333333343E-2</v>
      </c>
      <c r="G72" s="266">
        <f t="shared" si="4"/>
        <v>99.916666666666671</v>
      </c>
      <c r="H72" s="16"/>
    </row>
    <row r="73" spans="1:8" ht="14.1" customHeight="1" x14ac:dyDescent="0.25">
      <c r="A73" s="4" t="s">
        <v>196</v>
      </c>
      <c r="B73" s="4" t="s">
        <v>158</v>
      </c>
      <c r="C73" s="21">
        <f>C74</f>
        <v>1000000</v>
      </c>
      <c r="D73" s="254">
        <f>D74</f>
        <v>1000000</v>
      </c>
      <c r="E73" s="158">
        <f t="shared" si="1"/>
        <v>0</v>
      </c>
      <c r="F73" s="270">
        <f t="shared" si="3"/>
        <v>0</v>
      </c>
      <c r="G73" s="266">
        <f t="shared" si="4"/>
        <v>100</v>
      </c>
      <c r="H73" s="16"/>
    </row>
    <row r="74" spans="1:8" ht="14.1" customHeight="1" x14ac:dyDescent="0.25">
      <c r="A74" s="48" t="s">
        <v>197</v>
      </c>
      <c r="B74" s="48" t="s">
        <v>159</v>
      </c>
      <c r="C74" s="49">
        <v>1000000</v>
      </c>
      <c r="D74" s="168">
        <f>RREKAP!I81</f>
        <v>1000000</v>
      </c>
      <c r="E74" s="159">
        <f t="shared" si="1"/>
        <v>0</v>
      </c>
      <c r="F74" s="266">
        <f t="shared" si="3"/>
        <v>0</v>
      </c>
      <c r="G74" s="266">
        <f t="shared" si="4"/>
        <v>100</v>
      </c>
      <c r="H74" s="29"/>
    </row>
    <row r="75" spans="1:8" ht="14.1" customHeight="1" x14ac:dyDescent="0.25">
      <c r="A75" s="124"/>
      <c r="B75" s="124"/>
      <c r="C75" s="125"/>
      <c r="D75" s="311"/>
      <c r="E75" s="312"/>
      <c r="F75" s="313"/>
      <c r="G75" s="313"/>
      <c r="H75" s="126"/>
    </row>
    <row r="76" spans="1:8" ht="14.1" customHeight="1" x14ac:dyDescent="0.25">
      <c r="A76" s="7"/>
      <c r="B76" s="7"/>
      <c r="C76" s="8"/>
      <c r="D76" s="314"/>
      <c r="E76" s="315"/>
      <c r="F76" s="316"/>
      <c r="G76" s="316"/>
      <c r="H76" s="130"/>
    </row>
    <row r="77" spans="1:8" ht="14.1" customHeight="1" x14ac:dyDescent="0.25">
      <c r="A77" s="7"/>
      <c r="B77" s="7"/>
      <c r="C77" s="8"/>
      <c r="D77" s="314"/>
      <c r="E77" s="315"/>
      <c r="F77" s="316"/>
      <c r="G77" s="316"/>
      <c r="H77" s="130"/>
    </row>
    <row r="78" spans="1:8" ht="14.1" customHeight="1" x14ac:dyDescent="0.25">
      <c r="A78" s="127"/>
      <c r="B78" s="127"/>
      <c r="C78" s="128"/>
      <c r="D78" s="317"/>
      <c r="E78" s="318"/>
      <c r="F78" s="319"/>
      <c r="G78" s="319"/>
      <c r="H78" s="129">
        <v>3</v>
      </c>
    </row>
    <row r="79" spans="1:8" x14ac:dyDescent="0.25">
      <c r="A79" s="54" t="s">
        <v>122</v>
      </c>
      <c r="B79" s="54" t="s">
        <v>103</v>
      </c>
      <c r="C79" s="55">
        <f>C80+C88</f>
        <v>5369000</v>
      </c>
      <c r="D79" s="255">
        <f>D80+D88</f>
        <v>5369000</v>
      </c>
      <c r="E79" s="278">
        <f t="shared" ref="E79:E149" si="8">D79-C79</f>
        <v>0</v>
      </c>
      <c r="F79" s="279">
        <f t="shared" ref="F79:F149" si="9">E79/C79*100</f>
        <v>0</v>
      </c>
      <c r="G79" s="280">
        <f t="shared" ref="G79:G149" si="10">D79/C79*100</f>
        <v>100</v>
      </c>
      <c r="H79" s="281"/>
    </row>
    <row r="80" spans="1:8" ht="15.75" thickBot="1" x14ac:dyDescent="0.3">
      <c r="A80" s="296" t="s">
        <v>13</v>
      </c>
      <c r="B80" s="296" t="s">
        <v>14</v>
      </c>
      <c r="C80" s="284">
        <f>C81</f>
        <v>1000000</v>
      </c>
      <c r="D80" s="297">
        <f>D81</f>
        <v>1000000</v>
      </c>
      <c r="E80" s="287">
        <f t="shared" si="8"/>
        <v>0</v>
      </c>
      <c r="F80" s="285">
        <f t="shared" si="9"/>
        <v>0</v>
      </c>
      <c r="G80" s="285">
        <f t="shared" si="10"/>
        <v>100</v>
      </c>
      <c r="H80" s="286"/>
    </row>
    <row r="81" spans="1:8" ht="15.75" thickBot="1" x14ac:dyDescent="0.3">
      <c r="A81" s="3" t="s">
        <v>198</v>
      </c>
      <c r="B81" s="3" t="s">
        <v>151</v>
      </c>
      <c r="C81" s="65">
        <f>C82+C84+C86</f>
        <v>1000000</v>
      </c>
      <c r="D81" s="252">
        <f>D82+D84+D86</f>
        <v>1000000</v>
      </c>
      <c r="E81" s="161">
        <f t="shared" si="8"/>
        <v>0</v>
      </c>
      <c r="F81" s="271">
        <f t="shared" si="9"/>
        <v>0</v>
      </c>
      <c r="G81" s="271">
        <f t="shared" si="10"/>
        <v>100</v>
      </c>
      <c r="H81" s="34"/>
    </row>
    <row r="82" spans="1:8" x14ac:dyDescent="0.25">
      <c r="A82" s="63" t="s">
        <v>199</v>
      </c>
      <c r="B82" s="63" t="s">
        <v>154</v>
      </c>
      <c r="C82" s="64">
        <f>C83</f>
        <v>70000</v>
      </c>
      <c r="D82" s="253">
        <f>D83</f>
        <v>70000</v>
      </c>
      <c r="E82" s="160">
        <f t="shared" si="8"/>
        <v>0</v>
      </c>
      <c r="F82" s="269">
        <f t="shared" si="9"/>
        <v>0</v>
      </c>
      <c r="G82" s="272">
        <f t="shared" si="10"/>
        <v>100</v>
      </c>
      <c r="H82" s="30"/>
    </row>
    <row r="83" spans="1:8" x14ac:dyDescent="0.25">
      <c r="A83" s="4" t="s">
        <v>200</v>
      </c>
      <c r="B83" s="4" t="s">
        <v>155</v>
      </c>
      <c r="C83" s="21">
        <v>70000</v>
      </c>
      <c r="D83" s="168">
        <f>RREKAP!I91</f>
        <v>70000</v>
      </c>
      <c r="E83" s="158">
        <f t="shared" si="8"/>
        <v>0</v>
      </c>
      <c r="F83" s="270">
        <f t="shared" si="9"/>
        <v>0</v>
      </c>
      <c r="G83" s="266">
        <f t="shared" si="10"/>
        <v>100</v>
      </c>
      <c r="H83" s="16"/>
    </row>
    <row r="84" spans="1:8" x14ac:dyDescent="0.25">
      <c r="A84" s="4" t="s">
        <v>201</v>
      </c>
      <c r="B84" s="4" t="s">
        <v>156</v>
      </c>
      <c r="C84" s="21">
        <f>C85</f>
        <v>30000</v>
      </c>
      <c r="D84" s="254">
        <f>D85</f>
        <v>30000</v>
      </c>
      <c r="E84" s="158">
        <f t="shared" si="8"/>
        <v>0</v>
      </c>
      <c r="F84" s="270">
        <f t="shared" si="9"/>
        <v>0</v>
      </c>
      <c r="G84" s="266">
        <f t="shared" si="10"/>
        <v>100</v>
      </c>
      <c r="H84" s="16"/>
    </row>
    <row r="85" spans="1:8" x14ac:dyDescent="0.25">
      <c r="A85" s="4" t="s">
        <v>202</v>
      </c>
      <c r="B85" s="4" t="s">
        <v>157</v>
      </c>
      <c r="C85" s="21">
        <v>30000</v>
      </c>
      <c r="D85" s="168">
        <f>RREKAP!I94</f>
        <v>30000</v>
      </c>
      <c r="E85" s="158">
        <f t="shared" si="8"/>
        <v>0</v>
      </c>
      <c r="F85" s="270">
        <f t="shared" si="9"/>
        <v>0</v>
      </c>
      <c r="G85" s="266">
        <f t="shared" si="10"/>
        <v>100</v>
      </c>
      <c r="H85" s="16"/>
    </row>
    <row r="86" spans="1:8" x14ac:dyDescent="0.25">
      <c r="A86" s="4" t="s">
        <v>203</v>
      </c>
      <c r="B86" s="4" t="s">
        <v>158</v>
      </c>
      <c r="C86" s="21">
        <f>C87</f>
        <v>900000</v>
      </c>
      <c r="D86" s="254">
        <f>D87</f>
        <v>900000</v>
      </c>
      <c r="E86" s="158">
        <f t="shared" si="8"/>
        <v>0</v>
      </c>
      <c r="F86" s="270">
        <f t="shared" si="9"/>
        <v>0</v>
      </c>
      <c r="G86" s="266">
        <f t="shared" si="10"/>
        <v>100</v>
      </c>
      <c r="H86" s="16"/>
    </row>
    <row r="87" spans="1:8" x14ac:dyDescent="0.25">
      <c r="A87" s="4" t="s">
        <v>204</v>
      </c>
      <c r="B87" s="4" t="s">
        <v>175</v>
      </c>
      <c r="C87" s="21">
        <v>900000</v>
      </c>
      <c r="D87" s="168">
        <f>RREKAP!I96</f>
        <v>900000</v>
      </c>
      <c r="E87" s="158">
        <f t="shared" si="8"/>
        <v>0</v>
      </c>
      <c r="F87" s="270">
        <f t="shared" si="9"/>
        <v>0</v>
      </c>
      <c r="G87" s="266">
        <f t="shared" si="10"/>
        <v>100</v>
      </c>
      <c r="H87" s="16"/>
    </row>
    <row r="88" spans="1:8" ht="15.75" thickBot="1" x14ac:dyDescent="0.3">
      <c r="A88" s="296" t="s">
        <v>15</v>
      </c>
      <c r="B88" s="296" t="s">
        <v>16</v>
      </c>
      <c r="C88" s="284">
        <f>C89</f>
        <v>4369000</v>
      </c>
      <c r="D88" s="297">
        <f>D89</f>
        <v>4369000</v>
      </c>
      <c r="E88" s="287">
        <f t="shared" si="8"/>
        <v>0</v>
      </c>
      <c r="F88" s="285">
        <f t="shared" si="9"/>
        <v>0</v>
      </c>
      <c r="G88" s="285">
        <f t="shared" si="10"/>
        <v>100</v>
      </c>
      <c r="H88" s="286"/>
    </row>
    <row r="89" spans="1:8" ht="15.75" thickBot="1" x14ac:dyDescent="0.3">
      <c r="A89" s="3" t="s">
        <v>205</v>
      </c>
      <c r="B89" s="3" t="s">
        <v>151</v>
      </c>
      <c r="C89" s="65">
        <f>C90+C92+C94</f>
        <v>4369000</v>
      </c>
      <c r="D89" s="252">
        <f>D90+D92+D94</f>
        <v>4369000</v>
      </c>
      <c r="E89" s="161">
        <f t="shared" si="8"/>
        <v>0</v>
      </c>
      <c r="F89" s="271">
        <f t="shared" si="9"/>
        <v>0</v>
      </c>
      <c r="G89" s="271">
        <f t="shared" si="10"/>
        <v>100</v>
      </c>
      <c r="H89" s="34"/>
    </row>
    <row r="90" spans="1:8" x14ac:dyDescent="0.25">
      <c r="A90" s="63" t="s">
        <v>206</v>
      </c>
      <c r="B90" s="63" t="s">
        <v>154</v>
      </c>
      <c r="C90" s="64">
        <f>C91</f>
        <v>139000</v>
      </c>
      <c r="D90" s="253">
        <f>D91</f>
        <v>139000</v>
      </c>
      <c r="E90" s="160">
        <f t="shared" si="8"/>
        <v>0</v>
      </c>
      <c r="F90" s="269">
        <f t="shared" si="9"/>
        <v>0</v>
      </c>
      <c r="G90" s="272">
        <f t="shared" si="10"/>
        <v>100</v>
      </c>
      <c r="H90" s="30"/>
    </row>
    <row r="91" spans="1:8" x14ac:dyDescent="0.25">
      <c r="A91" s="4" t="s">
        <v>207</v>
      </c>
      <c r="B91" s="4" t="s">
        <v>155</v>
      </c>
      <c r="C91" s="21">
        <v>139000</v>
      </c>
      <c r="D91" s="168">
        <f>RREKAP!I100</f>
        <v>139000</v>
      </c>
      <c r="E91" s="158">
        <f t="shared" si="8"/>
        <v>0</v>
      </c>
      <c r="F91" s="270">
        <f t="shared" si="9"/>
        <v>0</v>
      </c>
      <c r="G91" s="266">
        <f t="shared" si="10"/>
        <v>100</v>
      </c>
      <c r="H91" s="16"/>
    </row>
    <row r="92" spans="1:8" x14ac:dyDescent="0.25">
      <c r="A92" s="4" t="s">
        <v>208</v>
      </c>
      <c r="B92" s="4" t="s">
        <v>156</v>
      </c>
      <c r="C92" s="21">
        <f>C93</f>
        <v>30000</v>
      </c>
      <c r="D92" s="254">
        <f>D93</f>
        <v>30000</v>
      </c>
      <c r="E92" s="158">
        <f t="shared" si="8"/>
        <v>0</v>
      </c>
      <c r="F92" s="270">
        <f t="shared" si="9"/>
        <v>0</v>
      </c>
      <c r="G92" s="266">
        <f t="shared" si="10"/>
        <v>100</v>
      </c>
      <c r="H92" s="16"/>
    </row>
    <row r="93" spans="1:8" x14ac:dyDescent="0.25">
      <c r="A93" s="4" t="s">
        <v>209</v>
      </c>
      <c r="B93" s="4" t="s">
        <v>157</v>
      </c>
      <c r="C93" s="21">
        <v>30000</v>
      </c>
      <c r="D93" s="168">
        <f>RREKAP!I102</f>
        <v>30000</v>
      </c>
      <c r="E93" s="158">
        <f t="shared" si="8"/>
        <v>0</v>
      </c>
      <c r="F93" s="270">
        <f t="shared" si="9"/>
        <v>0</v>
      </c>
      <c r="G93" s="266">
        <f t="shared" si="10"/>
        <v>100</v>
      </c>
      <c r="H93" s="16"/>
    </row>
    <row r="94" spans="1:8" x14ac:dyDescent="0.25">
      <c r="A94" s="4" t="s">
        <v>210</v>
      </c>
      <c r="B94" s="4" t="s">
        <v>158</v>
      </c>
      <c r="C94" s="21">
        <f>C95</f>
        <v>4200000</v>
      </c>
      <c r="D94" s="254">
        <f>D95</f>
        <v>4200000</v>
      </c>
      <c r="E94" s="158">
        <f t="shared" si="8"/>
        <v>0</v>
      </c>
      <c r="F94" s="270">
        <f t="shared" si="9"/>
        <v>0</v>
      </c>
      <c r="G94" s="266">
        <f t="shared" si="10"/>
        <v>100</v>
      </c>
      <c r="H94" s="16"/>
    </row>
    <row r="95" spans="1:8" x14ac:dyDescent="0.25">
      <c r="A95" s="4" t="s">
        <v>211</v>
      </c>
      <c r="B95" s="4" t="s">
        <v>159</v>
      </c>
      <c r="C95" s="21">
        <v>4200000</v>
      </c>
      <c r="D95" s="168">
        <f>RREKAP!I104</f>
        <v>4200000</v>
      </c>
      <c r="E95" s="158">
        <f t="shared" si="8"/>
        <v>0</v>
      </c>
      <c r="F95" s="270">
        <f t="shared" si="9"/>
        <v>0</v>
      </c>
      <c r="G95" s="266">
        <f t="shared" si="10"/>
        <v>100</v>
      </c>
      <c r="H95" s="16"/>
    </row>
    <row r="96" spans="1:8" x14ac:dyDescent="0.25">
      <c r="A96" s="54" t="s">
        <v>121</v>
      </c>
      <c r="B96" s="54" t="s">
        <v>550</v>
      </c>
      <c r="C96" s="55">
        <f>C97+C106</f>
        <v>30450000</v>
      </c>
      <c r="D96" s="255">
        <f>D97+D106</f>
        <v>30420000</v>
      </c>
      <c r="E96" s="278">
        <f t="shared" si="8"/>
        <v>-30000</v>
      </c>
      <c r="F96" s="279">
        <f t="shared" si="9"/>
        <v>-9.852216748768472E-2</v>
      </c>
      <c r="G96" s="280">
        <f t="shared" si="10"/>
        <v>99.901477832512313</v>
      </c>
      <c r="H96" s="281"/>
    </row>
    <row r="97" spans="1:8" ht="15.75" thickBot="1" x14ac:dyDescent="0.3">
      <c r="A97" s="296" t="s">
        <v>17</v>
      </c>
      <c r="B97" s="301" t="s">
        <v>18</v>
      </c>
      <c r="C97" s="284">
        <f>C98+C103</f>
        <v>27360000</v>
      </c>
      <c r="D97" s="297">
        <f>D98+D103</f>
        <v>27340000</v>
      </c>
      <c r="E97" s="302">
        <f t="shared" si="8"/>
        <v>-20000</v>
      </c>
      <c r="F97" s="303">
        <f t="shared" si="9"/>
        <v>-7.3099415204678359E-2</v>
      </c>
      <c r="G97" s="303">
        <f t="shared" si="10"/>
        <v>99.92690058479532</v>
      </c>
      <c r="H97" s="304"/>
    </row>
    <row r="98" spans="1:8" ht="15.75" thickBot="1" x14ac:dyDescent="0.3">
      <c r="A98" s="3" t="s">
        <v>215</v>
      </c>
      <c r="B98" s="68" t="s">
        <v>92</v>
      </c>
      <c r="C98" s="65">
        <f>C99+C101</f>
        <v>25440000</v>
      </c>
      <c r="D98" s="252">
        <f>D99+D101</f>
        <v>25420000</v>
      </c>
      <c r="E98" s="161">
        <f t="shared" si="8"/>
        <v>-20000</v>
      </c>
      <c r="F98" s="271">
        <f t="shared" si="9"/>
        <v>-7.8616352201257872E-2</v>
      </c>
      <c r="G98" s="271">
        <f t="shared" si="10"/>
        <v>99.921383647798748</v>
      </c>
      <c r="H98" s="34"/>
    </row>
    <row r="99" spans="1:8" x14ac:dyDescent="0.25">
      <c r="A99" s="63" t="s">
        <v>216</v>
      </c>
      <c r="B99" s="67" t="s">
        <v>152</v>
      </c>
      <c r="C99" s="64">
        <f>C100</f>
        <v>18720000</v>
      </c>
      <c r="D99" s="253">
        <f>D100</f>
        <v>18700000</v>
      </c>
      <c r="E99" s="160">
        <f t="shared" si="8"/>
        <v>-20000</v>
      </c>
      <c r="F99" s="269">
        <f t="shared" si="9"/>
        <v>-0.10683760683760685</v>
      </c>
      <c r="G99" s="272">
        <f t="shared" si="10"/>
        <v>99.893162393162399</v>
      </c>
      <c r="H99" s="30"/>
    </row>
    <row r="100" spans="1:8" x14ac:dyDescent="0.25">
      <c r="A100" s="4" t="s">
        <v>217</v>
      </c>
      <c r="B100" s="26" t="s">
        <v>212</v>
      </c>
      <c r="C100" s="21">
        <v>18720000</v>
      </c>
      <c r="D100" s="168">
        <f>RREKAP!I109</f>
        <v>18700000</v>
      </c>
      <c r="E100" s="158">
        <f t="shared" si="8"/>
        <v>-20000</v>
      </c>
      <c r="F100" s="270">
        <f t="shared" si="9"/>
        <v>-0.10683760683760685</v>
      </c>
      <c r="G100" s="266">
        <f t="shared" si="10"/>
        <v>99.893162393162399</v>
      </c>
      <c r="H100" s="16"/>
    </row>
    <row r="101" spans="1:8" x14ac:dyDescent="0.25">
      <c r="A101" s="4" t="s">
        <v>218</v>
      </c>
      <c r="B101" s="26" t="s">
        <v>213</v>
      </c>
      <c r="C101" s="21">
        <f>C102</f>
        <v>6720000</v>
      </c>
      <c r="D101" s="254">
        <f>D102</f>
        <v>6720000</v>
      </c>
      <c r="E101" s="158">
        <f t="shared" si="8"/>
        <v>0</v>
      </c>
      <c r="F101" s="270">
        <f t="shared" si="9"/>
        <v>0</v>
      </c>
      <c r="G101" s="266">
        <f t="shared" si="10"/>
        <v>100</v>
      </c>
      <c r="H101" s="16"/>
    </row>
    <row r="102" spans="1:8" ht="15.75" thickBot="1" x14ac:dyDescent="0.3">
      <c r="A102" s="48" t="s">
        <v>219</v>
      </c>
      <c r="B102" s="69" t="s">
        <v>214</v>
      </c>
      <c r="C102" s="49">
        <v>6720000</v>
      </c>
      <c r="D102" s="168">
        <f>RREKAP!I111</f>
        <v>6720000</v>
      </c>
      <c r="E102" s="159">
        <f t="shared" si="8"/>
        <v>0</v>
      </c>
      <c r="F102" s="266">
        <f t="shared" si="9"/>
        <v>0</v>
      </c>
      <c r="G102" s="266">
        <f t="shared" si="10"/>
        <v>100</v>
      </c>
      <c r="H102" s="29"/>
    </row>
    <row r="103" spans="1:8" ht="15.75" thickBot="1" x14ac:dyDescent="0.3">
      <c r="A103" s="3" t="s">
        <v>220</v>
      </c>
      <c r="B103" s="3" t="s">
        <v>151</v>
      </c>
      <c r="C103" s="65">
        <f>C104</f>
        <v>1920000</v>
      </c>
      <c r="D103" s="252">
        <f>D104</f>
        <v>1920000</v>
      </c>
      <c r="E103" s="161">
        <f t="shared" si="8"/>
        <v>0</v>
      </c>
      <c r="F103" s="271">
        <f t="shared" si="9"/>
        <v>0</v>
      </c>
      <c r="G103" s="271">
        <f t="shared" si="10"/>
        <v>100</v>
      </c>
      <c r="H103" s="34"/>
    </row>
    <row r="104" spans="1:8" x14ac:dyDescent="0.25">
      <c r="A104" s="63" t="s">
        <v>221</v>
      </c>
      <c r="B104" s="63" t="s">
        <v>158</v>
      </c>
      <c r="C104" s="64">
        <f>C105</f>
        <v>1920000</v>
      </c>
      <c r="D104" s="253">
        <f>D105</f>
        <v>1920000</v>
      </c>
      <c r="E104" s="160">
        <f t="shared" si="8"/>
        <v>0</v>
      </c>
      <c r="F104" s="269">
        <f t="shared" si="9"/>
        <v>0</v>
      </c>
      <c r="G104" s="272">
        <f t="shared" si="10"/>
        <v>100</v>
      </c>
      <c r="H104" s="30"/>
    </row>
    <row r="105" spans="1:8" x14ac:dyDescent="0.25">
      <c r="A105" s="4" t="s">
        <v>222</v>
      </c>
      <c r="B105" s="4" t="s">
        <v>175</v>
      </c>
      <c r="C105" s="21">
        <v>1920000</v>
      </c>
      <c r="D105" s="168">
        <f>RREKAP!I114</f>
        <v>1920000</v>
      </c>
      <c r="E105" s="158">
        <f t="shared" si="8"/>
        <v>0</v>
      </c>
      <c r="F105" s="270">
        <f t="shared" si="9"/>
        <v>0</v>
      </c>
      <c r="G105" s="266">
        <f t="shared" si="10"/>
        <v>100</v>
      </c>
      <c r="H105" s="16"/>
    </row>
    <row r="106" spans="1:8" ht="15.75" thickBot="1" x14ac:dyDescent="0.3">
      <c r="A106" s="296" t="s">
        <v>19</v>
      </c>
      <c r="B106" s="301" t="s">
        <v>20</v>
      </c>
      <c r="C106" s="284">
        <f>C107+C117</f>
        <v>3090000</v>
      </c>
      <c r="D106" s="297">
        <f>D107+D117</f>
        <v>3080000</v>
      </c>
      <c r="E106" s="302">
        <f t="shared" si="8"/>
        <v>-10000</v>
      </c>
      <c r="F106" s="303">
        <f t="shared" si="9"/>
        <v>-0.3236245954692557</v>
      </c>
      <c r="G106" s="303">
        <f t="shared" si="10"/>
        <v>99.676375404530745</v>
      </c>
      <c r="H106" s="304"/>
    </row>
    <row r="107" spans="1:8" ht="15.75" thickBot="1" x14ac:dyDescent="0.3">
      <c r="A107" s="3" t="s">
        <v>226</v>
      </c>
      <c r="B107" s="3" t="s">
        <v>92</v>
      </c>
      <c r="C107" s="65">
        <f>C108</f>
        <v>430000</v>
      </c>
      <c r="D107" s="252">
        <f>D108</f>
        <v>430000</v>
      </c>
      <c r="E107" s="161">
        <f t="shared" si="8"/>
        <v>0</v>
      </c>
      <c r="F107" s="271">
        <f t="shared" si="9"/>
        <v>0</v>
      </c>
      <c r="G107" s="271">
        <f t="shared" si="10"/>
        <v>100</v>
      </c>
      <c r="H107" s="34"/>
    </row>
    <row r="108" spans="1:8" x14ac:dyDescent="0.25">
      <c r="A108" s="63" t="s">
        <v>227</v>
      </c>
      <c r="B108" s="63" t="s">
        <v>152</v>
      </c>
      <c r="C108" s="64">
        <f>C109</f>
        <v>430000</v>
      </c>
      <c r="D108" s="253">
        <f>D109</f>
        <v>430000</v>
      </c>
      <c r="E108" s="160">
        <f t="shared" si="8"/>
        <v>0</v>
      </c>
      <c r="F108" s="269">
        <f t="shared" si="9"/>
        <v>0</v>
      </c>
      <c r="G108" s="272">
        <f t="shared" si="10"/>
        <v>100</v>
      </c>
      <c r="H108" s="30"/>
    </row>
    <row r="109" spans="1:8" x14ac:dyDescent="0.25">
      <c r="A109" s="48" t="s">
        <v>228</v>
      </c>
      <c r="B109" s="48" t="s">
        <v>153</v>
      </c>
      <c r="C109" s="49">
        <v>430000</v>
      </c>
      <c r="D109" s="168">
        <f>RREKAP!I118</f>
        <v>430000</v>
      </c>
      <c r="E109" s="159">
        <f t="shared" si="8"/>
        <v>0</v>
      </c>
      <c r="F109" s="266">
        <f t="shared" si="9"/>
        <v>0</v>
      </c>
      <c r="G109" s="266">
        <f t="shared" si="10"/>
        <v>100</v>
      </c>
      <c r="H109" s="29"/>
    </row>
    <row r="110" spans="1:8" x14ac:dyDescent="0.25">
      <c r="A110" s="124"/>
      <c r="B110" s="124"/>
      <c r="C110" s="125"/>
      <c r="D110" s="311"/>
      <c r="E110" s="312"/>
      <c r="F110" s="313"/>
      <c r="G110" s="313"/>
      <c r="H110" s="126"/>
    </row>
    <row r="111" spans="1:8" x14ac:dyDescent="0.25">
      <c r="A111" s="7"/>
      <c r="B111" s="7"/>
      <c r="C111" s="8"/>
      <c r="D111" s="314"/>
      <c r="E111" s="315"/>
      <c r="F111" s="316"/>
      <c r="G111" s="316"/>
      <c r="H111" s="130"/>
    </row>
    <row r="112" spans="1:8" x14ac:dyDescent="0.25">
      <c r="A112" s="7"/>
      <c r="B112" s="7"/>
      <c r="C112" s="8"/>
      <c r="D112" s="314"/>
      <c r="E112" s="315"/>
      <c r="F112" s="316"/>
      <c r="G112" s="316"/>
      <c r="H112" s="130"/>
    </row>
    <row r="113" spans="1:8" x14ac:dyDescent="0.25">
      <c r="A113" s="7"/>
      <c r="B113" s="7"/>
      <c r="C113" s="8"/>
      <c r="D113" s="314"/>
      <c r="E113" s="315"/>
      <c r="F113" s="316"/>
      <c r="G113" s="316"/>
      <c r="H113" s="130"/>
    </row>
    <row r="114" spans="1:8" x14ac:dyDescent="0.25">
      <c r="A114" s="7"/>
      <c r="B114" s="7"/>
      <c r="C114" s="8"/>
      <c r="D114" s="314"/>
      <c r="E114" s="315"/>
      <c r="F114" s="316"/>
      <c r="G114" s="316"/>
      <c r="H114" s="130"/>
    </row>
    <row r="115" spans="1:8" x14ac:dyDescent="0.25">
      <c r="A115" s="7"/>
      <c r="B115" s="7"/>
      <c r="C115" s="8"/>
      <c r="D115" s="314"/>
      <c r="E115" s="315"/>
      <c r="F115" s="316"/>
      <c r="G115" s="316"/>
      <c r="H115" s="130"/>
    </row>
    <row r="116" spans="1:8" ht="15.75" thickBot="1" x14ac:dyDescent="0.3">
      <c r="A116" s="321"/>
      <c r="B116" s="321"/>
      <c r="C116" s="322"/>
      <c r="D116" s="323"/>
      <c r="E116" s="324"/>
      <c r="F116" s="325"/>
      <c r="G116" s="325"/>
      <c r="H116" s="326">
        <v>4</v>
      </c>
    </row>
    <row r="117" spans="1:8" ht="15.75" thickBot="1" x14ac:dyDescent="0.3">
      <c r="A117" s="3" t="s">
        <v>229</v>
      </c>
      <c r="B117" s="3" t="s">
        <v>151</v>
      </c>
      <c r="C117" s="65">
        <f>C118+C120+C122+C124</f>
        <v>2660000</v>
      </c>
      <c r="D117" s="252">
        <f>D118+D120+D122+D124</f>
        <v>2650000</v>
      </c>
      <c r="E117" s="161">
        <f t="shared" si="8"/>
        <v>-10000</v>
      </c>
      <c r="F117" s="271">
        <f t="shared" si="9"/>
        <v>-0.37593984962406013</v>
      </c>
      <c r="G117" s="271">
        <f t="shared" si="10"/>
        <v>99.624060150375939</v>
      </c>
      <c r="H117" s="34"/>
    </row>
    <row r="118" spans="1:8" x14ac:dyDescent="0.25">
      <c r="A118" s="63" t="s">
        <v>230</v>
      </c>
      <c r="B118" s="63" t="s">
        <v>154</v>
      </c>
      <c r="C118" s="64">
        <f>C119</f>
        <v>380000</v>
      </c>
      <c r="D118" s="253">
        <f>D119</f>
        <v>370000</v>
      </c>
      <c r="E118" s="160">
        <f t="shared" si="8"/>
        <v>-10000</v>
      </c>
      <c r="F118" s="269">
        <f t="shared" si="9"/>
        <v>-2.6315789473684208</v>
      </c>
      <c r="G118" s="272">
        <f t="shared" si="10"/>
        <v>97.368421052631575</v>
      </c>
      <c r="H118" s="30"/>
    </row>
    <row r="119" spans="1:8" x14ac:dyDescent="0.25">
      <c r="A119" s="4" t="s">
        <v>231</v>
      </c>
      <c r="B119" s="4" t="s">
        <v>155</v>
      </c>
      <c r="C119" s="21">
        <v>380000</v>
      </c>
      <c r="D119" s="168">
        <f>RREKAP!I121</f>
        <v>370000</v>
      </c>
      <c r="E119" s="158">
        <f t="shared" si="8"/>
        <v>-10000</v>
      </c>
      <c r="F119" s="270">
        <f t="shared" si="9"/>
        <v>-2.6315789473684208</v>
      </c>
      <c r="G119" s="266">
        <f t="shared" si="10"/>
        <v>97.368421052631575</v>
      </c>
      <c r="H119" s="16"/>
    </row>
    <row r="120" spans="1:8" x14ac:dyDescent="0.25">
      <c r="A120" s="4" t="s">
        <v>232</v>
      </c>
      <c r="B120" s="4" t="s">
        <v>156</v>
      </c>
      <c r="C120" s="21">
        <f>C121</f>
        <v>30000</v>
      </c>
      <c r="D120" s="254">
        <f>D121</f>
        <v>30000</v>
      </c>
      <c r="E120" s="158">
        <f t="shared" si="8"/>
        <v>0</v>
      </c>
      <c r="F120" s="270">
        <f t="shared" si="9"/>
        <v>0</v>
      </c>
      <c r="G120" s="266">
        <f t="shared" si="10"/>
        <v>100</v>
      </c>
      <c r="H120" s="16"/>
    </row>
    <row r="121" spans="1:8" x14ac:dyDescent="0.25">
      <c r="A121" s="4" t="s">
        <v>233</v>
      </c>
      <c r="B121" s="4" t="s">
        <v>157</v>
      </c>
      <c r="C121" s="21">
        <v>30000</v>
      </c>
      <c r="D121" s="168">
        <f>RREKAP!I123</f>
        <v>30000</v>
      </c>
      <c r="E121" s="158">
        <f t="shared" si="8"/>
        <v>0</v>
      </c>
      <c r="F121" s="270">
        <f t="shared" si="9"/>
        <v>0</v>
      </c>
      <c r="G121" s="266">
        <f t="shared" si="10"/>
        <v>100</v>
      </c>
      <c r="H121" s="16"/>
    </row>
    <row r="122" spans="1:8" x14ac:dyDescent="0.25">
      <c r="A122" s="4" t="s">
        <v>234</v>
      </c>
      <c r="B122" s="4" t="s">
        <v>158</v>
      </c>
      <c r="C122" s="21">
        <f>C123</f>
        <v>1200000</v>
      </c>
      <c r="D122" s="254">
        <f>D123</f>
        <v>1200000</v>
      </c>
      <c r="E122" s="158">
        <f t="shared" si="8"/>
        <v>0</v>
      </c>
      <c r="F122" s="270">
        <f t="shared" si="9"/>
        <v>0</v>
      </c>
      <c r="G122" s="266">
        <f t="shared" si="10"/>
        <v>100</v>
      </c>
      <c r="H122" s="16"/>
    </row>
    <row r="123" spans="1:8" x14ac:dyDescent="0.25">
      <c r="A123" s="4" t="s">
        <v>235</v>
      </c>
      <c r="B123" s="4" t="s">
        <v>175</v>
      </c>
      <c r="C123" s="21">
        <v>1200000</v>
      </c>
      <c r="D123" s="168">
        <f>RREKAP!I125</f>
        <v>1200000</v>
      </c>
      <c r="E123" s="158">
        <f t="shared" si="8"/>
        <v>0</v>
      </c>
      <c r="F123" s="270">
        <f t="shared" si="9"/>
        <v>0</v>
      </c>
      <c r="G123" s="266">
        <f t="shared" si="10"/>
        <v>100</v>
      </c>
      <c r="H123" s="16"/>
    </row>
    <row r="124" spans="1:8" x14ac:dyDescent="0.25">
      <c r="A124" s="4" t="s">
        <v>236</v>
      </c>
      <c r="B124" s="26" t="s">
        <v>223</v>
      </c>
      <c r="C124" s="21">
        <f>C125+C126</f>
        <v>1050000</v>
      </c>
      <c r="D124" s="254">
        <f>D125+D126</f>
        <v>1050000</v>
      </c>
      <c r="E124" s="158">
        <f t="shared" si="8"/>
        <v>0</v>
      </c>
      <c r="F124" s="270">
        <f t="shared" si="9"/>
        <v>0</v>
      </c>
      <c r="G124" s="266">
        <f t="shared" si="10"/>
        <v>100</v>
      </c>
      <c r="H124" s="16"/>
    </row>
    <row r="125" spans="1:8" x14ac:dyDescent="0.25">
      <c r="A125" s="4" t="s">
        <v>237</v>
      </c>
      <c r="B125" s="26" t="s">
        <v>224</v>
      </c>
      <c r="C125" s="21">
        <v>750000</v>
      </c>
      <c r="D125" s="262">
        <f>RREKAP!I127</f>
        <v>750000</v>
      </c>
      <c r="E125" s="158">
        <f t="shared" si="8"/>
        <v>0</v>
      </c>
      <c r="F125" s="270">
        <f t="shared" si="9"/>
        <v>0</v>
      </c>
      <c r="G125" s="266">
        <f t="shared" si="10"/>
        <v>100</v>
      </c>
      <c r="H125" s="16"/>
    </row>
    <row r="126" spans="1:8" x14ac:dyDescent="0.25">
      <c r="A126" s="4" t="s">
        <v>238</v>
      </c>
      <c r="B126" s="26" t="s">
        <v>225</v>
      </c>
      <c r="C126" s="21">
        <v>300000</v>
      </c>
      <c r="D126" s="262">
        <f>RREKAP!I128</f>
        <v>300000</v>
      </c>
      <c r="E126" s="158">
        <f t="shared" si="8"/>
        <v>0</v>
      </c>
      <c r="F126" s="270">
        <f t="shared" si="9"/>
        <v>0</v>
      </c>
      <c r="G126" s="266">
        <f t="shared" si="10"/>
        <v>100</v>
      </c>
      <c r="H126" s="16"/>
    </row>
    <row r="127" spans="1:8" x14ac:dyDescent="0.25">
      <c r="A127" s="54" t="s">
        <v>120</v>
      </c>
      <c r="B127" s="56" t="s">
        <v>104</v>
      </c>
      <c r="C127" s="55">
        <f>C128+C133+C140+C147+C155+C159+C163+C168+C172+C176</f>
        <v>94950000</v>
      </c>
      <c r="D127" s="255">
        <f>D128+D133+D140+D147+D155+D159+D163+D168+D172+D176</f>
        <v>87637609</v>
      </c>
      <c r="E127" s="278">
        <f t="shared" si="8"/>
        <v>-7312391</v>
      </c>
      <c r="F127" s="279">
        <f t="shared" si="9"/>
        <v>-7.70130700368615</v>
      </c>
      <c r="G127" s="280">
        <f t="shared" si="10"/>
        <v>92.298692996313846</v>
      </c>
      <c r="H127" s="281"/>
    </row>
    <row r="128" spans="1:8" ht="15.75" thickBot="1" x14ac:dyDescent="0.3">
      <c r="A128" s="305" t="s">
        <v>21</v>
      </c>
      <c r="B128" s="305" t="s">
        <v>22</v>
      </c>
      <c r="C128" s="306">
        <f>C129</f>
        <v>12000000</v>
      </c>
      <c r="D128" s="307">
        <f>D129</f>
        <v>8663284</v>
      </c>
      <c r="E128" s="302">
        <f t="shared" si="8"/>
        <v>-3336716</v>
      </c>
      <c r="F128" s="303">
        <f t="shared" si="9"/>
        <v>-27.805966666666666</v>
      </c>
      <c r="G128" s="303">
        <f t="shared" si="10"/>
        <v>72.194033333333323</v>
      </c>
      <c r="H128" s="304"/>
    </row>
    <row r="129" spans="1:8" ht="15.75" thickBot="1" x14ac:dyDescent="0.3">
      <c r="A129" s="3" t="s">
        <v>242</v>
      </c>
      <c r="B129" s="3" t="s">
        <v>151</v>
      </c>
      <c r="C129" s="65">
        <f>C130</f>
        <v>12000000</v>
      </c>
      <c r="D129" s="252">
        <f>D130</f>
        <v>8663284</v>
      </c>
      <c r="E129" s="161">
        <f t="shared" si="8"/>
        <v>-3336716</v>
      </c>
      <c r="F129" s="271">
        <f t="shared" si="9"/>
        <v>-27.805966666666666</v>
      </c>
      <c r="G129" s="271">
        <f t="shared" si="10"/>
        <v>72.194033333333323</v>
      </c>
      <c r="H129" s="34"/>
    </row>
    <row r="130" spans="1:8" x14ac:dyDescent="0.25">
      <c r="A130" s="63" t="s">
        <v>243</v>
      </c>
      <c r="B130" s="63" t="s">
        <v>239</v>
      </c>
      <c r="C130" s="64">
        <f>C131+C132</f>
        <v>12000000</v>
      </c>
      <c r="D130" s="253">
        <f>D131+D132</f>
        <v>8663284</v>
      </c>
      <c r="E130" s="160">
        <f t="shared" si="8"/>
        <v>-3336716</v>
      </c>
      <c r="F130" s="269">
        <f t="shared" si="9"/>
        <v>-27.805966666666666</v>
      </c>
      <c r="G130" s="272">
        <f t="shared" si="10"/>
        <v>72.194033333333323</v>
      </c>
      <c r="H130" s="30"/>
    </row>
    <row r="131" spans="1:8" x14ac:dyDescent="0.25">
      <c r="A131" s="4" t="s">
        <v>259</v>
      </c>
      <c r="B131" s="4" t="s">
        <v>240</v>
      </c>
      <c r="C131" s="21">
        <v>4200000</v>
      </c>
      <c r="D131" s="262">
        <f>RREKAP!I138</f>
        <v>863352</v>
      </c>
      <c r="E131" s="158">
        <f t="shared" si="8"/>
        <v>-3336648</v>
      </c>
      <c r="F131" s="270">
        <f t="shared" si="9"/>
        <v>-79.444000000000003</v>
      </c>
      <c r="G131" s="266">
        <f t="shared" si="10"/>
        <v>20.556000000000001</v>
      </c>
      <c r="H131" s="16"/>
    </row>
    <row r="132" spans="1:8" x14ac:dyDescent="0.25">
      <c r="A132" s="4" t="s">
        <v>244</v>
      </c>
      <c r="B132" s="4" t="s">
        <v>241</v>
      </c>
      <c r="C132" s="21">
        <v>7800000</v>
      </c>
      <c r="D132" s="262">
        <f>RREKAP!I139</f>
        <v>7799932</v>
      </c>
      <c r="E132" s="158">
        <f t="shared" si="8"/>
        <v>-68</v>
      </c>
      <c r="F132" s="270">
        <f t="shared" si="9"/>
        <v>-8.7179487179487171E-4</v>
      </c>
      <c r="G132" s="266">
        <f t="shared" si="10"/>
        <v>99.999128205128201</v>
      </c>
      <c r="H132" s="16"/>
    </row>
    <row r="133" spans="1:8" ht="15.75" thickBot="1" x14ac:dyDescent="0.3">
      <c r="A133" s="296" t="s">
        <v>23</v>
      </c>
      <c r="B133" s="296" t="s">
        <v>24</v>
      </c>
      <c r="C133" s="284">
        <f>C134+C137</f>
        <v>9500000</v>
      </c>
      <c r="D133" s="297">
        <f>D134+D137</f>
        <v>9449750</v>
      </c>
      <c r="E133" s="302">
        <f t="shared" si="8"/>
        <v>-50250</v>
      </c>
      <c r="F133" s="303">
        <f t="shared" si="9"/>
        <v>-0.52894736842105261</v>
      </c>
      <c r="G133" s="303">
        <f t="shared" si="10"/>
        <v>99.471052631578942</v>
      </c>
      <c r="H133" s="304"/>
    </row>
    <row r="134" spans="1:8" ht="15.75" thickBot="1" x14ac:dyDescent="0.3">
      <c r="A134" s="3" t="s">
        <v>261</v>
      </c>
      <c r="B134" s="3" t="s">
        <v>92</v>
      </c>
      <c r="C134" s="65">
        <f>C135</f>
        <v>7200000</v>
      </c>
      <c r="D134" s="252">
        <f>D135</f>
        <v>7150000</v>
      </c>
      <c r="E134" s="161">
        <f t="shared" si="8"/>
        <v>-50000</v>
      </c>
      <c r="F134" s="271">
        <f t="shared" si="9"/>
        <v>-0.69444444444444442</v>
      </c>
      <c r="G134" s="271">
        <f t="shared" si="10"/>
        <v>99.305555555555557</v>
      </c>
      <c r="H134" s="34"/>
    </row>
    <row r="135" spans="1:8" x14ac:dyDescent="0.25">
      <c r="A135" s="63" t="s">
        <v>262</v>
      </c>
      <c r="B135" s="63" t="s">
        <v>152</v>
      </c>
      <c r="C135" s="64">
        <f>C136</f>
        <v>7200000</v>
      </c>
      <c r="D135" s="253">
        <f>D136</f>
        <v>7150000</v>
      </c>
      <c r="E135" s="160">
        <f t="shared" si="8"/>
        <v>-50000</v>
      </c>
      <c r="F135" s="269">
        <f t="shared" si="9"/>
        <v>-0.69444444444444442</v>
      </c>
      <c r="G135" s="272">
        <f t="shared" si="10"/>
        <v>99.305555555555557</v>
      </c>
      <c r="H135" s="30"/>
    </row>
    <row r="136" spans="1:8" x14ac:dyDescent="0.25">
      <c r="A136" s="4" t="s">
        <v>263</v>
      </c>
      <c r="B136" s="4" t="s">
        <v>153</v>
      </c>
      <c r="C136" s="21">
        <v>7200000</v>
      </c>
      <c r="D136" s="168">
        <f>RREKAP!I143</f>
        <v>7150000</v>
      </c>
      <c r="E136" s="158">
        <f t="shared" si="8"/>
        <v>-50000</v>
      </c>
      <c r="F136" s="270">
        <f t="shared" si="9"/>
        <v>-0.69444444444444442</v>
      </c>
      <c r="G136" s="266">
        <f t="shared" si="10"/>
        <v>99.305555555555557</v>
      </c>
      <c r="H136" s="16"/>
    </row>
    <row r="137" spans="1:8" x14ac:dyDescent="0.25">
      <c r="A137" s="4" t="s">
        <v>260</v>
      </c>
      <c r="B137" s="4" t="s">
        <v>151</v>
      </c>
      <c r="C137" s="21">
        <f>C138</f>
        <v>2300000</v>
      </c>
      <c r="D137" s="254">
        <f>D138</f>
        <v>2299750</v>
      </c>
      <c r="E137" s="158">
        <f t="shared" si="8"/>
        <v>-250</v>
      </c>
      <c r="F137" s="270">
        <f t="shared" si="9"/>
        <v>-1.0869565217391304E-2</v>
      </c>
      <c r="G137" s="266">
        <f t="shared" si="10"/>
        <v>99.989130434782609</v>
      </c>
      <c r="H137" s="16"/>
    </row>
    <row r="138" spans="1:8" x14ac:dyDescent="0.25">
      <c r="A138" s="4" t="s">
        <v>264</v>
      </c>
      <c r="B138" s="4" t="s">
        <v>154</v>
      </c>
      <c r="C138" s="21">
        <f>C139</f>
        <v>2300000</v>
      </c>
      <c r="D138" s="254">
        <f>D139</f>
        <v>2299750</v>
      </c>
      <c r="E138" s="158">
        <f t="shared" si="8"/>
        <v>-250</v>
      </c>
      <c r="F138" s="270">
        <f t="shared" si="9"/>
        <v>-1.0869565217391304E-2</v>
      </c>
      <c r="G138" s="266">
        <f t="shared" si="10"/>
        <v>99.989130434782609</v>
      </c>
      <c r="H138" s="16"/>
    </row>
    <row r="139" spans="1:8" x14ac:dyDescent="0.25">
      <c r="A139" s="4" t="s">
        <v>265</v>
      </c>
      <c r="B139" s="4" t="s">
        <v>245</v>
      </c>
      <c r="C139" s="21">
        <v>2300000</v>
      </c>
      <c r="D139" s="256">
        <f>RREKAP!I146</f>
        <v>2299750</v>
      </c>
      <c r="E139" s="158">
        <f t="shared" si="8"/>
        <v>-250</v>
      </c>
      <c r="F139" s="270">
        <f t="shared" si="9"/>
        <v>-1.0869565217391304E-2</v>
      </c>
      <c r="G139" s="266">
        <f t="shared" si="10"/>
        <v>99.989130434782609</v>
      </c>
      <c r="H139" s="16"/>
    </row>
    <row r="140" spans="1:8" ht="15.75" thickBot="1" x14ac:dyDescent="0.3">
      <c r="A140" s="296" t="s">
        <v>25</v>
      </c>
      <c r="B140" s="296" t="s">
        <v>26</v>
      </c>
      <c r="C140" s="284">
        <f>C141</f>
        <v>8400000</v>
      </c>
      <c r="D140" s="297">
        <f>D141</f>
        <v>8147750</v>
      </c>
      <c r="E140" s="302">
        <f t="shared" si="8"/>
        <v>-252250</v>
      </c>
      <c r="F140" s="303">
        <f t="shared" si="9"/>
        <v>-3.0029761904761907</v>
      </c>
      <c r="G140" s="303">
        <f t="shared" si="10"/>
        <v>96.99702380952381</v>
      </c>
      <c r="H140" s="304"/>
    </row>
    <row r="141" spans="1:8" ht="15.75" thickBot="1" x14ac:dyDescent="0.3">
      <c r="A141" s="3" t="s">
        <v>253</v>
      </c>
      <c r="B141" s="3" t="s">
        <v>151</v>
      </c>
      <c r="C141" s="65">
        <f>C142+C145</f>
        <v>8400000</v>
      </c>
      <c r="D141" s="252">
        <f>D142+D145</f>
        <v>8147750</v>
      </c>
      <c r="E141" s="161">
        <f t="shared" si="8"/>
        <v>-252250</v>
      </c>
      <c r="F141" s="271">
        <f t="shared" si="9"/>
        <v>-3.0029761904761907</v>
      </c>
      <c r="G141" s="271">
        <f t="shared" si="10"/>
        <v>96.99702380952381</v>
      </c>
      <c r="H141" s="34"/>
    </row>
    <row r="142" spans="1:8" x14ac:dyDescent="0.25">
      <c r="A142" s="63" t="s">
        <v>254</v>
      </c>
      <c r="B142" s="63" t="s">
        <v>154</v>
      </c>
      <c r="C142" s="64">
        <f>C143+C144</f>
        <v>8350000</v>
      </c>
      <c r="D142" s="253">
        <f>D143+D144</f>
        <v>8147750</v>
      </c>
      <c r="E142" s="160">
        <f t="shared" si="8"/>
        <v>-202250</v>
      </c>
      <c r="F142" s="269">
        <f t="shared" si="9"/>
        <v>-2.4221556886227544</v>
      </c>
      <c r="G142" s="272">
        <f t="shared" si="10"/>
        <v>97.577844311377248</v>
      </c>
      <c r="H142" s="30"/>
    </row>
    <row r="143" spans="1:8" x14ac:dyDescent="0.25">
      <c r="A143" s="4" t="s">
        <v>255</v>
      </c>
      <c r="B143" s="4" t="s">
        <v>246</v>
      </c>
      <c r="C143" s="21">
        <v>7000000</v>
      </c>
      <c r="D143" s="262">
        <f>RREKAP!I150</f>
        <v>7000000</v>
      </c>
      <c r="E143" s="158">
        <f t="shared" si="8"/>
        <v>0</v>
      </c>
      <c r="F143" s="270">
        <f t="shared" si="9"/>
        <v>0</v>
      </c>
      <c r="G143" s="266">
        <f t="shared" si="10"/>
        <v>100</v>
      </c>
      <c r="H143" s="16"/>
    </row>
    <row r="144" spans="1:8" x14ac:dyDescent="0.25">
      <c r="A144" s="4" t="s">
        <v>256</v>
      </c>
      <c r="B144" s="4" t="s">
        <v>247</v>
      </c>
      <c r="C144" s="21">
        <v>1350000</v>
      </c>
      <c r="D144" s="262">
        <f>RREKAP!I151</f>
        <v>1147750</v>
      </c>
      <c r="E144" s="158">
        <f t="shared" si="8"/>
        <v>-202250</v>
      </c>
      <c r="F144" s="270">
        <f t="shared" si="9"/>
        <v>-14.981481481481481</v>
      </c>
      <c r="G144" s="266">
        <f t="shared" si="10"/>
        <v>85.018518518518519</v>
      </c>
      <c r="H144" s="16"/>
    </row>
    <row r="145" spans="1:8" x14ac:dyDescent="0.25">
      <c r="A145" s="4" t="s">
        <v>257</v>
      </c>
      <c r="B145" s="4" t="s">
        <v>239</v>
      </c>
      <c r="C145" s="21">
        <f>C146</f>
        <v>50000</v>
      </c>
      <c r="D145" s="254">
        <f>D146</f>
        <v>0</v>
      </c>
      <c r="E145" s="158">
        <f t="shared" si="8"/>
        <v>-50000</v>
      </c>
      <c r="F145" s="270">
        <f t="shared" si="9"/>
        <v>-100</v>
      </c>
      <c r="G145" s="266">
        <f t="shared" si="10"/>
        <v>0</v>
      </c>
      <c r="H145" s="16"/>
    </row>
    <row r="146" spans="1:8" x14ac:dyDescent="0.25">
      <c r="A146" s="4" t="s">
        <v>258</v>
      </c>
      <c r="B146" s="4" t="s">
        <v>248</v>
      </c>
      <c r="C146" s="21">
        <v>50000</v>
      </c>
      <c r="D146" s="168">
        <f>RREKAP!I153</f>
        <v>0</v>
      </c>
      <c r="E146" s="158">
        <f t="shared" si="8"/>
        <v>-50000</v>
      </c>
      <c r="F146" s="270">
        <f t="shared" si="9"/>
        <v>-100</v>
      </c>
      <c r="G146" s="266">
        <f t="shared" si="10"/>
        <v>0</v>
      </c>
      <c r="H146" s="16"/>
    </row>
    <row r="147" spans="1:8" ht="15.75" thickBot="1" x14ac:dyDescent="0.3">
      <c r="A147" s="296" t="s">
        <v>27</v>
      </c>
      <c r="B147" s="296" t="s">
        <v>28</v>
      </c>
      <c r="C147" s="284">
        <f>C148</f>
        <v>4310000</v>
      </c>
      <c r="D147" s="297">
        <f>D148</f>
        <v>3990000</v>
      </c>
      <c r="E147" s="287">
        <f t="shared" si="8"/>
        <v>-320000</v>
      </c>
      <c r="F147" s="285">
        <f t="shared" si="9"/>
        <v>-7.4245939675174011</v>
      </c>
      <c r="G147" s="285">
        <f t="shared" si="10"/>
        <v>92.575406032482604</v>
      </c>
      <c r="H147" s="286"/>
    </row>
    <row r="148" spans="1:8" ht="15.75" thickBot="1" x14ac:dyDescent="0.3">
      <c r="A148" s="3" t="s">
        <v>249</v>
      </c>
      <c r="B148" s="3" t="s">
        <v>151</v>
      </c>
      <c r="C148" s="65">
        <f>C149</f>
        <v>4310000</v>
      </c>
      <c r="D148" s="252">
        <f>D149</f>
        <v>3990000</v>
      </c>
      <c r="E148" s="161">
        <f t="shared" si="8"/>
        <v>-320000</v>
      </c>
      <c r="F148" s="271">
        <f t="shared" si="9"/>
        <v>-7.4245939675174011</v>
      </c>
      <c r="G148" s="271">
        <f t="shared" si="10"/>
        <v>92.575406032482604</v>
      </c>
      <c r="H148" s="34"/>
    </row>
    <row r="149" spans="1:8" x14ac:dyDescent="0.25">
      <c r="A149" s="63" t="s">
        <v>250</v>
      </c>
      <c r="B149" s="63" t="s">
        <v>156</v>
      </c>
      <c r="C149" s="64">
        <f>C150+C151</f>
        <v>4310000</v>
      </c>
      <c r="D149" s="253">
        <f>D150+D151</f>
        <v>3990000</v>
      </c>
      <c r="E149" s="160">
        <f t="shared" si="8"/>
        <v>-320000</v>
      </c>
      <c r="F149" s="269">
        <f t="shared" si="9"/>
        <v>-7.4245939675174011</v>
      </c>
      <c r="G149" s="272">
        <f t="shared" si="10"/>
        <v>92.575406032482604</v>
      </c>
      <c r="H149" s="30"/>
    </row>
    <row r="150" spans="1:8" x14ac:dyDescent="0.25">
      <c r="A150" s="4" t="s">
        <v>252</v>
      </c>
      <c r="B150" s="4" t="s">
        <v>156</v>
      </c>
      <c r="C150" s="21">
        <v>3500000</v>
      </c>
      <c r="D150" s="262">
        <f>RREKAP!I157</f>
        <v>3180000</v>
      </c>
      <c r="E150" s="158">
        <f t="shared" ref="E150:E221" si="11">D150-C150</f>
        <v>-320000</v>
      </c>
      <c r="F150" s="270">
        <f t="shared" ref="F150:F221" si="12">E150/C150*100</f>
        <v>-9.1428571428571423</v>
      </c>
      <c r="G150" s="266">
        <f t="shared" ref="G150:G221" si="13">D150/C150*100</f>
        <v>90.857142857142861</v>
      </c>
      <c r="H150" s="16"/>
    </row>
    <row r="151" spans="1:8" x14ac:dyDescent="0.25">
      <c r="A151" s="4" t="s">
        <v>251</v>
      </c>
      <c r="B151" s="4" t="s">
        <v>157</v>
      </c>
      <c r="C151" s="21">
        <v>810000</v>
      </c>
      <c r="D151" s="262">
        <f>RREKAP!I158</f>
        <v>810000</v>
      </c>
      <c r="E151" s="158">
        <f t="shared" si="11"/>
        <v>0</v>
      </c>
      <c r="F151" s="270">
        <f t="shared" si="12"/>
        <v>0</v>
      </c>
      <c r="G151" s="266">
        <f t="shared" si="13"/>
        <v>100</v>
      </c>
      <c r="H151" s="16"/>
    </row>
    <row r="152" spans="1:8" x14ac:dyDescent="0.25">
      <c r="A152" s="124"/>
      <c r="B152" s="124"/>
      <c r="C152" s="125"/>
      <c r="D152" s="311"/>
      <c r="E152" s="312"/>
      <c r="F152" s="313"/>
      <c r="G152" s="313"/>
      <c r="H152" s="126"/>
    </row>
    <row r="153" spans="1:8" ht="14.1" customHeight="1" x14ac:dyDescent="0.25">
      <c r="A153" s="7"/>
      <c r="B153" s="7"/>
      <c r="C153" s="8"/>
      <c r="D153" s="314"/>
      <c r="E153" s="315"/>
      <c r="F153" s="316"/>
      <c r="G153" s="316"/>
      <c r="H153" s="130"/>
    </row>
    <row r="154" spans="1:8" ht="14.1" customHeight="1" x14ac:dyDescent="0.25">
      <c r="A154" s="127"/>
      <c r="B154" s="127"/>
      <c r="C154" s="128"/>
      <c r="D154" s="317"/>
      <c r="E154" s="318"/>
      <c r="F154" s="319"/>
      <c r="G154" s="319"/>
      <c r="H154" s="129">
        <v>5</v>
      </c>
    </row>
    <row r="155" spans="1:8" ht="14.1" customHeight="1" thickBot="1" x14ac:dyDescent="0.3">
      <c r="A155" s="296" t="s">
        <v>29</v>
      </c>
      <c r="B155" s="301" t="s">
        <v>30</v>
      </c>
      <c r="C155" s="284">
        <f t="shared" ref="C155:D157" si="14">C156</f>
        <v>2500000</v>
      </c>
      <c r="D155" s="297">
        <f t="shared" si="14"/>
        <v>2500000</v>
      </c>
      <c r="E155" s="287">
        <f t="shared" si="11"/>
        <v>0</v>
      </c>
      <c r="F155" s="285">
        <f t="shared" si="12"/>
        <v>0</v>
      </c>
      <c r="G155" s="285">
        <f t="shared" si="13"/>
        <v>100</v>
      </c>
      <c r="H155" s="286"/>
    </row>
    <row r="156" spans="1:8" ht="14.1" customHeight="1" thickBot="1" x14ac:dyDescent="0.3">
      <c r="A156" s="3" t="s">
        <v>267</v>
      </c>
      <c r="B156" s="3" t="s">
        <v>151</v>
      </c>
      <c r="C156" s="65">
        <f t="shared" si="14"/>
        <v>2500000</v>
      </c>
      <c r="D156" s="252">
        <f t="shared" si="14"/>
        <v>2500000</v>
      </c>
      <c r="E156" s="161">
        <f t="shared" si="11"/>
        <v>0</v>
      </c>
      <c r="F156" s="271">
        <f t="shared" si="12"/>
        <v>0</v>
      </c>
      <c r="G156" s="271">
        <f t="shared" si="13"/>
        <v>100</v>
      </c>
      <c r="H156" s="34"/>
    </row>
    <row r="157" spans="1:8" ht="14.1" customHeight="1" x14ac:dyDescent="0.25">
      <c r="A157" s="63" t="s">
        <v>268</v>
      </c>
      <c r="B157" s="63" t="s">
        <v>154</v>
      </c>
      <c r="C157" s="64">
        <f t="shared" si="14"/>
        <v>2500000</v>
      </c>
      <c r="D157" s="253">
        <f t="shared" si="14"/>
        <v>2500000</v>
      </c>
      <c r="E157" s="160">
        <f t="shared" si="11"/>
        <v>0</v>
      </c>
      <c r="F157" s="269">
        <f t="shared" si="12"/>
        <v>0</v>
      </c>
      <c r="G157" s="272">
        <f t="shared" si="13"/>
        <v>100</v>
      </c>
      <c r="H157" s="30"/>
    </row>
    <row r="158" spans="1:8" ht="14.1" customHeight="1" x14ac:dyDescent="0.25">
      <c r="A158" s="4" t="s">
        <v>269</v>
      </c>
      <c r="B158" s="4" t="s">
        <v>266</v>
      </c>
      <c r="C158" s="21">
        <v>2500000</v>
      </c>
      <c r="D158" s="168">
        <f>RREKAP!I162</f>
        <v>2500000</v>
      </c>
      <c r="E158" s="158">
        <f t="shared" si="11"/>
        <v>0</v>
      </c>
      <c r="F158" s="270">
        <f t="shared" si="12"/>
        <v>0</v>
      </c>
      <c r="G158" s="266">
        <f t="shared" si="13"/>
        <v>100</v>
      </c>
      <c r="H158" s="16"/>
    </row>
    <row r="159" spans="1:8" ht="14.1" customHeight="1" thickBot="1" x14ac:dyDescent="0.3">
      <c r="A159" s="296" t="s">
        <v>31</v>
      </c>
      <c r="B159" s="296" t="s">
        <v>32</v>
      </c>
      <c r="C159" s="284">
        <f t="shared" ref="C159:D161" si="15">C160</f>
        <v>1200000</v>
      </c>
      <c r="D159" s="297">
        <f t="shared" si="15"/>
        <v>1200000</v>
      </c>
      <c r="E159" s="287">
        <f t="shared" si="11"/>
        <v>0</v>
      </c>
      <c r="F159" s="285">
        <f t="shared" si="12"/>
        <v>0</v>
      </c>
      <c r="G159" s="285">
        <f t="shared" si="13"/>
        <v>100</v>
      </c>
      <c r="H159" s="286"/>
    </row>
    <row r="160" spans="1:8" ht="14.1" customHeight="1" thickBot="1" x14ac:dyDescent="0.3">
      <c r="A160" s="3" t="s">
        <v>271</v>
      </c>
      <c r="B160" s="3" t="s">
        <v>151</v>
      </c>
      <c r="C160" s="65">
        <f t="shared" si="15"/>
        <v>1200000</v>
      </c>
      <c r="D160" s="252">
        <f t="shared" si="15"/>
        <v>1200000</v>
      </c>
      <c r="E160" s="161">
        <f t="shared" si="11"/>
        <v>0</v>
      </c>
      <c r="F160" s="271">
        <f t="shared" si="12"/>
        <v>0</v>
      </c>
      <c r="G160" s="271">
        <f t="shared" si="13"/>
        <v>100</v>
      </c>
      <c r="H160" s="34"/>
    </row>
    <row r="161" spans="1:8" ht="14.1" customHeight="1" x14ac:dyDescent="0.25">
      <c r="A161" s="63" t="s">
        <v>272</v>
      </c>
      <c r="B161" s="63" t="s">
        <v>239</v>
      </c>
      <c r="C161" s="64">
        <f t="shared" si="15"/>
        <v>1200000</v>
      </c>
      <c r="D161" s="253">
        <f t="shared" si="15"/>
        <v>1200000</v>
      </c>
      <c r="E161" s="160">
        <f t="shared" si="11"/>
        <v>0</v>
      </c>
      <c r="F161" s="269">
        <f t="shared" si="12"/>
        <v>0</v>
      </c>
      <c r="G161" s="272">
        <f t="shared" si="13"/>
        <v>100</v>
      </c>
      <c r="H161" s="30"/>
    </row>
    <row r="162" spans="1:8" ht="14.1" customHeight="1" x14ac:dyDescent="0.25">
      <c r="A162" s="4" t="s">
        <v>273</v>
      </c>
      <c r="B162" s="4" t="s">
        <v>270</v>
      </c>
      <c r="C162" s="21">
        <v>1200000</v>
      </c>
      <c r="D162" s="256">
        <f>RREKAP!I166</f>
        <v>1200000</v>
      </c>
      <c r="E162" s="158">
        <f t="shared" si="11"/>
        <v>0</v>
      </c>
      <c r="F162" s="270">
        <f t="shared" si="12"/>
        <v>0</v>
      </c>
      <c r="G162" s="266">
        <f t="shared" si="13"/>
        <v>100</v>
      </c>
      <c r="H162" s="16"/>
    </row>
    <row r="163" spans="1:8" ht="14.1" customHeight="1" thickBot="1" x14ac:dyDescent="0.3">
      <c r="A163" s="296" t="s">
        <v>33</v>
      </c>
      <c r="B163" s="296" t="s">
        <v>34</v>
      </c>
      <c r="C163" s="284">
        <f>C164</f>
        <v>15240000</v>
      </c>
      <c r="D163" s="297">
        <f>D164</f>
        <v>15105000</v>
      </c>
      <c r="E163" s="287">
        <f t="shared" si="11"/>
        <v>-135000</v>
      </c>
      <c r="F163" s="285">
        <f t="shared" si="12"/>
        <v>-0.88582677165354329</v>
      </c>
      <c r="G163" s="285">
        <f t="shared" si="13"/>
        <v>99.114173228346459</v>
      </c>
      <c r="H163" s="286"/>
    </row>
    <row r="164" spans="1:8" ht="14.1" customHeight="1" thickBot="1" x14ac:dyDescent="0.3">
      <c r="A164" s="3" t="s">
        <v>277</v>
      </c>
      <c r="B164" s="3" t="s">
        <v>151</v>
      </c>
      <c r="C164" s="65">
        <f>C165</f>
        <v>15240000</v>
      </c>
      <c r="D164" s="252">
        <f>D165</f>
        <v>15105000</v>
      </c>
      <c r="E164" s="161">
        <f t="shared" si="11"/>
        <v>-135000</v>
      </c>
      <c r="F164" s="271">
        <f t="shared" si="12"/>
        <v>-0.88582677165354329</v>
      </c>
      <c r="G164" s="271">
        <f t="shared" si="13"/>
        <v>99.114173228346459</v>
      </c>
      <c r="H164" s="34"/>
    </row>
    <row r="165" spans="1:8" ht="14.1" customHeight="1" x14ac:dyDescent="0.25">
      <c r="A165" s="63" t="s">
        <v>278</v>
      </c>
      <c r="B165" s="63" t="s">
        <v>274</v>
      </c>
      <c r="C165" s="64">
        <f>C166+C167</f>
        <v>15240000</v>
      </c>
      <c r="D165" s="253">
        <f>D166+D167</f>
        <v>15105000</v>
      </c>
      <c r="E165" s="160">
        <f t="shared" si="11"/>
        <v>-135000</v>
      </c>
      <c r="F165" s="269">
        <f t="shared" si="12"/>
        <v>-0.88582677165354329</v>
      </c>
      <c r="G165" s="272">
        <f t="shared" si="13"/>
        <v>99.114173228346459</v>
      </c>
      <c r="H165" s="30"/>
    </row>
    <row r="166" spans="1:8" ht="14.1" customHeight="1" x14ac:dyDescent="0.25">
      <c r="A166" s="4" t="s">
        <v>280</v>
      </c>
      <c r="B166" s="4" t="s">
        <v>275</v>
      </c>
      <c r="C166" s="21">
        <v>4290000</v>
      </c>
      <c r="D166" s="262">
        <f>RREKAP!I170</f>
        <v>4155000</v>
      </c>
      <c r="E166" s="158">
        <f t="shared" si="11"/>
        <v>-135000</v>
      </c>
      <c r="F166" s="270">
        <f t="shared" si="12"/>
        <v>-3.1468531468531471</v>
      </c>
      <c r="G166" s="266">
        <f t="shared" si="13"/>
        <v>96.853146853146853</v>
      </c>
      <c r="H166" s="16"/>
    </row>
    <row r="167" spans="1:8" ht="14.1" customHeight="1" x14ac:dyDescent="0.25">
      <c r="A167" s="4" t="s">
        <v>279</v>
      </c>
      <c r="B167" s="4" t="s">
        <v>276</v>
      </c>
      <c r="C167" s="21">
        <v>10950000</v>
      </c>
      <c r="D167" s="262">
        <f>RREKAP!I171</f>
        <v>10950000</v>
      </c>
      <c r="E167" s="158">
        <f t="shared" si="11"/>
        <v>0</v>
      </c>
      <c r="F167" s="270">
        <f t="shared" si="12"/>
        <v>0</v>
      </c>
      <c r="G167" s="266">
        <f t="shared" si="13"/>
        <v>100</v>
      </c>
      <c r="H167" s="16"/>
    </row>
    <row r="168" spans="1:8" ht="14.1" customHeight="1" thickBot="1" x14ac:dyDescent="0.3">
      <c r="A168" s="296" t="s">
        <v>35</v>
      </c>
      <c r="B168" s="296" t="s">
        <v>36</v>
      </c>
      <c r="C168" s="284">
        <f t="shared" ref="C168:D170" si="16">C169</f>
        <v>10000000</v>
      </c>
      <c r="D168" s="297">
        <f t="shared" si="16"/>
        <v>9806825</v>
      </c>
      <c r="E168" s="287">
        <f t="shared" si="11"/>
        <v>-193175</v>
      </c>
      <c r="F168" s="285">
        <f t="shared" si="12"/>
        <v>-1.9317500000000001</v>
      </c>
      <c r="G168" s="285">
        <f t="shared" si="13"/>
        <v>98.068250000000006</v>
      </c>
      <c r="H168" s="286"/>
    </row>
    <row r="169" spans="1:8" ht="14.1" customHeight="1" thickBot="1" x14ac:dyDescent="0.3">
      <c r="A169" s="3" t="s">
        <v>284</v>
      </c>
      <c r="B169" s="3" t="s">
        <v>151</v>
      </c>
      <c r="C169" s="65">
        <f t="shared" si="16"/>
        <v>10000000</v>
      </c>
      <c r="D169" s="252">
        <f t="shared" si="16"/>
        <v>9806825</v>
      </c>
      <c r="E169" s="161">
        <f t="shared" si="11"/>
        <v>-193175</v>
      </c>
      <c r="F169" s="271">
        <f t="shared" si="12"/>
        <v>-1.9317500000000001</v>
      </c>
      <c r="G169" s="271">
        <f t="shared" si="13"/>
        <v>98.068250000000006</v>
      </c>
      <c r="H169" s="34"/>
    </row>
    <row r="170" spans="1:8" ht="14.1" customHeight="1" x14ac:dyDescent="0.25">
      <c r="A170" s="63" t="s">
        <v>285</v>
      </c>
      <c r="B170" s="63" t="s">
        <v>281</v>
      </c>
      <c r="C170" s="64">
        <f t="shared" si="16"/>
        <v>10000000</v>
      </c>
      <c r="D170" s="253">
        <f t="shared" si="16"/>
        <v>9806825</v>
      </c>
      <c r="E170" s="160">
        <f t="shared" si="11"/>
        <v>-193175</v>
      </c>
      <c r="F170" s="269">
        <f t="shared" si="12"/>
        <v>-1.9317500000000001</v>
      </c>
      <c r="G170" s="272">
        <f t="shared" si="13"/>
        <v>98.068250000000006</v>
      </c>
      <c r="H170" s="30"/>
    </row>
    <row r="171" spans="1:8" ht="14.1" customHeight="1" x14ac:dyDescent="0.25">
      <c r="A171" s="4" t="s">
        <v>286</v>
      </c>
      <c r="B171" s="4" t="s">
        <v>282</v>
      </c>
      <c r="C171" s="21">
        <v>10000000</v>
      </c>
      <c r="D171" s="168">
        <f>RREKAP!I180</f>
        <v>9806825</v>
      </c>
      <c r="E171" s="158">
        <f t="shared" si="11"/>
        <v>-193175</v>
      </c>
      <c r="F171" s="270">
        <f t="shared" si="12"/>
        <v>-1.9317500000000001</v>
      </c>
      <c r="G171" s="266">
        <f t="shared" si="13"/>
        <v>98.068250000000006</v>
      </c>
      <c r="H171" s="16"/>
    </row>
    <row r="172" spans="1:8" ht="14.1" customHeight="1" thickBot="1" x14ac:dyDescent="0.3">
      <c r="A172" s="296" t="s">
        <v>37</v>
      </c>
      <c r="B172" s="296" t="s">
        <v>38</v>
      </c>
      <c r="C172" s="284">
        <f t="shared" ref="C172:D174" si="17">C173</f>
        <v>28800000</v>
      </c>
      <c r="D172" s="297">
        <f t="shared" si="17"/>
        <v>28775000</v>
      </c>
      <c r="E172" s="287">
        <f t="shared" si="11"/>
        <v>-25000</v>
      </c>
      <c r="F172" s="285">
        <f t="shared" si="12"/>
        <v>-8.6805555555555552E-2</v>
      </c>
      <c r="G172" s="285">
        <f t="shared" si="13"/>
        <v>99.913194444444443</v>
      </c>
      <c r="H172" s="286"/>
    </row>
    <row r="173" spans="1:8" ht="14.1" customHeight="1" thickBot="1" x14ac:dyDescent="0.3">
      <c r="A173" s="3" t="s">
        <v>287</v>
      </c>
      <c r="B173" s="3" t="s">
        <v>151</v>
      </c>
      <c r="C173" s="65">
        <f t="shared" si="17"/>
        <v>28800000</v>
      </c>
      <c r="D173" s="252">
        <f t="shared" si="17"/>
        <v>28775000</v>
      </c>
      <c r="E173" s="161">
        <f t="shared" si="11"/>
        <v>-25000</v>
      </c>
      <c r="F173" s="271">
        <f t="shared" si="12"/>
        <v>-8.6805555555555552E-2</v>
      </c>
      <c r="G173" s="271">
        <f t="shared" si="13"/>
        <v>99.913194444444443</v>
      </c>
      <c r="H173" s="34"/>
    </row>
    <row r="174" spans="1:8" ht="14.1" customHeight="1" x14ac:dyDescent="0.25">
      <c r="A174" s="63" t="s">
        <v>288</v>
      </c>
      <c r="B174" s="63" t="s">
        <v>281</v>
      </c>
      <c r="C174" s="64">
        <f t="shared" si="17"/>
        <v>28800000</v>
      </c>
      <c r="D174" s="253">
        <f t="shared" si="17"/>
        <v>28775000</v>
      </c>
      <c r="E174" s="160">
        <f t="shared" si="11"/>
        <v>-25000</v>
      </c>
      <c r="F174" s="269">
        <f t="shared" si="12"/>
        <v>-8.6805555555555552E-2</v>
      </c>
      <c r="G174" s="272">
        <f t="shared" si="13"/>
        <v>99.913194444444443</v>
      </c>
      <c r="H174" s="30"/>
    </row>
    <row r="175" spans="1:8" ht="14.1" customHeight="1" x14ac:dyDescent="0.25">
      <c r="A175" s="4" t="s">
        <v>289</v>
      </c>
      <c r="B175" s="4" t="s">
        <v>283</v>
      </c>
      <c r="C175" s="21">
        <v>28800000</v>
      </c>
      <c r="D175" s="256">
        <f>RREKAP!I184</f>
        <v>28775000</v>
      </c>
      <c r="E175" s="158">
        <f t="shared" si="11"/>
        <v>-25000</v>
      </c>
      <c r="F175" s="270">
        <f t="shared" si="12"/>
        <v>-8.6805555555555552E-2</v>
      </c>
      <c r="G175" s="266">
        <f t="shared" si="13"/>
        <v>99.913194444444443</v>
      </c>
      <c r="H175" s="16"/>
    </row>
    <row r="176" spans="1:8" ht="14.1" customHeight="1" thickBot="1" x14ac:dyDescent="0.3">
      <c r="A176" s="296" t="s">
        <v>39</v>
      </c>
      <c r="B176" s="296" t="s">
        <v>40</v>
      </c>
      <c r="C176" s="284">
        <f t="shared" ref="C176:D178" si="18">C177</f>
        <v>3000000</v>
      </c>
      <c r="D176" s="297">
        <f t="shared" si="18"/>
        <v>0</v>
      </c>
      <c r="E176" s="298">
        <f t="shared" si="11"/>
        <v>-3000000</v>
      </c>
      <c r="F176" s="299">
        <f t="shared" si="12"/>
        <v>-100</v>
      </c>
      <c r="G176" s="285">
        <f t="shared" si="13"/>
        <v>0</v>
      </c>
      <c r="H176" s="300"/>
    </row>
    <row r="177" spans="1:8" ht="14.1" customHeight="1" thickBot="1" x14ac:dyDescent="0.3">
      <c r="A177" s="3" t="s">
        <v>291</v>
      </c>
      <c r="B177" s="3" t="s">
        <v>92</v>
      </c>
      <c r="C177" s="65">
        <f t="shared" si="18"/>
        <v>3000000</v>
      </c>
      <c r="D177" s="252">
        <f t="shared" si="18"/>
        <v>0</v>
      </c>
      <c r="E177" s="158">
        <f t="shared" si="11"/>
        <v>-3000000</v>
      </c>
      <c r="F177" s="270">
        <f t="shared" si="12"/>
        <v>-100</v>
      </c>
      <c r="G177" s="266">
        <f t="shared" si="13"/>
        <v>0</v>
      </c>
      <c r="H177" s="16"/>
    </row>
    <row r="178" spans="1:8" ht="14.1" customHeight="1" x14ac:dyDescent="0.25">
      <c r="A178" s="63" t="s">
        <v>292</v>
      </c>
      <c r="B178" s="63" t="s">
        <v>213</v>
      </c>
      <c r="C178" s="64">
        <f t="shared" si="18"/>
        <v>3000000</v>
      </c>
      <c r="D178" s="253">
        <f t="shared" si="18"/>
        <v>0</v>
      </c>
      <c r="E178" s="158">
        <f t="shared" si="11"/>
        <v>-3000000</v>
      </c>
      <c r="F178" s="270">
        <f t="shared" si="12"/>
        <v>-100</v>
      </c>
      <c r="G178" s="266">
        <f t="shared" si="13"/>
        <v>0</v>
      </c>
      <c r="H178" s="16"/>
    </row>
    <row r="179" spans="1:8" ht="14.1" customHeight="1" x14ac:dyDescent="0.25">
      <c r="A179" s="4" t="s">
        <v>293</v>
      </c>
      <c r="B179" s="4" t="s">
        <v>290</v>
      </c>
      <c r="C179" s="21">
        <v>3000000</v>
      </c>
      <c r="D179" s="256">
        <f>RREKAP!I188</f>
        <v>0</v>
      </c>
      <c r="E179" s="158">
        <f t="shared" si="11"/>
        <v>-3000000</v>
      </c>
      <c r="F179" s="270">
        <f t="shared" si="12"/>
        <v>-100</v>
      </c>
      <c r="G179" s="266">
        <f t="shared" si="13"/>
        <v>0</v>
      </c>
      <c r="H179" s="16"/>
    </row>
    <row r="180" spans="1:8" ht="14.1" customHeight="1" x14ac:dyDescent="0.25">
      <c r="A180" s="54" t="s">
        <v>119</v>
      </c>
      <c r="B180" s="54" t="s">
        <v>105</v>
      </c>
      <c r="C180" s="55">
        <f>C181+C202+C208+C214+C221+C228+C239+C243</f>
        <v>177145000</v>
      </c>
      <c r="D180" s="255">
        <f>D181+D202+D208+D214+D221+D228+D239+D243</f>
        <v>173682914</v>
      </c>
      <c r="E180" s="278">
        <f t="shared" si="11"/>
        <v>-3462086</v>
      </c>
      <c r="F180" s="279">
        <f t="shared" si="12"/>
        <v>-1.9543797454063057</v>
      </c>
      <c r="G180" s="280">
        <f t="shared" si="13"/>
        <v>98.045620254593686</v>
      </c>
      <c r="H180" s="281"/>
    </row>
    <row r="181" spans="1:8" ht="14.1" customHeight="1" thickBot="1" x14ac:dyDescent="0.3">
      <c r="A181" s="296" t="s">
        <v>41</v>
      </c>
      <c r="B181" s="296" t="s">
        <v>106</v>
      </c>
      <c r="C181" s="284">
        <f>C182</f>
        <v>25000000</v>
      </c>
      <c r="D181" s="297">
        <f>D182</f>
        <v>24938000</v>
      </c>
      <c r="E181" s="287">
        <f t="shared" si="11"/>
        <v>-62000</v>
      </c>
      <c r="F181" s="285">
        <f t="shared" si="12"/>
        <v>-0.248</v>
      </c>
      <c r="G181" s="285">
        <f t="shared" si="13"/>
        <v>99.751999999999995</v>
      </c>
      <c r="H181" s="286"/>
    </row>
    <row r="182" spans="1:8" ht="14.1" customHeight="1" thickBot="1" x14ac:dyDescent="0.3">
      <c r="A182" s="3" t="s">
        <v>325</v>
      </c>
      <c r="B182" s="3" t="s">
        <v>294</v>
      </c>
      <c r="C182" s="65">
        <f>C183+C185+C188+C196+C200</f>
        <v>25000000</v>
      </c>
      <c r="D182" s="252">
        <f>D183+D185+D188+D196+D200</f>
        <v>24938000</v>
      </c>
      <c r="E182" s="161">
        <f t="shared" si="11"/>
        <v>-62000</v>
      </c>
      <c r="F182" s="271">
        <f t="shared" si="12"/>
        <v>-0.248</v>
      </c>
      <c r="G182" s="271">
        <f t="shared" si="13"/>
        <v>99.751999999999995</v>
      </c>
      <c r="H182" s="34"/>
    </row>
    <row r="183" spans="1:8" ht="14.1" customHeight="1" x14ac:dyDescent="0.25">
      <c r="A183" s="63" t="s">
        <v>326</v>
      </c>
      <c r="B183" s="63" t="s">
        <v>295</v>
      </c>
      <c r="C183" s="64">
        <f>C184</f>
        <v>4500000</v>
      </c>
      <c r="D183" s="253">
        <f>D184</f>
        <v>4500000</v>
      </c>
      <c r="E183" s="160">
        <f t="shared" si="11"/>
        <v>0</v>
      </c>
      <c r="F183" s="269">
        <f t="shared" si="12"/>
        <v>0</v>
      </c>
      <c r="G183" s="272">
        <f t="shared" si="13"/>
        <v>100</v>
      </c>
      <c r="H183" s="30"/>
    </row>
    <row r="184" spans="1:8" ht="14.1" customHeight="1" x14ac:dyDescent="0.25">
      <c r="A184" s="4" t="s">
        <v>331</v>
      </c>
      <c r="B184" s="4" t="s">
        <v>296</v>
      </c>
      <c r="C184" s="21">
        <v>4500000</v>
      </c>
      <c r="D184" s="168">
        <f>RREKAP!I193</f>
        <v>4500000</v>
      </c>
      <c r="E184" s="158">
        <f t="shared" si="11"/>
        <v>0</v>
      </c>
      <c r="F184" s="270">
        <f t="shared" si="12"/>
        <v>0</v>
      </c>
      <c r="G184" s="266">
        <f t="shared" si="13"/>
        <v>100</v>
      </c>
      <c r="H184" s="16"/>
    </row>
    <row r="185" spans="1:8" ht="14.1" customHeight="1" x14ac:dyDescent="0.25">
      <c r="A185" s="4" t="s">
        <v>327</v>
      </c>
      <c r="B185" s="4" t="s">
        <v>297</v>
      </c>
      <c r="C185" s="21">
        <f>C186+C187</f>
        <v>6500000</v>
      </c>
      <c r="D185" s="254">
        <f>D186+D187</f>
        <v>6500000</v>
      </c>
      <c r="E185" s="158">
        <f t="shared" si="11"/>
        <v>0</v>
      </c>
      <c r="F185" s="270">
        <f t="shared" si="12"/>
        <v>0</v>
      </c>
      <c r="G185" s="266">
        <f t="shared" si="13"/>
        <v>100</v>
      </c>
      <c r="H185" s="16"/>
    </row>
    <row r="186" spans="1:8" ht="14.1" customHeight="1" x14ac:dyDescent="0.25">
      <c r="A186" s="4" t="s">
        <v>333</v>
      </c>
      <c r="B186" s="4" t="s">
        <v>298</v>
      </c>
      <c r="C186" s="21">
        <v>3500000</v>
      </c>
      <c r="D186" s="262">
        <f>RREKAP!I195</f>
        <v>3500000</v>
      </c>
      <c r="E186" s="158">
        <f t="shared" si="11"/>
        <v>0</v>
      </c>
      <c r="F186" s="270">
        <f t="shared" si="12"/>
        <v>0</v>
      </c>
      <c r="G186" s="266">
        <f t="shared" si="13"/>
        <v>100</v>
      </c>
      <c r="H186" s="16"/>
    </row>
    <row r="187" spans="1:8" ht="14.1" customHeight="1" x14ac:dyDescent="0.25">
      <c r="A187" s="4" t="s">
        <v>332</v>
      </c>
      <c r="B187" s="4" t="s">
        <v>299</v>
      </c>
      <c r="C187" s="21">
        <v>3000000</v>
      </c>
      <c r="D187" s="262">
        <f>RREKAP!I196</f>
        <v>3000000</v>
      </c>
      <c r="E187" s="158">
        <f t="shared" si="11"/>
        <v>0</v>
      </c>
      <c r="F187" s="270">
        <f t="shared" si="12"/>
        <v>0</v>
      </c>
      <c r="G187" s="266">
        <f t="shared" si="13"/>
        <v>100</v>
      </c>
      <c r="H187" s="16"/>
    </row>
    <row r="188" spans="1:8" ht="14.1" customHeight="1" x14ac:dyDescent="0.25">
      <c r="A188" s="4" t="s">
        <v>328</v>
      </c>
      <c r="B188" s="4" t="s">
        <v>300</v>
      </c>
      <c r="C188" s="21">
        <f>C189+C190</f>
        <v>7950000</v>
      </c>
      <c r="D188" s="254">
        <f>D189+D190</f>
        <v>7950000</v>
      </c>
      <c r="E188" s="158">
        <f t="shared" si="11"/>
        <v>0</v>
      </c>
      <c r="F188" s="270">
        <f t="shared" si="12"/>
        <v>0</v>
      </c>
      <c r="G188" s="266">
        <f t="shared" si="13"/>
        <v>100</v>
      </c>
      <c r="H188" s="16"/>
    </row>
    <row r="189" spans="1:8" ht="14.1" customHeight="1" x14ac:dyDescent="0.25">
      <c r="A189" s="4" t="s">
        <v>334</v>
      </c>
      <c r="B189" s="4" t="s">
        <v>301</v>
      </c>
      <c r="C189" s="21">
        <v>3950000</v>
      </c>
      <c r="D189" s="262">
        <f>RREKAP!I198</f>
        <v>3950000</v>
      </c>
      <c r="E189" s="158">
        <f t="shared" si="11"/>
        <v>0</v>
      </c>
      <c r="F189" s="270">
        <f t="shared" si="12"/>
        <v>0</v>
      </c>
      <c r="G189" s="266">
        <f t="shared" si="13"/>
        <v>100</v>
      </c>
      <c r="H189" s="16"/>
    </row>
    <row r="190" spans="1:8" ht="14.1" customHeight="1" x14ac:dyDescent="0.25">
      <c r="A190" s="4" t="s">
        <v>335</v>
      </c>
      <c r="B190" s="4" t="s">
        <v>302</v>
      </c>
      <c r="C190" s="21">
        <v>4000000</v>
      </c>
      <c r="D190" s="262">
        <f>RREKAP!I199</f>
        <v>4000000</v>
      </c>
      <c r="E190" s="158">
        <f t="shared" si="11"/>
        <v>0</v>
      </c>
      <c r="F190" s="270">
        <f t="shared" si="12"/>
        <v>0</v>
      </c>
      <c r="G190" s="266">
        <f t="shared" si="13"/>
        <v>100</v>
      </c>
      <c r="H190" s="16"/>
    </row>
    <row r="191" spans="1:8" ht="14.1" customHeight="1" x14ac:dyDescent="0.25">
      <c r="A191" s="124"/>
      <c r="B191" s="124"/>
      <c r="C191" s="125"/>
      <c r="D191" s="311"/>
      <c r="E191" s="312"/>
      <c r="F191" s="313"/>
      <c r="G191" s="313"/>
      <c r="H191" s="126"/>
    </row>
    <row r="192" spans="1:8" ht="14.1" customHeight="1" x14ac:dyDescent="0.25">
      <c r="A192" s="7"/>
      <c r="B192" s="7"/>
      <c r="C192" s="8"/>
      <c r="D192" s="314"/>
      <c r="E192" s="315"/>
      <c r="F192" s="316"/>
      <c r="G192" s="316"/>
      <c r="H192" s="130"/>
    </row>
    <row r="193" spans="1:10" ht="14.1" customHeight="1" x14ac:dyDescent="0.25">
      <c r="A193" s="7"/>
      <c r="B193" s="7"/>
      <c r="C193" s="8"/>
      <c r="D193" s="314"/>
      <c r="E193" s="315"/>
      <c r="F193" s="316"/>
      <c r="G193" s="316"/>
      <c r="H193" s="130"/>
    </row>
    <row r="194" spans="1:10" ht="14.1" customHeight="1" x14ac:dyDescent="0.25">
      <c r="A194" s="7"/>
      <c r="B194" s="7"/>
      <c r="C194" s="8"/>
      <c r="D194" s="314"/>
      <c r="E194" s="315"/>
      <c r="F194" s="316"/>
      <c r="G194" s="316"/>
      <c r="H194" s="130"/>
    </row>
    <row r="195" spans="1:10" ht="14.1" customHeight="1" x14ac:dyDescent="0.25">
      <c r="A195" s="127"/>
      <c r="B195" s="127"/>
      <c r="C195" s="128"/>
      <c r="D195" s="317"/>
      <c r="E195" s="318"/>
      <c r="F195" s="319"/>
      <c r="G195" s="319"/>
      <c r="H195" s="129">
        <v>6</v>
      </c>
    </row>
    <row r="196" spans="1:10" ht="13.5" customHeight="1" x14ac:dyDescent="0.25">
      <c r="A196" s="4" t="s">
        <v>329</v>
      </c>
      <c r="B196" s="4" t="s">
        <v>303</v>
      </c>
      <c r="C196" s="21">
        <f>C197+C198+C199</f>
        <v>4550000</v>
      </c>
      <c r="D196" s="254">
        <f>D197+D198+D199</f>
        <v>4488000</v>
      </c>
      <c r="E196" s="158">
        <f t="shared" si="11"/>
        <v>-62000</v>
      </c>
      <c r="F196" s="270">
        <f t="shared" si="12"/>
        <v>-1.3626373626373627</v>
      </c>
      <c r="G196" s="266">
        <f t="shared" si="13"/>
        <v>98.637362637362642</v>
      </c>
      <c r="H196" s="16"/>
    </row>
    <row r="197" spans="1:10" ht="13.5" customHeight="1" x14ac:dyDescent="0.25">
      <c r="A197" s="4" t="s">
        <v>336</v>
      </c>
      <c r="B197" s="4" t="s">
        <v>304</v>
      </c>
      <c r="C197" s="21">
        <v>600000</v>
      </c>
      <c r="D197" s="262">
        <f>RREKAP!I201</f>
        <v>538000</v>
      </c>
      <c r="E197" s="158">
        <f t="shared" si="11"/>
        <v>-62000</v>
      </c>
      <c r="F197" s="270">
        <f t="shared" si="12"/>
        <v>-10.333333333333334</v>
      </c>
      <c r="G197" s="266">
        <f t="shared" si="13"/>
        <v>89.666666666666657</v>
      </c>
      <c r="H197" s="16"/>
    </row>
    <row r="198" spans="1:10" ht="13.5" customHeight="1" x14ac:dyDescent="0.25">
      <c r="A198" s="4" t="s">
        <v>337</v>
      </c>
      <c r="B198" s="4" t="s">
        <v>305</v>
      </c>
      <c r="C198" s="21">
        <v>450000</v>
      </c>
      <c r="D198" s="262">
        <f>RREKAP!I202</f>
        <v>450000</v>
      </c>
      <c r="E198" s="158">
        <f t="shared" si="11"/>
        <v>0</v>
      </c>
      <c r="F198" s="270">
        <f t="shared" si="12"/>
        <v>0</v>
      </c>
      <c r="G198" s="266">
        <f t="shared" si="13"/>
        <v>100</v>
      </c>
      <c r="H198" s="16"/>
    </row>
    <row r="199" spans="1:10" ht="13.5" customHeight="1" x14ac:dyDescent="0.25">
      <c r="A199" s="4" t="s">
        <v>338</v>
      </c>
      <c r="B199" s="4" t="s">
        <v>306</v>
      </c>
      <c r="C199" s="21">
        <v>3500000</v>
      </c>
      <c r="D199" s="262">
        <f>RREKAP!I203</f>
        <v>3500000</v>
      </c>
      <c r="E199" s="158">
        <f t="shared" si="11"/>
        <v>0</v>
      </c>
      <c r="F199" s="270">
        <f t="shared" si="12"/>
        <v>0</v>
      </c>
      <c r="G199" s="266">
        <f t="shared" si="13"/>
        <v>100</v>
      </c>
      <c r="H199" s="16"/>
    </row>
    <row r="200" spans="1:10" ht="13.5" customHeight="1" x14ac:dyDescent="0.25">
      <c r="A200" s="4" t="s">
        <v>330</v>
      </c>
      <c r="B200" s="4" t="s">
        <v>307</v>
      </c>
      <c r="C200" s="21">
        <f>C201</f>
        <v>1500000</v>
      </c>
      <c r="D200" s="254">
        <f>D201</f>
        <v>1500000</v>
      </c>
      <c r="E200" s="158">
        <f t="shared" si="11"/>
        <v>0</v>
      </c>
      <c r="F200" s="270">
        <f t="shared" si="12"/>
        <v>0</v>
      </c>
      <c r="G200" s="266">
        <f t="shared" si="13"/>
        <v>100</v>
      </c>
      <c r="H200" s="16"/>
    </row>
    <row r="201" spans="1:10" ht="13.5" customHeight="1" x14ac:dyDescent="0.25">
      <c r="A201" s="4" t="s">
        <v>339</v>
      </c>
      <c r="B201" s="4" t="s">
        <v>308</v>
      </c>
      <c r="C201" s="21">
        <v>1500000</v>
      </c>
      <c r="D201" s="168">
        <f>RREKAP!I205</f>
        <v>1500000</v>
      </c>
      <c r="E201" s="158">
        <f t="shared" si="11"/>
        <v>0</v>
      </c>
      <c r="F201" s="270">
        <f t="shared" si="12"/>
        <v>0</v>
      </c>
      <c r="G201" s="266">
        <f t="shared" si="13"/>
        <v>100</v>
      </c>
      <c r="H201" s="16"/>
    </row>
    <row r="202" spans="1:10" ht="13.5" customHeight="1" thickBot="1" x14ac:dyDescent="0.3">
      <c r="A202" s="296" t="s">
        <v>42</v>
      </c>
      <c r="B202" s="296" t="s">
        <v>43</v>
      </c>
      <c r="C202" s="284">
        <f>C203</f>
        <v>20000000</v>
      </c>
      <c r="D202" s="297">
        <f>D203</f>
        <v>20000000</v>
      </c>
      <c r="E202" s="287">
        <f t="shared" si="11"/>
        <v>0</v>
      </c>
      <c r="F202" s="285">
        <f t="shared" si="12"/>
        <v>0</v>
      </c>
      <c r="G202" s="285">
        <f t="shared" si="13"/>
        <v>100</v>
      </c>
      <c r="H202" s="286"/>
    </row>
    <row r="203" spans="1:10" ht="13.5" customHeight="1" thickBot="1" x14ac:dyDescent="0.3">
      <c r="A203" s="3" t="s">
        <v>315</v>
      </c>
      <c r="B203" s="3" t="s">
        <v>294</v>
      </c>
      <c r="C203" s="65">
        <f>C204+C206</f>
        <v>20000000</v>
      </c>
      <c r="D203" s="252">
        <f>D204+D206</f>
        <v>20000000</v>
      </c>
      <c r="E203" s="161">
        <f t="shared" si="11"/>
        <v>0</v>
      </c>
      <c r="F203" s="271">
        <f t="shared" si="12"/>
        <v>0</v>
      </c>
      <c r="G203" s="271">
        <f t="shared" si="13"/>
        <v>100</v>
      </c>
      <c r="H203" s="34"/>
    </row>
    <row r="204" spans="1:10" ht="13.5" customHeight="1" x14ac:dyDescent="0.25">
      <c r="A204" s="63" t="s">
        <v>321</v>
      </c>
      <c r="B204" s="63" t="s">
        <v>297</v>
      </c>
      <c r="C204" s="64">
        <f>C205</f>
        <v>5000000</v>
      </c>
      <c r="D204" s="253">
        <f>D205</f>
        <v>5000000</v>
      </c>
      <c r="E204" s="160">
        <f t="shared" si="11"/>
        <v>0</v>
      </c>
      <c r="F204" s="269">
        <f t="shared" si="12"/>
        <v>0</v>
      </c>
      <c r="G204" s="272">
        <f t="shared" si="13"/>
        <v>100</v>
      </c>
      <c r="H204" s="30"/>
    </row>
    <row r="205" spans="1:10" ht="13.5" customHeight="1" x14ac:dyDescent="0.25">
      <c r="A205" s="4" t="s">
        <v>322</v>
      </c>
      <c r="B205" s="4" t="s">
        <v>313</v>
      </c>
      <c r="C205" s="21">
        <v>5000000</v>
      </c>
      <c r="D205" s="168">
        <f>RREKAP!I209</f>
        <v>5000000</v>
      </c>
      <c r="E205" s="158">
        <f t="shared" si="11"/>
        <v>0</v>
      </c>
      <c r="F205" s="270">
        <f t="shared" si="12"/>
        <v>0</v>
      </c>
      <c r="G205" s="266">
        <f t="shared" si="13"/>
        <v>100</v>
      </c>
      <c r="H205" s="16"/>
    </row>
    <row r="206" spans="1:10" ht="13.5" customHeight="1" x14ac:dyDescent="0.25">
      <c r="A206" s="4" t="s">
        <v>323</v>
      </c>
      <c r="B206" s="4" t="s">
        <v>300</v>
      </c>
      <c r="C206" s="21">
        <f>C207</f>
        <v>15000000</v>
      </c>
      <c r="D206" s="254">
        <f>D207</f>
        <v>15000000</v>
      </c>
      <c r="E206" s="158">
        <f t="shared" si="11"/>
        <v>0</v>
      </c>
      <c r="F206" s="270">
        <f t="shared" si="12"/>
        <v>0</v>
      </c>
      <c r="G206" s="266">
        <f t="shared" si="13"/>
        <v>100</v>
      </c>
      <c r="H206" s="16"/>
    </row>
    <row r="207" spans="1:10" ht="13.5" customHeight="1" x14ac:dyDescent="0.25">
      <c r="A207" s="4" t="s">
        <v>324</v>
      </c>
      <c r="B207" s="4" t="s">
        <v>314</v>
      </c>
      <c r="C207" s="21">
        <v>15000000</v>
      </c>
      <c r="D207" s="168">
        <f>RREKAP!I211</f>
        <v>15000000</v>
      </c>
      <c r="E207" s="158">
        <f t="shared" si="11"/>
        <v>0</v>
      </c>
      <c r="F207" s="270">
        <f t="shared" si="12"/>
        <v>0</v>
      </c>
      <c r="G207" s="266">
        <f t="shared" si="13"/>
        <v>100</v>
      </c>
      <c r="H207" s="16"/>
    </row>
    <row r="208" spans="1:10" ht="13.5" customHeight="1" thickBot="1" x14ac:dyDescent="0.3">
      <c r="A208" s="296" t="s">
        <v>44</v>
      </c>
      <c r="B208" s="296" t="s">
        <v>45</v>
      </c>
      <c r="C208" s="284">
        <f>C209</f>
        <v>20500000</v>
      </c>
      <c r="D208" s="297">
        <f>D209</f>
        <v>19735000</v>
      </c>
      <c r="E208" s="287">
        <f t="shared" si="11"/>
        <v>-765000</v>
      </c>
      <c r="F208" s="285">
        <f t="shared" si="12"/>
        <v>-3.7317073170731705</v>
      </c>
      <c r="G208" s="285">
        <f t="shared" si="13"/>
        <v>96.268292682926827</v>
      </c>
      <c r="H208" s="286"/>
      <c r="J208" s="721"/>
    </row>
    <row r="209" spans="1:8" ht="13.5" customHeight="1" thickBot="1" x14ac:dyDescent="0.3">
      <c r="A209" s="3" t="s">
        <v>316</v>
      </c>
      <c r="B209" s="3" t="s">
        <v>294</v>
      </c>
      <c r="C209" s="65">
        <f>C210</f>
        <v>20500000</v>
      </c>
      <c r="D209" s="252">
        <f>D210</f>
        <v>19735000</v>
      </c>
      <c r="E209" s="161">
        <f t="shared" si="11"/>
        <v>-765000</v>
      </c>
      <c r="F209" s="271">
        <f t="shared" si="12"/>
        <v>-3.7317073170731705</v>
      </c>
      <c r="G209" s="271">
        <f t="shared" si="13"/>
        <v>96.268292682926827</v>
      </c>
      <c r="H209" s="34"/>
    </row>
    <row r="210" spans="1:8" ht="13.5" customHeight="1" x14ac:dyDescent="0.25">
      <c r="A210" s="63" t="s">
        <v>317</v>
      </c>
      <c r="B210" s="63" t="s">
        <v>309</v>
      </c>
      <c r="C210" s="64">
        <f>C211+C212+C213</f>
        <v>20500000</v>
      </c>
      <c r="D210" s="253">
        <f>D211+D212+D213</f>
        <v>19735000</v>
      </c>
      <c r="E210" s="160">
        <f t="shared" si="11"/>
        <v>-765000</v>
      </c>
      <c r="F210" s="269">
        <f t="shared" si="12"/>
        <v>-3.7317073170731705</v>
      </c>
      <c r="G210" s="272">
        <f t="shared" si="13"/>
        <v>96.268292682926827</v>
      </c>
      <c r="H210" s="30"/>
    </row>
    <row r="211" spans="1:8" ht="13.5" customHeight="1" x14ac:dyDescent="0.25">
      <c r="A211" s="4" t="s">
        <v>318</v>
      </c>
      <c r="B211" s="4" t="s">
        <v>310</v>
      </c>
      <c r="C211" s="21">
        <v>8000000</v>
      </c>
      <c r="D211" s="262">
        <f>RREKAP!I215</f>
        <v>8000000</v>
      </c>
      <c r="E211" s="158">
        <f t="shared" si="11"/>
        <v>0</v>
      </c>
      <c r="F211" s="270">
        <f t="shared" si="12"/>
        <v>0</v>
      </c>
      <c r="G211" s="266">
        <f t="shared" si="13"/>
        <v>100</v>
      </c>
      <c r="H211" s="16"/>
    </row>
    <row r="212" spans="1:8" ht="13.5" customHeight="1" x14ac:dyDescent="0.25">
      <c r="A212" s="4" t="s">
        <v>319</v>
      </c>
      <c r="B212" s="4" t="s">
        <v>311</v>
      </c>
      <c r="C212" s="21">
        <v>7500000</v>
      </c>
      <c r="D212" s="262">
        <f>RREKAP!I216</f>
        <v>7500000</v>
      </c>
      <c r="E212" s="158">
        <f t="shared" si="11"/>
        <v>0</v>
      </c>
      <c r="F212" s="270">
        <f t="shared" si="12"/>
        <v>0</v>
      </c>
      <c r="G212" s="266">
        <f t="shared" si="13"/>
        <v>100</v>
      </c>
      <c r="H212" s="16"/>
    </row>
    <row r="213" spans="1:8" ht="13.5" customHeight="1" x14ac:dyDescent="0.25">
      <c r="A213" s="4" t="s">
        <v>320</v>
      </c>
      <c r="B213" s="4" t="s">
        <v>312</v>
      </c>
      <c r="C213" s="21">
        <v>5000000</v>
      </c>
      <c r="D213" s="168">
        <f>RREKAP!I217</f>
        <v>4235000</v>
      </c>
      <c r="E213" s="158">
        <f t="shared" si="11"/>
        <v>-765000</v>
      </c>
      <c r="F213" s="270">
        <f t="shared" si="12"/>
        <v>-15.299999999999999</v>
      </c>
      <c r="G213" s="266">
        <f t="shared" si="13"/>
        <v>84.7</v>
      </c>
      <c r="H213" s="16"/>
    </row>
    <row r="214" spans="1:8" ht="13.5" customHeight="1" thickBot="1" x14ac:dyDescent="0.3">
      <c r="A214" s="296" t="s">
        <v>46</v>
      </c>
      <c r="B214" s="296" t="s">
        <v>47</v>
      </c>
      <c r="C214" s="61">
        <f>C215+C218</f>
        <v>23195000</v>
      </c>
      <c r="D214" s="251">
        <f>D215+D218</f>
        <v>22651500</v>
      </c>
      <c r="E214" s="287">
        <f t="shared" si="11"/>
        <v>-543500</v>
      </c>
      <c r="F214" s="285">
        <f t="shared" si="12"/>
        <v>-2.3431774089243373</v>
      </c>
      <c r="G214" s="1297">
        <f t="shared" si="13"/>
        <v>97.656822591075667</v>
      </c>
      <c r="H214" s="286"/>
    </row>
    <row r="215" spans="1:8" ht="13.5" customHeight="1" thickBot="1" x14ac:dyDescent="0.3">
      <c r="A215" s="3" t="s">
        <v>342</v>
      </c>
      <c r="B215" s="3" t="s">
        <v>92</v>
      </c>
      <c r="C215" s="65">
        <f>C216</f>
        <v>6000000</v>
      </c>
      <c r="D215" s="252">
        <f>D216</f>
        <v>6000000</v>
      </c>
      <c r="E215" s="161">
        <f t="shared" si="11"/>
        <v>0</v>
      </c>
      <c r="F215" s="271">
        <f t="shared" si="12"/>
        <v>0</v>
      </c>
      <c r="G215" s="271">
        <f t="shared" si="13"/>
        <v>100</v>
      </c>
      <c r="H215" s="34"/>
    </row>
    <row r="216" spans="1:8" ht="13.5" customHeight="1" x14ac:dyDescent="0.25">
      <c r="A216" s="63" t="s">
        <v>343</v>
      </c>
      <c r="B216" s="63" t="s">
        <v>213</v>
      </c>
      <c r="C216" s="64">
        <f>C217</f>
        <v>6000000</v>
      </c>
      <c r="D216" s="253">
        <f>D217</f>
        <v>6000000</v>
      </c>
      <c r="E216" s="160">
        <f t="shared" si="11"/>
        <v>0</v>
      </c>
      <c r="F216" s="269">
        <f t="shared" si="12"/>
        <v>0</v>
      </c>
      <c r="G216" s="272">
        <f t="shared" si="13"/>
        <v>100</v>
      </c>
      <c r="H216" s="30"/>
    </row>
    <row r="217" spans="1:8" ht="13.5" customHeight="1" thickBot="1" x14ac:dyDescent="0.3">
      <c r="A217" s="48" t="s">
        <v>344</v>
      </c>
      <c r="B217" s="48" t="s">
        <v>290</v>
      </c>
      <c r="C217" s="49">
        <v>6000000</v>
      </c>
      <c r="D217" s="168">
        <f>RREKAP!I224</f>
        <v>6000000</v>
      </c>
      <c r="E217" s="159">
        <f t="shared" si="11"/>
        <v>0</v>
      </c>
      <c r="F217" s="266">
        <f t="shared" si="12"/>
        <v>0</v>
      </c>
      <c r="G217" s="266">
        <f t="shared" si="13"/>
        <v>100</v>
      </c>
      <c r="H217" s="29"/>
    </row>
    <row r="218" spans="1:8" ht="13.5" customHeight="1" thickBot="1" x14ac:dyDescent="0.3">
      <c r="A218" s="3" t="s">
        <v>345</v>
      </c>
      <c r="B218" s="3" t="s">
        <v>151</v>
      </c>
      <c r="C218" s="65">
        <f>C219</f>
        <v>17195000</v>
      </c>
      <c r="D218" s="252">
        <f>D219</f>
        <v>16651500</v>
      </c>
      <c r="E218" s="161">
        <f t="shared" si="11"/>
        <v>-543500</v>
      </c>
      <c r="F218" s="271">
        <f t="shared" si="12"/>
        <v>-3.1608025588833968</v>
      </c>
      <c r="G218" s="271">
        <f t="shared" si="13"/>
        <v>96.83919744111661</v>
      </c>
      <c r="H218" s="34"/>
    </row>
    <row r="219" spans="1:8" ht="13.5" customHeight="1" x14ac:dyDescent="0.25">
      <c r="A219" s="63" t="s">
        <v>346</v>
      </c>
      <c r="B219" s="63" t="s">
        <v>340</v>
      </c>
      <c r="C219" s="64">
        <f>C220</f>
        <v>17195000</v>
      </c>
      <c r="D219" s="253">
        <f>D220</f>
        <v>16651500</v>
      </c>
      <c r="E219" s="160">
        <f t="shared" si="11"/>
        <v>-543500</v>
      </c>
      <c r="F219" s="269">
        <f t="shared" si="12"/>
        <v>-3.1608025588833968</v>
      </c>
      <c r="G219" s="272">
        <f t="shared" si="13"/>
        <v>96.83919744111661</v>
      </c>
      <c r="H219" s="30"/>
    </row>
    <row r="220" spans="1:8" ht="13.5" customHeight="1" x14ac:dyDescent="0.25">
      <c r="A220" s="4" t="s">
        <v>347</v>
      </c>
      <c r="B220" s="4" t="s">
        <v>341</v>
      </c>
      <c r="C220" s="21">
        <v>17195000</v>
      </c>
      <c r="D220" s="256">
        <f>RREKAP!I227</f>
        <v>16651500</v>
      </c>
      <c r="E220" s="158">
        <f t="shared" si="11"/>
        <v>-543500</v>
      </c>
      <c r="F220" s="270">
        <f t="shared" si="12"/>
        <v>-3.1608025588833968</v>
      </c>
      <c r="G220" s="266">
        <f t="shared" si="13"/>
        <v>96.83919744111661</v>
      </c>
      <c r="H220" s="16"/>
    </row>
    <row r="221" spans="1:8" ht="13.5" customHeight="1" thickBot="1" x14ac:dyDescent="0.3">
      <c r="A221" s="296" t="s">
        <v>48</v>
      </c>
      <c r="B221" s="296" t="s">
        <v>49</v>
      </c>
      <c r="C221" s="61">
        <f>C222+C225</f>
        <v>61450000</v>
      </c>
      <c r="D221" s="251">
        <f>D222+D225</f>
        <v>59953000</v>
      </c>
      <c r="E221" s="287">
        <f t="shared" si="11"/>
        <v>-1497000</v>
      </c>
      <c r="F221" s="285">
        <f t="shared" si="12"/>
        <v>-2.4361269324654189</v>
      </c>
      <c r="G221" s="1298">
        <f t="shared" si="13"/>
        <v>97.563873067534573</v>
      </c>
      <c r="H221" s="286"/>
    </row>
    <row r="222" spans="1:8" ht="13.5" customHeight="1" thickBot="1" x14ac:dyDescent="0.3">
      <c r="A222" s="3" t="s">
        <v>359</v>
      </c>
      <c r="B222" s="3" t="s">
        <v>92</v>
      </c>
      <c r="C222" s="65">
        <f>C223</f>
        <v>26100000</v>
      </c>
      <c r="D222" s="252">
        <f>D223</f>
        <v>26100000</v>
      </c>
      <c r="E222" s="161">
        <f t="shared" ref="E222:E302" si="19">D222-C222</f>
        <v>0</v>
      </c>
      <c r="F222" s="271">
        <f t="shared" ref="F222:F302" si="20">E222/C222*100</f>
        <v>0</v>
      </c>
      <c r="G222" s="271">
        <f t="shared" ref="G222:G302" si="21">D222/C222*100</f>
        <v>100</v>
      </c>
      <c r="H222" s="34"/>
    </row>
    <row r="223" spans="1:8" ht="13.5" customHeight="1" x14ac:dyDescent="0.25">
      <c r="A223" s="63" t="s">
        <v>360</v>
      </c>
      <c r="B223" s="63" t="s">
        <v>213</v>
      </c>
      <c r="C223" s="64">
        <f>C224</f>
        <v>26100000</v>
      </c>
      <c r="D223" s="253">
        <f>D224</f>
        <v>26100000</v>
      </c>
      <c r="E223" s="160">
        <f t="shared" si="19"/>
        <v>0</v>
      </c>
      <c r="F223" s="269">
        <f t="shared" si="20"/>
        <v>0</v>
      </c>
      <c r="G223" s="272">
        <f t="shared" si="21"/>
        <v>100</v>
      </c>
      <c r="H223" s="30"/>
    </row>
    <row r="224" spans="1:8" ht="13.5" customHeight="1" thickBot="1" x14ac:dyDescent="0.3">
      <c r="A224" s="48" t="s">
        <v>361</v>
      </c>
      <c r="B224" s="48" t="s">
        <v>290</v>
      </c>
      <c r="C224" s="49">
        <v>26100000</v>
      </c>
      <c r="D224" s="168">
        <f>RREKAP!I231</f>
        <v>26100000</v>
      </c>
      <c r="E224" s="159">
        <f t="shared" si="19"/>
        <v>0</v>
      </c>
      <c r="F224" s="266">
        <f t="shared" si="20"/>
        <v>0</v>
      </c>
      <c r="G224" s="266">
        <f t="shared" si="21"/>
        <v>100</v>
      </c>
      <c r="H224" s="29"/>
    </row>
    <row r="225" spans="1:8" ht="13.5" customHeight="1" thickBot="1" x14ac:dyDescent="0.3">
      <c r="A225" s="3" t="s">
        <v>362</v>
      </c>
      <c r="B225" s="3" t="s">
        <v>151</v>
      </c>
      <c r="C225" s="65">
        <f>C226</f>
        <v>35350000</v>
      </c>
      <c r="D225" s="252">
        <f>D226</f>
        <v>33853000</v>
      </c>
      <c r="E225" s="161">
        <f t="shared" si="19"/>
        <v>-1497000</v>
      </c>
      <c r="F225" s="271">
        <f t="shared" si="20"/>
        <v>-4.2347949080622342</v>
      </c>
      <c r="G225" s="271">
        <f t="shared" si="21"/>
        <v>95.765205091937773</v>
      </c>
      <c r="H225" s="34"/>
    </row>
    <row r="226" spans="1:8" ht="13.5" customHeight="1" x14ac:dyDescent="0.25">
      <c r="A226" s="63" t="s">
        <v>363</v>
      </c>
      <c r="B226" s="63" t="s">
        <v>340</v>
      </c>
      <c r="C226" s="64">
        <f>C227</f>
        <v>35350000</v>
      </c>
      <c r="D226" s="253">
        <f>D227</f>
        <v>33853000</v>
      </c>
      <c r="E226" s="160">
        <f t="shared" si="19"/>
        <v>-1497000</v>
      </c>
      <c r="F226" s="269">
        <f t="shared" si="20"/>
        <v>-4.2347949080622342</v>
      </c>
      <c r="G226" s="272">
        <f t="shared" si="21"/>
        <v>95.765205091937773</v>
      </c>
      <c r="H226" s="30"/>
    </row>
    <row r="227" spans="1:8" ht="13.5" customHeight="1" x14ac:dyDescent="0.25">
      <c r="A227" s="4" t="s">
        <v>364</v>
      </c>
      <c r="B227" s="4" t="s">
        <v>341</v>
      </c>
      <c r="C227" s="21">
        <v>35350000</v>
      </c>
      <c r="D227" s="256">
        <f>RREKAP!I234</f>
        <v>33853000</v>
      </c>
      <c r="E227" s="158">
        <f t="shared" si="19"/>
        <v>-1497000</v>
      </c>
      <c r="F227" s="270">
        <f t="shared" si="20"/>
        <v>-4.2347949080622342</v>
      </c>
      <c r="G227" s="266">
        <f t="shared" si="21"/>
        <v>95.765205091937773</v>
      </c>
      <c r="H227" s="16"/>
    </row>
    <row r="228" spans="1:8" ht="13.5" customHeight="1" thickBot="1" x14ac:dyDescent="0.3">
      <c r="A228" s="296" t="s">
        <v>50</v>
      </c>
      <c r="B228" s="296" t="s">
        <v>51</v>
      </c>
      <c r="C228" s="61">
        <f>C229</f>
        <v>22000000</v>
      </c>
      <c r="D228" s="251">
        <f>D229</f>
        <v>21407414</v>
      </c>
      <c r="E228" s="287">
        <f t="shared" si="19"/>
        <v>-592586</v>
      </c>
      <c r="F228" s="285">
        <f t="shared" si="20"/>
        <v>-2.6935727272727275</v>
      </c>
      <c r="G228" s="1297">
        <f t="shared" si="21"/>
        <v>97.306427272727262</v>
      </c>
      <c r="H228" s="286"/>
    </row>
    <row r="229" spans="1:8" ht="13.5" customHeight="1" thickBot="1" x14ac:dyDescent="0.3">
      <c r="A229" s="3" t="s">
        <v>353</v>
      </c>
      <c r="B229" s="3" t="s">
        <v>151</v>
      </c>
      <c r="C229" s="76">
        <f>C230</f>
        <v>22000000</v>
      </c>
      <c r="D229" s="257">
        <f>D230</f>
        <v>21407414</v>
      </c>
      <c r="E229" s="161">
        <f t="shared" si="19"/>
        <v>-592586</v>
      </c>
      <c r="F229" s="271">
        <f t="shared" si="20"/>
        <v>-2.6935727272727275</v>
      </c>
      <c r="G229" s="271">
        <f t="shared" si="21"/>
        <v>97.306427272727262</v>
      </c>
      <c r="H229" s="34"/>
    </row>
    <row r="230" spans="1:8" ht="13.5" customHeight="1" x14ac:dyDescent="0.25">
      <c r="A230" s="63" t="s">
        <v>354</v>
      </c>
      <c r="B230" s="74" t="s">
        <v>348</v>
      </c>
      <c r="C230" s="75">
        <f>C231+C232+C233+C234</f>
        <v>22000000</v>
      </c>
      <c r="D230" s="258">
        <f>D231+D232+D233+D234</f>
        <v>21407414</v>
      </c>
      <c r="E230" s="160">
        <f t="shared" si="19"/>
        <v>-592586</v>
      </c>
      <c r="F230" s="269">
        <f t="shared" si="20"/>
        <v>-2.6935727272727275</v>
      </c>
      <c r="G230" s="272">
        <f t="shared" si="21"/>
        <v>97.306427272727262</v>
      </c>
      <c r="H230" s="30"/>
    </row>
    <row r="231" spans="1:8" ht="13.5" customHeight="1" x14ac:dyDescent="0.25">
      <c r="A231" s="4" t="s">
        <v>355</v>
      </c>
      <c r="B231" s="4" t="s">
        <v>349</v>
      </c>
      <c r="C231" s="6">
        <v>1420000</v>
      </c>
      <c r="D231" s="262">
        <f>RREKAP!I238</f>
        <v>1418999</v>
      </c>
      <c r="E231" s="158">
        <f t="shared" si="19"/>
        <v>-1001</v>
      </c>
      <c r="F231" s="270">
        <f t="shared" si="20"/>
        <v>-7.0492957746478874E-2</v>
      </c>
      <c r="G231" s="266">
        <f t="shared" si="21"/>
        <v>99.929507042253519</v>
      </c>
      <c r="H231" s="16"/>
    </row>
    <row r="232" spans="1:8" ht="13.5" customHeight="1" x14ac:dyDescent="0.25">
      <c r="A232" s="4" t="s">
        <v>356</v>
      </c>
      <c r="B232" s="5" t="s">
        <v>350</v>
      </c>
      <c r="C232" s="6">
        <v>2798000</v>
      </c>
      <c r="D232" s="262">
        <f>RREKAP!I239</f>
        <v>2675000</v>
      </c>
      <c r="E232" s="158">
        <f t="shared" si="19"/>
        <v>-123000</v>
      </c>
      <c r="F232" s="270">
        <f t="shared" si="20"/>
        <v>-4.3959971408148677</v>
      </c>
      <c r="G232" s="266">
        <f t="shared" si="21"/>
        <v>95.60400285918513</v>
      </c>
      <c r="H232" s="16"/>
    </row>
    <row r="233" spans="1:8" ht="13.5" customHeight="1" x14ac:dyDescent="0.25">
      <c r="A233" s="4" t="s">
        <v>357</v>
      </c>
      <c r="B233" s="4" t="s">
        <v>351</v>
      </c>
      <c r="C233" s="6">
        <v>16182000</v>
      </c>
      <c r="D233" s="262">
        <f>RREKAP!I240</f>
        <v>16147915</v>
      </c>
      <c r="E233" s="158">
        <f t="shared" si="19"/>
        <v>-34085</v>
      </c>
      <c r="F233" s="270">
        <f t="shared" si="20"/>
        <v>-0.21063527376096897</v>
      </c>
      <c r="G233" s="266">
        <f t="shared" si="21"/>
        <v>99.789364726239029</v>
      </c>
      <c r="H233" s="16"/>
    </row>
    <row r="234" spans="1:8" ht="13.5" customHeight="1" x14ac:dyDescent="0.25">
      <c r="A234" s="4" t="s">
        <v>358</v>
      </c>
      <c r="B234" s="4" t="s">
        <v>352</v>
      </c>
      <c r="C234" s="6">
        <v>1600000</v>
      </c>
      <c r="D234" s="262">
        <f>RREKAP!I241</f>
        <v>1165500</v>
      </c>
      <c r="E234" s="158">
        <f t="shared" si="19"/>
        <v>-434500</v>
      </c>
      <c r="F234" s="270">
        <f t="shared" si="20"/>
        <v>-27.15625</v>
      </c>
      <c r="G234" s="266">
        <f t="shared" si="21"/>
        <v>72.84375</v>
      </c>
      <c r="H234" s="16"/>
    </row>
    <row r="235" spans="1:8" ht="13.5" customHeight="1" x14ac:dyDescent="0.25">
      <c r="A235" s="124"/>
      <c r="B235" s="124"/>
      <c r="C235" s="327"/>
      <c r="D235" s="311"/>
      <c r="E235" s="312"/>
      <c r="F235" s="313"/>
      <c r="G235" s="313"/>
      <c r="H235" s="126"/>
    </row>
    <row r="236" spans="1:8" ht="13.5" customHeight="1" x14ac:dyDescent="0.25">
      <c r="A236" s="7"/>
      <c r="B236" s="7"/>
      <c r="C236" s="328"/>
      <c r="D236" s="314"/>
      <c r="E236" s="315"/>
      <c r="F236" s="316"/>
      <c r="G236" s="316"/>
      <c r="H236" s="130"/>
    </row>
    <row r="237" spans="1:8" ht="13.5" customHeight="1" x14ac:dyDescent="0.25">
      <c r="A237" s="7"/>
      <c r="B237" s="7"/>
      <c r="C237" s="328"/>
      <c r="D237" s="314"/>
      <c r="E237" s="315"/>
      <c r="F237" s="316"/>
      <c r="G237" s="316"/>
      <c r="H237" s="130"/>
    </row>
    <row r="238" spans="1:8" ht="13.5" customHeight="1" x14ac:dyDescent="0.25">
      <c r="A238" s="127"/>
      <c r="B238" s="127"/>
      <c r="C238" s="329"/>
      <c r="D238" s="317"/>
      <c r="E238" s="318"/>
      <c r="F238" s="319"/>
      <c r="G238" s="319"/>
      <c r="H238" s="129">
        <v>7</v>
      </c>
    </row>
    <row r="239" spans="1:8" ht="13.5" customHeight="1" thickBot="1" x14ac:dyDescent="0.3">
      <c r="A239" s="70" t="s">
        <v>52</v>
      </c>
      <c r="B239" s="70" t="s">
        <v>53</v>
      </c>
      <c r="C239" s="61">
        <f t="shared" ref="C239:D241" si="22">C240</f>
        <v>2500000</v>
      </c>
      <c r="D239" s="259">
        <f t="shared" si="22"/>
        <v>2498000</v>
      </c>
      <c r="E239" s="287">
        <f t="shared" si="19"/>
        <v>-2000</v>
      </c>
      <c r="F239" s="285">
        <f t="shared" si="20"/>
        <v>-0.08</v>
      </c>
      <c r="G239" s="285">
        <f t="shared" si="21"/>
        <v>99.92</v>
      </c>
      <c r="H239" s="286"/>
    </row>
    <row r="240" spans="1:8" ht="13.5" customHeight="1" thickBot="1" x14ac:dyDescent="0.3">
      <c r="A240" s="3" t="s">
        <v>366</v>
      </c>
      <c r="B240" s="3" t="s">
        <v>151</v>
      </c>
      <c r="C240" s="76">
        <f t="shared" si="22"/>
        <v>2500000</v>
      </c>
      <c r="D240" s="257">
        <f t="shared" si="22"/>
        <v>2498000</v>
      </c>
      <c r="E240" s="161">
        <f t="shared" si="19"/>
        <v>-2000</v>
      </c>
      <c r="F240" s="271">
        <f t="shared" si="20"/>
        <v>-0.08</v>
      </c>
      <c r="G240" s="271">
        <f t="shared" si="21"/>
        <v>99.92</v>
      </c>
      <c r="H240" s="34"/>
    </row>
    <row r="241" spans="1:8" ht="13.5" customHeight="1" x14ac:dyDescent="0.25">
      <c r="A241" s="63" t="s">
        <v>367</v>
      </c>
      <c r="B241" s="74" t="s">
        <v>239</v>
      </c>
      <c r="C241" s="75">
        <f t="shared" si="22"/>
        <v>2500000</v>
      </c>
      <c r="D241" s="258">
        <f t="shared" si="22"/>
        <v>2498000</v>
      </c>
      <c r="E241" s="160">
        <f t="shared" si="19"/>
        <v>-2000</v>
      </c>
      <c r="F241" s="269">
        <f t="shared" si="20"/>
        <v>-0.08</v>
      </c>
      <c r="G241" s="272">
        <f t="shared" si="21"/>
        <v>99.92</v>
      </c>
      <c r="H241" s="30"/>
    </row>
    <row r="242" spans="1:8" ht="13.5" customHeight="1" x14ac:dyDescent="0.25">
      <c r="A242" s="4" t="s">
        <v>368</v>
      </c>
      <c r="B242" s="4" t="s">
        <v>365</v>
      </c>
      <c r="C242" s="6">
        <v>2500000</v>
      </c>
      <c r="D242" s="168">
        <f>RREKAP!I245</f>
        <v>2498000</v>
      </c>
      <c r="E242" s="158">
        <f t="shared" si="19"/>
        <v>-2000</v>
      </c>
      <c r="F242" s="270">
        <f t="shared" si="20"/>
        <v>-0.08</v>
      </c>
      <c r="G242" s="266">
        <f t="shared" si="21"/>
        <v>99.92</v>
      </c>
      <c r="H242" s="16"/>
    </row>
    <row r="243" spans="1:8" ht="13.5" customHeight="1" thickBot="1" x14ac:dyDescent="0.3">
      <c r="A243" s="70" t="s">
        <v>54</v>
      </c>
      <c r="B243" s="70" t="s">
        <v>55</v>
      </c>
      <c r="C243" s="61">
        <f t="shared" ref="C243:D245" si="23">C244</f>
        <v>2500000</v>
      </c>
      <c r="D243" s="251">
        <f t="shared" si="23"/>
        <v>2500000</v>
      </c>
      <c r="E243" s="287">
        <f t="shared" si="19"/>
        <v>0</v>
      </c>
      <c r="F243" s="285">
        <f t="shared" si="20"/>
        <v>0</v>
      </c>
      <c r="G243" s="285">
        <f t="shared" si="21"/>
        <v>100</v>
      </c>
      <c r="H243" s="286"/>
    </row>
    <row r="244" spans="1:8" ht="13.5" customHeight="1" thickBot="1" x14ac:dyDescent="0.3">
      <c r="A244" s="3" t="s">
        <v>369</v>
      </c>
      <c r="B244" s="3" t="s">
        <v>151</v>
      </c>
      <c r="C244" s="76">
        <f t="shared" si="23"/>
        <v>2500000</v>
      </c>
      <c r="D244" s="257">
        <f t="shared" si="23"/>
        <v>2500000</v>
      </c>
      <c r="E244" s="161">
        <f t="shared" si="19"/>
        <v>0</v>
      </c>
      <c r="F244" s="271">
        <f t="shared" si="20"/>
        <v>0</v>
      </c>
      <c r="G244" s="271">
        <f t="shared" si="21"/>
        <v>100</v>
      </c>
      <c r="H244" s="34"/>
    </row>
    <row r="245" spans="1:8" ht="13.5" customHeight="1" x14ac:dyDescent="0.25">
      <c r="A245" s="63" t="s">
        <v>370</v>
      </c>
      <c r="B245" s="74" t="s">
        <v>239</v>
      </c>
      <c r="C245" s="75">
        <f t="shared" si="23"/>
        <v>2500000</v>
      </c>
      <c r="D245" s="258">
        <f t="shared" si="23"/>
        <v>2500000</v>
      </c>
      <c r="E245" s="160">
        <f t="shared" si="19"/>
        <v>0</v>
      </c>
      <c r="F245" s="269">
        <f t="shared" si="20"/>
        <v>0</v>
      </c>
      <c r="G245" s="272">
        <f t="shared" si="21"/>
        <v>100</v>
      </c>
      <c r="H245" s="30"/>
    </row>
    <row r="246" spans="1:8" ht="13.5" customHeight="1" x14ac:dyDescent="0.25">
      <c r="A246" s="4" t="s">
        <v>371</v>
      </c>
      <c r="B246" s="4" t="s">
        <v>365</v>
      </c>
      <c r="C246" s="6">
        <v>2500000</v>
      </c>
      <c r="D246" s="168">
        <f>RREKAP!I249</f>
        <v>2500000</v>
      </c>
      <c r="E246" s="158">
        <f t="shared" si="19"/>
        <v>0</v>
      </c>
      <c r="F246" s="270">
        <f t="shared" si="20"/>
        <v>0</v>
      </c>
      <c r="G246" s="266">
        <f t="shared" si="21"/>
        <v>100</v>
      </c>
      <c r="H246" s="16"/>
    </row>
    <row r="247" spans="1:8" ht="13.5" customHeight="1" x14ac:dyDescent="0.25">
      <c r="A247" s="54" t="s">
        <v>958</v>
      </c>
      <c r="B247" s="54" t="s">
        <v>966</v>
      </c>
      <c r="C247" s="6">
        <f>C248</f>
        <v>6000000</v>
      </c>
      <c r="D247" s="1133">
        <f t="shared" ref="D247:E250" si="24">D248</f>
        <v>6000000</v>
      </c>
      <c r="E247" s="1133">
        <f t="shared" si="24"/>
        <v>6000000</v>
      </c>
      <c r="F247" s="279"/>
      <c r="G247" s="280"/>
      <c r="H247" s="281"/>
    </row>
    <row r="248" spans="1:8" ht="13.5" customHeight="1" thickBot="1" x14ac:dyDescent="0.3">
      <c r="A248" s="993" t="s">
        <v>959</v>
      </c>
      <c r="B248" s="993" t="s">
        <v>963</v>
      </c>
      <c r="C248" s="1172">
        <f>C249</f>
        <v>6000000</v>
      </c>
      <c r="D248" s="1172">
        <f t="shared" si="24"/>
        <v>6000000</v>
      </c>
      <c r="E248" s="1172">
        <f t="shared" si="24"/>
        <v>6000000</v>
      </c>
      <c r="F248" s="270"/>
      <c r="G248" s="266"/>
      <c r="H248" s="16"/>
    </row>
    <row r="249" spans="1:8" ht="13.5" customHeight="1" thickBot="1" x14ac:dyDescent="0.3">
      <c r="A249" s="1148" t="s">
        <v>960</v>
      </c>
      <c r="B249" s="692" t="s">
        <v>151</v>
      </c>
      <c r="C249" s="76">
        <f>C250</f>
        <v>6000000</v>
      </c>
      <c r="D249" s="76">
        <f t="shared" si="24"/>
        <v>6000000</v>
      </c>
      <c r="E249" s="76">
        <f t="shared" si="24"/>
        <v>6000000</v>
      </c>
      <c r="F249" s="270"/>
      <c r="G249" s="266"/>
      <c r="H249" s="16"/>
    </row>
    <row r="250" spans="1:8" ht="13.5" customHeight="1" x14ac:dyDescent="0.25">
      <c r="A250" s="1149" t="s">
        <v>961</v>
      </c>
      <c r="B250" s="698" t="s">
        <v>964</v>
      </c>
      <c r="C250" s="1139">
        <f>C251</f>
        <v>6000000</v>
      </c>
      <c r="D250" s="1139">
        <f>D251</f>
        <v>6000000</v>
      </c>
      <c r="E250" s="1139">
        <f t="shared" si="24"/>
        <v>6000000</v>
      </c>
      <c r="F250" s="270"/>
      <c r="G250" s="266"/>
      <c r="H250" s="16"/>
    </row>
    <row r="251" spans="1:8" ht="13.5" customHeight="1" x14ac:dyDescent="0.25">
      <c r="A251" s="1150" t="s">
        <v>962</v>
      </c>
      <c r="B251" s="5" t="s">
        <v>965</v>
      </c>
      <c r="C251" s="6">
        <v>6000000</v>
      </c>
      <c r="D251" s="1000">
        <f>RREKAP!I254</f>
        <v>6000000</v>
      </c>
      <c r="E251" s="1299">
        <f>RREKAP!I254</f>
        <v>6000000</v>
      </c>
      <c r="F251" s="270"/>
      <c r="G251" s="266"/>
      <c r="H251" s="16"/>
    </row>
    <row r="252" spans="1:8" ht="13.5" customHeight="1" x14ac:dyDescent="0.25">
      <c r="A252" s="54" t="s">
        <v>118</v>
      </c>
      <c r="B252" s="54" t="s">
        <v>549</v>
      </c>
      <c r="C252" s="20">
        <f>C253</f>
        <v>49231000</v>
      </c>
      <c r="D252" s="1300">
        <f>D253</f>
        <v>49229000</v>
      </c>
      <c r="E252" s="278">
        <f t="shared" si="19"/>
        <v>-2000</v>
      </c>
      <c r="F252" s="279">
        <f t="shared" si="20"/>
        <v>-4.0624809571205133E-3</v>
      </c>
      <c r="G252" s="280">
        <f t="shared" si="21"/>
        <v>99.995937519042883</v>
      </c>
      <c r="H252" s="281"/>
    </row>
    <row r="253" spans="1:8" ht="13.5" customHeight="1" thickBot="1" x14ac:dyDescent="0.3">
      <c r="A253" s="72" t="s">
        <v>56</v>
      </c>
      <c r="B253" s="72" t="s">
        <v>57</v>
      </c>
      <c r="C253" s="73">
        <f>C254</f>
        <v>49231000</v>
      </c>
      <c r="D253" s="260">
        <f>D254</f>
        <v>49229000</v>
      </c>
      <c r="E253" s="287">
        <f t="shared" si="19"/>
        <v>-2000</v>
      </c>
      <c r="F253" s="285">
        <f t="shared" si="20"/>
        <v>-4.0624809571205133E-3</v>
      </c>
      <c r="G253" s="285">
        <f t="shared" si="21"/>
        <v>99.995937519042883</v>
      </c>
      <c r="H253" s="286"/>
    </row>
    <row r="254" spans="1:8" ht="13.5" customHeight="1" thickBot="1" x14ac:dyDescent="0.3">
      <c r="A254" s="3" t="s">
        <v>374</v>
      </c>
      <c r="B254" s="3" t="s">
        <v>92</v>
      </c>
      <c r="C254" s="65">
        <f>C255+C257</f>
        <v>49231000</v>
      </c>
      <c r="D254" s="252">
        <f>D255+D257</f>
        <v>49229000</v>
      </c>
      <c r="E254" s="161">
        <f t="shared" si="19"/>
        <v>-2000</v>
      </c>
      <c r="F254" s="271">
        <f t="shared" si="20"/>
        <v>-4.0624809571205133E-3</v>
      </c>
      <c r="G254" s="271">
        <f t="shared" si="21"/>
        <v>99.995937519042883</v>
      </c>
      <c r="H254" s="34"/>
    </row>
    <row r="255" spans="1:8" ht="13.5" customHeight="1" x14ac:dyDescent="0.25">
      <c r="A255" s="63" t="s">
        <v>375</v>
      </c>
      <c r="B255" s="63" t="s">
        <v>372</v>
      </c>
      <c r="C255" s="64">
        <f>C256</f>
        <v>7900000</v>
      </c>
      <c r="D255" s="253">
        <f>D256</f>
        <v>7898000</v>
      </c>
      <c r="E255" s="160">
        <f t="shared" si="19"/>
        <v>-2000</v>
      </c>
      <c r="F255" s="269">
        <f t="shared" si="20"/>
        <v>-2.5316455696202535E-2</v>
      </c>
      <c r="G255" s="272">
        <f t="shared" si="21"/>
        <v>99.974683544303801</v>
      </c>
      <c r="H255" s="30"/>
    </row>
    <row r="256" spans="1:8" ht="13.5" customHeight="1" x14ac:dyDescent="0.25">
      <c r="A256" s="4" t="s">
        <v>376</v>
      </c>
      <c r="B256" s="4" t="s">
        <v>212</v>
      </c>
      <c r="C256" s="21">
        <v>7900000</v>
      </c>
      <c r="D256" s="168">
        <f>RREKAP!I259</f>
        <v>7898000</v>
      </c>
      <c r="E256" s="158">
        <f t="shared" si="19"/>
        <v>-2000</v>
      </c>
      <c r="F256" s="270">
        <f t="shared" si="20"/>
        <v>-2.5316455696202535E-2</v>
      </c>
      <c r="G256" s="266">
        <f t="shared" si="21"/>
        <v>99.974683544303801</v>
      </c>
      <c r="H256" s="16"/>
    </row>
    <row r="257" spans="1:8" ht="13.5" customHeight="1" x14ac:dyDescent="0.25">
      <c r="A257" s="4" t="s">
        <v>377</v>
      </c>
      <c r="B257" s="4" t="s">
        <v>372</v>
      </c>
      <c r="C257" s="21">
        <f>C258</f>
        <v>41331000</v>
      </c>
      <c r="D257" s="254">
        <f>D258</f>
        <v>41331000</v>
      </c>
      <c r="E257" s="158">
        <f t="shared" si="19"/>
        <v>0</v>
      </c>
      <c r="F257" s="270">
        <f t="shared" si="20"/>
        <v>0</v>
      </c>
      <c r="G257" s="266">
        <f t="shared" si="21"/>
        <v>100</v>
      </c>
      <c r="H257" s="16"/>
    </row>
    <row r="258" spans="1:8" ht="13.5" customHeight="1" x14ac:dyDescent="0.25">
      <c r="A258" s="4" t="s">
        <v>378</v>
      </c>
      <c r="B258" s="4" t="s">
        <v>373</v>
      </c>
      <c r="C258" s="21">
        <v>41331000</v>
      </c>
      <c r="D258" s="168">
        <f>RREKAP!I261</f>
        <v>41331000</v>
      </c>
      <c r="E258" s="158">
        <f t="shared" si="19"/>
        <v>0</v>
      </c>
      <c r="F258" s="270">
        <f t="shared" si="20"/>
        <v>0</v>
      </c>
      <c r="G258" s="266">
        <f t="shared" si="21"/>
        <v>100</v>
      </c>
      <c r="H258" s="16"/>
    </row>
    <row r="259" spans="1:8" ht="13.5" customHeight="1" x14ac:dyDescent="0.25">
      <c r="A259" s="54" t="s">
        <v>117</v>
      </c>
      <c r="B259" s="54" t="s">
        <v>107</v>
      </c>
      <c r="C259" s="20">
        <f>C260+C268</f>
        <v>6530000</v>
      </c>
      <c r="D259" s="1301">
        <f>D260+D268</f>
        <v>6529500</v>
      </c>
      <c r="E259" s="55">
        <f>E260+E268+E283+E291</f>
        <v>-1360625</v>
      </c>
      <c r="F259" s="279">
        <f t="shared" si="20"/>
        <v>-20.836523736600306</v>
      </c>
      <c r="G259" s="280">
        <f t="shared" si="21"/>
        <v>99.992343032159269</v>
      </c>
      <c r="H259" s="281"/>
    </row>
    <row r="260" spans="1:8" ht="13.5" customHeight="1" thickBot="1" x14ac:dyDescent="0.3">
      <c r="A260" s="72" t="s">
        <v>58</v>
      </c>
      <c r="B260" s="1210" t="s">
        <v>59</v>
      </c>
      <c r="C260" s="73">
        <f>C261</f>
        <v>1530000</v>
      </c>
      <c r="D260" s="260">
        <f>D261</f>
        <v>1530000</v>
      </c>
      <c r="E260" s="287">
        <f t="shared" si="19"/>
        <v>0</v>
      </c>
      <c r="F260" s="285">
        <f t="shared" si="20"/>
        <v>0</v>
      </c>
      <c r="G260" s="285">
        <f t="shared" si="21"/>
        <v>100</v>
      </c>
      <c r="H260" s="286"/>
    </row>
    <row r="261" spans="1:8" ht="13.5" customHeight="1" thickBot="1" x14ac:dyDescent="0.3">
      <c r="A261" s="3" t="s">
        <v>379</v>
      </c>
      <c r="B261" s="3" t="s">
        <v>151</v>
      </c>
      <c r="C261" s="65">
        <f>C262+C264+C266</f>
        <v>1530000</v>
      </c>
      <c r="D261" s="252">
        <f>D262+D264+D266</f>
        <v>1530000</v>
      </c>
      <c r="E261" s="161">
        <f t="shared" si="19"/>
        <v>0</v>
      </c>
      <c r="F261" s="271">
        <f t="shared" si="20"/>
        <v>0</v>
      </c>
      <c r="G261" s="271">
        <f t="shared" si="21"/>
        <v>100</v>
      </c>
      <c r="H261" s="34"/>
    </row>
    <row r="262" spans="1:8" ht="13.5" customHeight="1" x14ac:dyDescent="0.25">
      <c r="A262" s="63" t="s">
        <v>380</v>
      </c>
      <c r="B262" s="63" t="s">
        <v>154</v>
      </c>
      <c r="C262" s="64">
        <f>C263</f>
        <v>60000</v>
      </c>
      <c r="D262" s="253">
        <f>D263</f>
        <v>60000</v>
      </c>
      <c r="E262" s="160">
        <f t="shared" si="19"/>
        <v>0</v>
      </c>
      <c r="F262" s="269">
        <f t="shared" si="20"/>
        <v>0</v>
      </c>
      <c r="G262" s="272">
        <f t="shared" si="21"/>
        <v>100</v>
      </c>
      <c r="H262" s="30"/>
    </row>
    <row r="263" spans="1:8" ht="13.5" customHeight="1" x14ac:dyDescent="0.25">
      <c r="A263" s="4" t="s">
        <v>381</v>
      </c>
      <c r="B263" s="4" t="s">
        <v>155</v>
      </c>
      <c r="C263" s="21">
        <v>60000</v>
      </c>
      <c r="D263" s="168">
        <f>RREKAP!I269</f>
        <v>60000</v>
      </c>
      <c r="E263" s="158">
        <f t="shared" si="19"/>
        <v>0</v>
      </c>
      <c r="F263" s="270">
        <f t="shared" si="20"/>
        <v>0</v>
      </c>
      <c r="G263" s="266">
        <f t="shared" si="21"/>
        <v>100</v>
      </c>
      <c r="H263" s="16"/>
    </row>
    <row r="264" spans="1:8" ht="13.5" customHeight="1" x14ac:dyDescent="0.25">
      <c r="A264" s="4" t="s">
        <v>382</v>
      </c>
      <c r="B264" s="4" t="s">
        <v>156</v>
      </c>
      <c r="C264" s="21">
        <f>C265</f>
        <v>30000</v>
      </c>
      <c r="D264" s="254">
        <f>D265</f>
        <v>30000</v>
      </c>
      <c r="E264" s="158">
        <f t="shared" si="19"/>
        <v>0</v>
      </c>
      <c r="F264" s="270">
        <f t="shared" si="20"/>
        <v>0</v>
      </c>
      <c r="G264" s="266">
        <f t="shared" si="21"/>
        <v>100</v>
      </c>
      <c r="H264" s="16"/>
    </row>
    <row r="265" spans="1:8" ht="13.5" customHeight="1" x14ac:dyDescent="0.25">
      <c r="A265" s="4" t="s">
        <v>383</v>
      </c>
      <c r="B265" s="4" t="s">
        <v>157</v>
      </c>
      <c r="C265" s="21">
        <v>30000</v>
      </c>
      <c r="D265" s="168">
        <f>RREKAP!I271</f>
        <v>30000</v>
      </c>
      <c r="E265" s="158">
        <f t="shared" si="19"/>
        <v>0</v>
      </c>
      <c r="F265" s="270">
        <f t="shared" si="20"/>
        <v>0</v>
      </c>
      <c r="G265" s="266">
        <f t="shared" si="21"/>
        <v>100</v>
      </c>
      <c r="H265" s="16"/>
    </row>
    <row r="266" spans="1:8" ht="13.5" customHeight="1" x14ac:dyDescent="0.25">
      <c r="A266" s="4" t="s">
        <v>384</v>
      </c>
      <c r="B266" s="4" t="s">
        <v>158</v>
      </c>
      <c r="C266" s="21">
        <f>C267</f>
        <v>1440000</v>
      </c>
      <c r="D266" s="254">
        <f>D267</f>
        <v>1440000</v>
      </c>
      <c r="E266" s="158">
        <f t="shared" si="19"/>
        <v>0</v>
      </c>
      <c r="F266" s="270">
        <f t="shared" si="20"/>
        <v>0</v>
      </c>
      <c r="G266" s="266">
        <f t="shared" si="21"/>
        <v>100</v>
      </c>
      <c r="H266" s="16"/>
    </row>
    <row r="267" spans="1:8" ht="13.5" customHeight="1" x14ac:dyDescent="0.25">
      <c r="A267" s="4" t="s">
        <v>385</v>
      </c>
      <c r="B267" s="4" t="s">
        <v>159</v>
      </c>
      <c r="C267" s="21">
        <v>1440000</v>
      </c>
      <c r="D267" s="168">
        <f>RREKAP!I273</f>
        <v>1440000</v>
      </c>
      <c r="E267" s="158">
        <f t="shared" si="19"/>
        <v>0</v>
      </c>
      <c r="F267" s="270">
        <f t="shared" si="20"/>
        <v>0</v>
      </c>
      <c r="G267" s="266">
        <f t="shared" si="21"/>
        <v>100</v>
      </c>
      <c r="H267" s="16"/>
    </row>
    <row r="268" spans="1:8" ht="13.5" customHeight="1" thickBot="1" x14ac:dyDescent="0.3">
      <c r="A268" s="70" t="s">
        <v>60</v>
      </c>
      <c r="B268" s="70" t="s">
        <v>61</v>
      </c>
      <c r="C268" s="71">
        <f>C269+C272</f>
        <v>5000000</v>
      </c>
      <c r="D268" s="251">
        <f>D269+D272</f>
        <v>4999500</v>
      </c>
      <c r="E268" s="287">
        <f t="shared" si="19"/>
        <v>-500</v>
      </c>
      <c r="F268" s="285">
        <f t="shared" si="20"/>
        <v>-0.01</v>
      </c>
      <c r="G268" s="285">
        <f t="shared" si="21"/>
        <v>99.99</v>
      </c>
      <c r="H268" s="286"/>
    </row>
    <row r="269" spans="1:8" ht="13.5" customHeight="1" thickBot="1" x14ac:dyDescent="0.3">
      <c r="A269" s="3" t="s">
        <v>386</v>
      </c>
      <c r="B269" s="3" t="s">
        <v>92</v>
      </c>
      <c r="C269" s="65">
        <f>C270</f>
        <v>2790000</v>
      </c>
      <c r="D269" s="252">
        <f>D270</f>
        <v>2790000</v>
      </c>
      <c r="E269" s="161">
        <f t="shared" si="19"/>
        <v>0</v>
      </c>
      <c r="F269" s="271">
        <f t="shared" si="20"/>
        <v>0</v>
      </c>
      <c r="G269" s="271">
        <f t="shared" si="21"/>
        <v>100</v>
      </c>
      <c r="H269" s="34"/>
    </row>
    <row r="270" spans="1:8" ht="13.5" customHeight="1" x14ac:dyDescent="0.25">
      <c r="A270" s="63" t="s">
        <v>387</v>
      </c>
      <c r="B270" s="63" t="s">
        <v>372</v>
      </c>
      <c r="C270" s="64">
        <f>C271</f>
        <v>2790000</v>
      </c>
      <c r="D270" s="253">
        <f>D271</f>
        <v>2790000</v>
      </c>
      <c r="E270" s="160">
        <f t="shared" si="19"/>
        <v>0</v>
      </c>
      <c r="F270" s="269">
        <f t="shared" si="20"/>
        <v>0</v>
      </c>
      <c r="G270" s="272">
        <f t="shared" si="21"/>
        <v>100</v>
      </c>
      <c r="H270" s="30"/>
    </row>
    <row r="271" spans="1:8" ht="13.5" customHeight="1" thickBot="1" x14ac:dyDescent="0.3">
      <c r="A271" s="48" t="s">
        <v>388</v>
      </c>
      <c r="B271" s="48" t="s">
        <v>212</v>
      </c>
      <c r="C271" s="49">
        <v>2790000</v>
      </c>
      <c r="D271" s="168">
        <f>RREKAP!I277</f>
        <v>2790000</v>
      </c>
      <c r="E271" s="159">
        <f t="shared" si="19"/>
        <v>0</v>
      </c>
      <c r="F271" s="266">
        <f t="shared" si="20"/>
        <v>0</v>
      </c>
      <c r="G271" s="266">
        <f t="shared" si="21"/>
        <v>100</v>
      </c>
      <c r="H271" s="29"/>
    </row>
    <row r="272" spans="1:8" ht="13.5" customHeight="1" thickBot="1" x14ac:dyDescent="0.3">
      <c r="A272" s="3" t="s">
        <v>389</v>
      </c>
      <c r="B272" s="3" t="s">
        <v>151</v>
      </c>
      <c r="C272" s="65">
        <f>C273+C275+C277</f>
        <v>2210000</v>
      </c>
      <c r="D272" s="252">
        <f>D273+D275+D277</f>
        <v>2209500</v>
      </c>
      <c r="E272" s="161">
        <f t="shared" si="19"/>
        <v>-500</v>
      </c>
      <c r="F272" s="271">
        <f t="shared" si="20"/>
        <v>-2.2624434389140271E-2</v>
      </c>
      <c r="G272" s="271">
        <f t="shared" si="21"/>
        <v>99.977375565610856</v>
      </c>
      <c r="H272" s="34"/>
    </row>
    <row r="273" spans="1:11" ht="13.5" customHeight="1" x14ac:dyDescent="0.25">
      <c r="A273" s="63" t="s">
        <v>390</v>
      </c>
      <c r="B273" s="63" t="s">
        <v>154</v>
      </c>
      <c r="C273" s="64">
        <f>C274</f>
        <v>314000</v>
      </c>
      <c r="D273" s="253">
        <f>D274</f>
        <v>313500</v>
      </c>
      <c r="E273" s="160">
        <f t="shared" si="19"/>
        <v>-500</v>
      </c>
      <c r="F273" s="269">
        <f t="shared" si="20"/>
        <v>-0.15923566878980894</v>
      </c>
      <c r="G273" s="272">
        <f t="shared" si="21"/>
        <v>99.840764331210181</v>
      </c>
      <c r="H273" s="30"/>
    </row>
    <row r="274" spans="1:11" ht="13.5" customHeight="1" x14ac:dyDescent="0.25">
      <c r="A274" s="4" t="s">
        <v>391</v>
      </c>
      <c r="B274" s="4" t="s">
        <v>246</v>
      </c>
      <c r="C274" s="21">
        <v>314000</v>
      </c>
      <c r="D274" s="256">
        <f>RREKAP!I280</f>
        <v>313500</v>
      </c>
      <c r="E274" s="158">
        <f t="shared" si="19"/>
        <v>-500</v>
      </c>
      <c r="F274" s="270">
        <f t="shared" si="20"/>
        <v>-0.15923566878980894</v>
      </c>
      <c r="G274" s="266">
        <f t="shared" si="21"/>
        <v>99.840764331210181</v>
      </c>
      <c r="H274" s="16"/>
    </row>
    <row r="275" spans="1:11" ht="13.5" customHeight="1" x14ac:dyDescent="0.25">
      <c r="A275" s="698" t="s">
        <v>967</v>
      </c>
      <c r="B275" s="5" t="s">
        <v>156</v>
      </c>
      <c r="C275" s="49">
        <f>C276</f>
        <v>58500</v>
      </c>
      <c r="D275" s="21">
        <f t="shared" ref="D275:E275" si="25">D276</f>
        <v>58500</v>
      </c>
      <c r="E275" s="49">
        <f t="shared" si="25"/>
        <v>0</v>
      </c>
      <c r="F275" s="270">
        <f t="shared" si="20"/>
        <v>0</v>
      </c>
      <c r="G275" s="266">
        <f t="shared" si="21"/>
        <v>100</v>
      </c>
      <c r="H275" s="29"/>
    </row>
    <row r="276" spans="1:11" ht="13.5" customHeight="1" x14ac:dyDescent="0.25">
      <c r="A276" s="698" t="s">
        <v>968</v>
      </c>
      <c r="B276" s="5" t="s">
        <v>157</v>
      </c>
      <c r="C276" s="49">
        <v>58500</v>
      </c>
      <c r="D276" s="263">
        <f>RREKAP!I282</f>
        <v>58500</v>
      </c>
      <c r="E276" s="1225"/>
      <c r="F276" s="270">
        <f t="shared" si="20"/>
        <v>0</v>
      </c>
      <c r="G276" s="266">
        <f t="shared" si="21"/>
        <v>100</v>
      </c>
      <c r="H276" s="29"/>
    </row>
    <row r="277" spans="1:11" ht="13.5" customHeight="1" x14ac:dyDescent="0.25">
      <c r="A277" s="698" t="s">
        <v>969</v>
      </c>
      <c r="B277" s="5" t="s">
        <v>158</v>
      </c>
      <c r="C277" s="49">
        <f>C278</f>
        <v>1837500</v>
      </c>
      <c r="D277" s="21">
        <f t="shared" ref="D277:E277" si="26">D278</f>
        <v>1837500</v>
      </c>
      <c r="E277" s="49">
        <f t="shared" si="26"/>
        <v>0</v>
      </c>
      <c r="F277" s="270">
        <f t="shared" si="20"/>
        <v>0</v>
      </c>
      <c r="G277" s="266">
        <f t="shared" si="21"/>
        <v>100</v>
      </c>
      <c r="H277" s="29"/>
    </row>
    <row r="278" spans="1:11" ht="13.5" customHeight="1" x14ac:dyDescent="0.25">
      <c r="A278" s="1221" t="s">
        <v>970</v>
      </c>
      <c r="B278" s="1210" t="s">
        <v>159</v>
      </c>
      <c r="C278" s="49">
        <v>1837500</v>
      </c>
      <c r="D278" s="263">
        <f>RREKAP!I284</f>
        <v>1837500</v>
      </c>
      <c r="E278" s="1225"/>
      <c r="F278" s="266">
        <f t="shared" si="20"/>
        <v>0</v>
      </c>
      <c r="G278" s="266">
        <f t="shared" si="21"/>
        <v>100</v>
      </c>
      <c r="H278" s="29"/>
    </row>
    <row r="279" spans="1:11" ht="13.5" customHeight="1" x14ac:dyDescent="0.25">
      <c r="A279" s="1226"/>
      <c r="B279" s="1226"/>
      <c r="C279" s="125"/>
      <c r="D279" s="1227"/>
      <c r="E279" s="1228"/>
      <c r="F279" s="313"/>
      <c r="G279" s="313"/>
      <c r="H279" s="126"/>
    </row>
    <row r="280" spans="1:11" ht="13.5" customHeight="1" x14ac:dyDescent="0.25">
      <c r="A280" s="1068"/>
      <c r="B280" s="1068"/>
      <c r="C280" s="8"/>
      <c r="D280" s="1229"/>
      <c r="E280" s="1230"/>
      <c r="F280" s="316"/>
      <c r="G280" s="316"/>
      <c r="H280" s="130"/>
    </row>
    <row r="281" spans="1:11" ht="13.5" customHeight="1" x14ac:dyDescent="0.25">
      <c r="A281" s="1231"/>
      <c r="B281" s="1231"/>
      <c r="C281" s="128"/>
      <c r="D281" s="1232"/>
      <c r="E281" s="1233"/>
      <c r="F281" s="319"/>
      <c r="G281" s="319"/>
      <c r="H281" s="129">
        <v>8</v>
      </c>
    </row>
    <row r="282" spans="1:11" ht="13.5" customHeight="1" x14ac:dyDescent="0.25">
      <c r="A282" s="1162" t="s">
        <v>973</v>
      </c>
      <c r="B282" s="1224" t="s">
        <v>974</v>
      </c>
      <c r="C282" s="49">
        <f>C283+C291</f>
        <v>5335000</v>
      </c>
      <c r="D282" s="49">
        <f>D283+D291</f>
        <v>3974875</v>
      </c>
      <c r="E282" s="282">
        <f>D282-C282</f>
        <v>-1360125</v>
      </c>
      <c r="F282" s="280">
        <f>E282/C282*100</f>
        <v>-25.494376757263353</v>
      </c>
      <c r="G282" s="280">
        <f>D282/C282*100</f>
        <v>74.505623242736647</v>
      </c>
      <c r="H282" s="283"/>
      <c r="J282" s="721"/>
      <c r="K282" s="721"/>
    </row>
    <row r="283" spans="1:11" ht="13.5" customHeight="1" thickBot="1" x14ac:dyDescent="0.3">
      <c r="A283" s="70" t="s">
        <v>62</v>
      </c>
      <c r="B283" s="1302" t="s">
        <v>63</v>
      </c>
      <c r="C283" s="71">
        <f>C284</f>
        <v>3755000</v>
      </c>
      <c r="D283" s="259">
        <f>D284</f>
        <v>2394875</v>
      </c>
      <c r="E283" s="287">
        <f t="shared" si="19"/>
        <v>-1360125</v>
      </c>
      <c r="F283" s="285">
        <f t="shared" si="20"/>
        <v>-36.221704394141149</v>
      </c>
      <c r="G283" s="285">
        <f t="shared" si="21"/>
        <v>63.778295605858858</v>
      </c>
      <c r="H283" s="286"/>
    </row>
    <row r="284" spans="1:11" ht="13.5" customHeight="1" thickBot="1" x14ac:dyDescent="0.3">
      <c r="A284" s="79" t="s">
        <v>392</v>
      </c>
      <c r="B284" s="3" t="s">
        <v>151</v>
      </c>
      <c r="C284" s="65">
        <f>C285+C287+C289</f>
        <v>3755000</v>
      </c>
      <c r="D284" s="252">
        <f>D285+D287+D289</f>
        <v>2394875</v>
      </c>
      <c r="E284" s="161">
        <f t="shared" si="19"/>
        <v>-1360125</v>
      </c>
      <c r="F284" s="271">
        <f t="shared" si="20"/>
        <v>-36.221704394141149</v>
      </c>
      <c r="G284" s="271">
        <f t="shared" si="21"/>
        <v>63.778295605858858</v>
      </c>
      <c r="H284" s="34"/>
    </row>
    <row r="285" spans="1:11" ht="13.5" customHeight="1" x14ac:dyDescent="0.25">
      <c r="A285" s="78" t="s">
        <v>393</v>
      </c>
      <c r="B285" s="63" t="s">
        <v>154</v>
      </c>
      <c r="C285" s="64">
        <f>C286</f>
        <v>125000</v>
      </c>
      <c r="D285" s="253">
        <f>D286</f>
        <v>125000</v>
      </c>
      <c r="E285" s="160">
        <f t="shared" si="19"/>
        <v>0</v>
      </c>
      <c r="F285" s="269">
        <f t="shared" si="20"/>
        <v>0</v>
      </c>
      <c r="G285" s="272">
        <f t="shared" si="21"/>
        <v>100</v>
      </c>
      <c r="H285" s="30"/>
    </row>
    <row r="286" spans="1:11" ht="13.5" customHeight="1" x14ac:dyDescent="0.25">
      <c r="A286" s="27" t="s">
        <v>394</v>
      </c>
      <c r="B286" s="4" t="s">
        <v>155</v>
      </c>
      <c r="C286" s="21">
        <v>125000</v>
      </c>
      <c r="D286" s="168">
        <f>RREKAP!I289</f>
        <v>125000</v>
      </c>
      <c r="E286" s="158">
        <f t="shared" si="19"/>
        <v>0</v>
      </c>
      <c r="F286" s="270">
        <f t="shared" si="20"/>
        <v>0</v>
      </c>
      <c r="G286" s="266">
        <f t="shared" si="21"/>
        <v>100</v>
      </c>
      <c r="H286" s="16"/>
    </row>
    <row r="287" spans="1:11" ht="13.5" customHeight="1" x14ac:dyDescent="0.25">
      <c r="A287" s="27" t="s">
        <v>395</v>
      </c>
      <c r="B287" s="4" t="s">
        <v>156</v>
      </c>
      <c r="C287" s="21">
        <f>C288</f>
        <v>30000</v>
      </c>
      <c r="D287" s="254">
        <f>D288</f>
        <v>29875</v>
      </c>
      <c r="E287" s="158">
        <f t="shared" si="19"/>
        <v>-125</v>
      </c>
      <c r="F287" s="270">
        <f t="shared" si="20"/>
        <v>-0.41666666666666669</v>
      </c>
      <c r="G287" s="266">
        <f t="shared" si="21"/>
        <v>99.583333333333329</v>
      </c>
      <c r="H287" s="16"/>
    </row>
    <row r="288" spans="1:11" ht="13.5" customHeight="1" x14ac:dyDescent="0.25">
      <c r="A288" s="27" t="s">
        <v>396</v>
      </c>
      <c r="B288" s="4" t="s">
        <v>157</v>
      </c>
      <c r="C288" s="21">
        <v>30000</v>
      </c>
      <c r="D288" s="168">
        <f>RREKAP!I291</f>
        <v>29875</v>
      </c>
      <c r="E288" s="158">
        <f t="shared" si="19"/>
        <v>-125</v>
      </c>
      <c r="F288" s="270">
        <f t="shared" si="20"/>
        <v>-0.41666666666666669</v>
      </c>
      <c r="G288" s="266">
        <f t="shared" si="21"/>
        <v>99.583333333333329</v>
      </c>
      <c r="H288" s="16"/>
    </row>
    <row r="289" spans="1:8" ht="13.5" customHeight="1" x14ac:dyDescent="0.25">
      <c r="A289" s="27" t="s">
        <v>397</v>
      </c>
      <c r="B289" s="4" t="s">
        <v>158</v>
      </c>
      <c r="C289" s="21">
        <f>C290</f>
        <v>3600000</v>
      </c>
      <c r="D289" s="254">
        <f>D290</f>
        <v>2240000</v>
      </c>
      <c r="E289" s="158">
        <f t="shared" si="19"/>
        <v>-1360000</v>
      </c>
      <c r="F289" s="270">
        <f t="shared" si="20"/>
        <v>-37.777777777777779</v>
      </c>
      <c r="G289" s="266">
        <f t="shared" si="21"/>
        <v>62.222222222222221</v>
      </c>
      <c r="H289" s="16"/>
    </row>
    <row r="290" spans="1:8" ht="13.5" customHeight="1" x14ac:dyDescent="0.25">
      <c r="A290" s="135" t="s">
        <v>398</v>
      </c>
      <c r="B290" s="48" t="s">
        <v>159</v>
      </c>
      <c r="C290" s="49">
        <v>3600000</v>
      </c>
      <c r="D290" s="168">
        <f>RREKAP!I293</f>
        <v>2240000</v>
      </c>
      <c r="E290" s="159">
        <f t="shared" si="19"/>
        <v>-1360000</v>
      </c>
      <c r="F290" s="266">
        <f t="shared" si="20"/>
        <v>-37.777777777777779</v>
      </c>
      <c r="G290" s="266">
        <f t="shared" si="21"/>
        <v>62.222222222222221</v>
      </c>
      <c r="H290" s="29"/>
    </row>
    <row r="291" spans="1:8" ht="12.95" customHeight="1" thickBot="1" x14ac:dyDescent="0.3">
      <c r="A291" s="136" t="s">
        <v>64</v>
      </c>
      <c r="B291" s="1303" t="s">
        <v>65</v>
      </c>
      <c r="C291" s="137">
        <f>C292</f>
        <v>1580000</v>
      </c>
      <c r="D291" s="261">
        <f>D292</f>
        <v>1580000</v>
      </c>
      <c r="E291" s="330">
        <f t="shared" si="19"/>
        <v>0</v>
      </c>
      <c r="F291" s="331">
        <f t="shared" si="20"/>
        <v>0</v>
      </c>
      <c r="G291" s="331">
        <f t="shared" si="21"/>
        <v>100</v>
      </c>
      <c r="H291" s="332"/>
    </row>
    <row r="292" spans="1:8" ht="12.95" customHeight="1" thickBot="1" x14ac:dyDescent="0.3">
      <c r="A292" s="79" t="s">
        <v>399</v>
      </c>
      <c r="B292" s="3" t="s">
        <v>151</v>
      </c>
      <c r="C292" s="65">
        <f>C293+C295+C297</f>
        <v>1580000</v>
      </c>
      <c r="D292" s="252">
        <f>D293+D295+D297</f>
        <v>1580000</v>
      </c>
      <c r="E292" s="160">
        <f t="shared" si="19"/>
        <v>0</v>
      </c>
      <c r="F292" s="269">
        <f t="shared" si="20"/>
        <v>0</v>
      </c>
      <c r="G292" s="272">
        <f t="shared" si="21"/>
        <v>100</v>
      </c>
      <c r="H292" s="30"/>
    </row>
    <row r="293" spans="1:8" ht="12.95" customHeight="1" x14ac:dyDescent="0.25">
      <c r="A293" s="78" t="s">
        <v>400</v>
      </c>
      <c r="B293" s="63" t="s">
        <v>154</v>
      </c>
      <c r="C293" s="64">
        <f>C294</f>
        <v>80000</v>
      </c>
      <c r="D293" s="253">
        <f>D294</f>
        <v>80000</v>
      </c>
      <c r="E293" s="158">
        <f t="shared" si="19"/>
        <v>0</v>
      </c>
      <c r="F293" s="270">
        <f t="shared" si="20"/>
        <v>0</v>
      </c>
      <c r="G293" s="266">
        <f t="shared" si="21"/>
        <v>100</v>
      </c>
      <c r="H293" s="16"/>
    </row>
    <row r="294" spans="1:8" ht="12.95" customHeight="1" x14ac:dyDescent="0.25">
      <c r="A294" s="27" t="s">
        <v>401</v>
      </c>
      <c r="B294" s="4" t="s">
        <v>155</v>
      </c>
      <c r="C294" s="21">
        <v>80000</v>
      </c>
      <c r="D294" s="168">
        <f>RREKAP!I297</f>
        <v>80000</v>
      </c>
      <c r="E294" s="158">
        <f t="shared" si="19"/>
        <v>0</v>
      </c>
      <c r="F294" s="270">
        <f t="shared" si="20"/>
        <v>0</v>
      </c>
      <c r="G294" s="266">
        <f t="shared" si="21"/>
        <v>100</v>
      </c>
      <c r="H294" s="16"/>
    </row>
    <row r="295" spans="1:8" ht="12.95" customHeight="1" x14ac:dyDescent="0.25">
      <c r="A295" s="27" t="s">
        <v>402</v>
      </c>
      <c r="B295" s="4" t="s">
        <v>156</v>
      </c>
      <c r="C295" s="21">
        <f>C296</f>
        <v>60000</v>
      </c>
      <c r="D295" s="254">
        <f>D296</f>
        <v>60000</v>
      </c>
      <c r="E295" s="158">
        <f t="shared" si="19"/>
        <v>0</v>
      </c>
      <c r="F295" s="270">
        <f t="shared" si="20"/>
        <v>0</v>
      </c>
      <c r="G295" s="266">
        <f t="shared" si="21"/>
        <v>100</v>
      </c>
      <c r="H295" s="16"/>
    </row>
    <row r="296" spans="1:8" ht="12.95" customHeight="1" x14ac:dyDescent="0.25">
      <c r="A296" s="27" t="s">
        <v>403</v>
      </c>
      <c r="B296" s="4" t="s">
        <v>157</v>
      </c>
      <c r="C296" s="21">
        <v>60000</v>
      </c>
      <c r="D296" s="168">
        <f>RREKAP!I299</f>
        <v>60000</v>
      </c>
      <c r="E296" s="158">
        <f t="shared" si="19"/>
        <v>0</v>
      </c>
      <c r="F296" s="270">
        <f t="shared" si="20"/>
        <v>0</v>
      </c>
      <c r="G296" s="266">
        <f t="shared" si="21"/>
        <v>100</v>
      </c>
      <c r="H296" s="16"/>
    </row>
    <row r="297" spans="1:8" ht="12.95" customHeight="1" x14ac:dyDescent="0.25">
      <c r="A297" s="27" t="s">
        <v>404</v>
      </c>
      <c r="B297" s="4" t="s">
        <v>158</v>
      </c>
      <c r="C297" s="21">
        <f>C298</f>
        <v>1440000</v>
      </c>
      <c r="D297" s="254">
        <f>D298</f>
        <v>1440000</v>
      </c>
      <c r="E297" s="158">
        <f t="shared" si="19"/>
        <v>0</v>
      </c>
      <c r="F297" s="270">
        <f t="shared" si="20"/>
        <v>0</v>
      </c>
      <c r="G297" s="266">
        <f t="shared" si="21"/>
        <v>100</v>
      </c>
      <c r="H297" s="16"/>
    </row>
    <row r="298" spans="1:8" ht="12.95" customHeight="1" x14ac:dyDescent="0.25">
      <c r="A298" s="27" t="s">
        <v>405</v>
      </c>
      <c r="B298" s="4" t="s">
        <v>159</v>
      </c>
      <c r="C298" s="21">
        <v>1440000</v>
      </c>
      <c r="D298" s="168">
        <f>RREKAP!I301</f>
        <v>1440000</v>
      </c>
      <c r="E298" s="158">
        <f t="shared" si="19"/>
        <v>0</v>
      </c>
      <c r="F298" s="270">
        <f t="shared" si="20"/>
        <v>0</v>
      </c>
      <c r="G298" s="266">
        <f t="shared" si="21"/>
        <v>100</v>
      </c>
      <c r="H298" s="16"/>
    </row>
    <row r="299" spans="1:8" ht="12.95" customHeight="1" thickBot="1" x14ac:dyDescent="0.3">
      <c r="A299" s="54" t="s">
        <v>116</v>
      </c>
      <c r="B299" s="59" t="s">
        <v>108</v>
      </c>
      <c r="C299" s="55">
        <f>C300+C308+C316+C327</f>
        <v>9960000</v>
      </c>
      <c r="D299" s="255">
        <f>D300+D308+D316+D327</f>
        <v>6850000</v>
      </c>
      <c r="E299" s="282">
        <f t="shared" si="19"/>
        <v>-3110000</v>
      </c>
      <c r="F299" s="280">
        <f t="shared" si="20"/>
        <v>-31.224899598393574</v>
      </c>
      <c r="G299" s="280">
        <f t="shared" si="21"/>
        <v>68.775100401606423</v>
      </c>
      <c r="H299" s="283"/>
    </row>
    <row r="300" spans="1:8" ht="12.95" customHeight="1" thickBot="1" x14ac:dyDescent="0.3">
      <c r="A300" s="70" t="s">
        <v>66</v>
      </c>
      <c r="B300" s="77" t="s">
        <v>67</v>
      </c>
      <c r="C300" s="71">
        <f>C301</f>
        <v>1840000</v>
      </c>
      <c r="D300" s="259">
        <f>D301</f>
        <v>0</v>
      </c>
      <c r="E300" s="293">
        <f t="shared" si="19"/>
        <v>-1840000</v>
      </c>
      <c r="F300" s="294">
        <f t="shared" si="20"/>
        <v>-100</v>
      </c>
      <c r="G300" s="294">
        <f t="shared" si="21"/>
        <v>0</v>
      </c>
      <c r="H300" s="295"/>
    </row>
    <row r="301" spans="1:8" ht="12.95" customHeight="1" thickBot="1" x14ac:dyDescent="0.3">
      <c r="A301" s="79" t="s">
        <v>406</v>
      </c>
      <c r="B301" s="3" t="s">
        <v>151</v>
      </c>
      <c r="C301" s="65">
        <f>C302+C304+C306</f>
        <v>1840000</v>
      </c>
      <c r="D301" s="252">
        <f>D302+D304+D306</f>
        <v>0</v>
      </c>
      <c r="E301" s="160">
        <f t="shared" si="19"/>
        <v>-1840000</v>
      </c>
      <c r="F301" s="269">
        <f t="shared" si="20"/>
        <v>-100</v>
      </c>
      <c r="G301" s="272">
        <f t="shared" si="21"/>
        <v>0</v>
      </c>
      <c r="H301" s="30"/>
    </row>
    <row r="302" spans="1:8" ht="12.95" customHeight="1" x14ac:dyDescent="0.25">
      <c r="A302" s="78" t="s">
        <v>407</v>
      </c>
      <c r="B302" s="63" t="s">
        <v>154</v>
      </c>
      <c r="C302" s="64">
        <f>C303</f>
        <v>310000</v>
      </c>
      <c r="D302" s="253">
        <f>D303</f>
        <v>0</v>
      </c>
      <c r="E302" s="158">
        <f t="shared" si="19"/>
        <v>-310000</v>
      </c>
      <c r="F302" s="270">
        <f t="shared" si="20"/>
        <v>-100</v>
      </c>
      <c r="G302" s="266">
        <f t="shared" si="21"/>
        <v>0</v>
      </c>
      <c r="H302" s="16"/>
    </row>
    <row r="303" spans="1:8" ht="12.95" customHeight="1" x14ac:dyDescent="0.25">
      <c r="A303" s="27" t="s">
        <v>408</v>
      </c>
      <c r="B303" s="4" t="s">
        <v>155</v>
      </c>
      <c r="C303" s="21">
        <v>310000</v>
      </c>
      <c r="D303" s="168">
        <f>RREKAP!I306</f>
        <v>0</v>
      </c>
      <c r="E303" s="158">
        <f t="shared" ref="E303:E369" si="27">D303-C303</f>
        <v>-310000</v>
      </c>
      <c r="F303" s="270">
        <f t="shared" ref="F303:F369" si="28">E303/C303*100</f>
        <v>-100</v>
      </c>
      <c r="G303" s="266">
        <f t="shared" ref="G303:G369" si="29">D303/C303*100</f>
        <v>0</v>
      </c>
      <c r="H303" s="16"/>
    </row>
    <row r="304" spans="1:8" ht="12.95" customHeight="1" x14ac:dyDescent="0.25">
      <c r="A304" s="27" t="s">
        <v>409</v>
      </c>
      <c r="B304" s="4" t="s">
        <v>156</v>
      </c>
      <c r="C304" s="21">
        <f>C305</f>
        <v>90000</v>
      </c>
      <c r="D304" s="254">
        <f>D305</f>
        <v>0</v>
      </c>
      <c r="E304" s="158">
        <f t="shared" si="27"/>
        <v>-90000</v>
      </c>
      <c r="F304" s="270">
        <f t="shared" si="28"/>
        <v>-100</v>
      </c>
      <c r="G304" s="266">
        <f t="shared" si="29"/>
        <v>0</v>
      </c>
      <c r="H304" s="16"/>
    </row>
    <row r="305" spans="1:8" ht="12.95" customHeight="1" x14ac:dyDescent="0.25">
      <c r="A305" s="27" t="s">
        <v>410</v>
      </c>
      <c r="B305" s="4" t="s">
        <v>157</v>
      </c>
      <c r="C305" s="21">
        <v>90000</v>
      </c>
      <c r="D305" s="168">
        <f>RREKAP!I308</f>
        <v>0</v>
      </c>
      <c r="E305" s="158">
        <f t="shared" si="27"/>
        <v>-90000</v>
      </c>
      <c r="F305" s="270">
        <f t="shared" si="28"/>
        <v>-100</v>
      </c>
      <c r="G305" s="266">
        <f t="shared" si="29"/>
        <v>0</v>
      </c>
      <c r="H305" s="16"/>
    </row>
    <row r="306" spans="1:8" ht="12.95" customHeight="1" x14ac:dyDescent="0.25">
      <c r="A306" s="27" t="s">
        <v>411</v>
      </c>
      <c r="B306" s="4" t="s">
        <v>158</v>
      </c>
      <c r="C306" s="21">
        <f>C307</f>
        <v>1440000</v>
      </c>
      <c r="D306" s="254">
        <f>D307</f>
        <v>0</v>
      </c>
      <c r="E306" s="158">
        <f t="shared" si="27"/>
        <v>-1440000</v>
      </c>
      <c r="F306" s="270">
        <f t="shared" si="28"/>
        <v>-100</v>
      </c>
      <c r="G306" s="266">
        <f t="shared" si="29"/>
        <v>0</v>
      </c>
      <c r="H306" s="16"/>
    </row>
    <row r="307" spans="1:8" ht="12.95" customHeight="1" x14ac:dyDescent="0.25">
      <c r="A307" s="135" t="s">
        <v>412</v>
      </c>
      <c r="B307" s="48" t="s">
        <v>159</v>
      </c>
      <c r="C307" s="49">
        <v>1440000</v>
      </c>
      <c r="D307" s="168">
        <f>RREKAP!I310</f>
        <v>0</v>
      </c>
      <c r="E307" s="159">
        <f t="shared" si="27"/>
        <v>-1440000</v>
      </c>
      <c r="F307" s="266">
        <f t="shared" si="28"/>
        <v>-100</v>
      </c>
      <c r="G307" s="266">
        <f t="shared" si="29"/>
        <v>0</v>
      </c>
      <c r="H307" s="29"/>
    </row>
    <row r="308" spans="1:8" ht="12.95" customHeight="1" thickBot="1" x14ac:dyDescent="0.3">
      <c r="A308" s="291" t="s">
        <v>68</v>
      </c>
      <c r="B308" s="291" t="s">
        <v>69</v>
      </c>
      <c r="C308" s="1304">
        <f>C309</f>
        <v>5560000</v>
      </c>
      <c r="D308" s="292">
        <f>D309</f>
        <v>4810000</v>
      </c>
      <c r="E308" s="288">
        <f t="shared" si="27"/>
        <v>-750000</v>
      </c>
      <c r="F308" s="289">
        <f t="shared" si="28"/>
        <v>-13.489208633093524</v>
      </c>
      <c r="G308" s="289">
        <f t="shared" si="29"/>
        <v>86.510791366906474</v>
      </c>
      <c r="H308" s="290"/>
    </row>
    <row r="309" spans="1:8" ht="12.95" customHeight="1" thickBot="1" x14ac:dyDescent="0.3">
      <c r="A309" s="79" t="s">
        <v>413</v>
      </c>
      <c r="B309" s="3" t="s">
        <v>151</v>
      </c>
      <c r="C309" s="65">
        <f>C310+C312+C314</f>
        <v>5560000</v>
      </c>
      <c r="D309" s="252">
        <f>D310+D312+D314</f>
        <v>4810000</v>
      </c>
      <c r="E309" s="161">
        <f t="shared" si="27"/>
        <v>-750000</v>
      </c>
      <c r="F309" s="271">
        <f t="shared" si="28"/>
        <v>-13.489208633093524</v>
      </c>
      <c r="G309" s="271">
        <f t="shared" si="29"/>
        <v>86.510791366906474</v>
      </c>
      <c r="H309" s="34"/>
    </row>
    <row r="310" spans="1:8" ht="12.95" customHeight="1" x14ac:dyDescent="0.25">
      <c r="A310" s="78" t="s">
        <v>414</v>
      </c>
      <c r="B310" s="63" t="s">
        <v>154</v>
      </c>
      <c r="C310" s="64">
        <f>C311</f>
        <v>130000</v>
      </c>
      <c r="D310" s="253">
        <f>D311</f>
        <v>70000</v>
      </c>
      <c r="E310" s="160">
        <f t="shared" si="27"/>
        <v>-60000</v>
      </c>
      <c r="F310" s="269">
        <f t="shared" si="28"/>
        <v>-46.153846153846153</v>
      </c>
      <c r="G310" s="272">
        <f t="shared" si="29"/>
        <v>53.846153846153847</v>
      </c>
      <c r="H310" s="30"/>
    </row>
    <row r="311" spans="1:8" ht="12.95" customHeight="1" x14ac:dyDescent="0.25">
      <c r="A311" s="27" t="s">
        <v>415</v>
      </c>
      <c r="B311" s="4" t="s">
        <v>155</v>
      </c>
      <c r="C311" s="21">
        <v>130000</v>
      </c>
      <c r="D311" s="168">
        <f>RREKAP!I318</f>
        <v>70000</v>
      </c>
      <c r="E311" s="158">
        <f t="shared" si="27"/>
        <v>-60000</v>
      </c>
      <c r="F311" s="270">
        <f t="shared" si="28"/>
        <v>-46.153846153846153</v>
      </c>
      <c r="G311" s="266">
        <f t="shared" si="29"/>
        <v>53.846153846153847</v>
      </c>
      <c r="H311" s="16"/>
    </row>
    <row r="312" spans="1:8" ht="12.95" customHeight="1" x14ac:dyDescent="0.25">
      <c r="A312" s="27" t="s">
        <v>416</v>
      </c>
      <c r="B312" s="4" t="s">
        <v>156</v>
      </c>
      <c r="C312" s="21">
        <f>C313</f>
        <v>30000</v>
      </c>
      <c r="D312" s="254">
        <f>D313</f>
        <v>30000</v>
      </c>
      <c r="E312" s="158">
        <f t="shared" si="27"/>
        <v>0</v>
      </c>
      <c r="F312" s="270">
        <f t="shared" si="28"/>
        <v>0</v>
      </c>
      <c r="G312" s="266">
        <f t="shared" si="29"/>
        <v>100</v>
      </c>
      <c r="H312" s="16"/>
    </row>
    <row r="313" spans="1:8" ht="12.95" customHeight="1" x14ac:dyDescent="0.25">
      <c r="A313" s="27" t="s">
        <v>417</v>
      </c>
      <c r="B313" s="4" t="s">
        <v>157</v>
      </c>
      <c r="C313" s="21">
        <v>30000</v>
      </c>
      <c r="D313" s="168">
        <f>RREKAP!I320</f>
        <v>30000</v>
      </c>
      <c r="E313" s="158">
        <f t="shared" si="27"/>
        <v>0</v>
      </c>
      <c r="F313" s="270">
        <f t="shared" si="28"/>
        <v>0</v>
      </c>
      <c r="G313" s="266">
        <f t="shared" si="29"/>
        <v>100</v>
      </c>
      <c r="H313" s="16"/>
    </row>
    <row r="314" spans="1:8" ht="12.95" customHeight="1" x14ac:dyDescent="0.25">
      <c r="A314" s="27" t="s">
        <v>418</v>
      </c>
      <c r="B314" s="4" t="s">
        <v>158</v>
      </c>
      <c r="C314" s="21">
        <f>C315</f>
        <v>5400000</v>
      </c>
      <c r="D314" s="254">
        <f>D315</f>
        <v>4710000</v>
      </c>
      <c r="E314" s="158">
        <f t="shared" si="27"/>
        <v>-690000</v>
      </c>
      <c r="F314" s="270">
        <f t="shared" si="28"/>
        <v>-12.777777777777777</v>
      </c>
      <c r="G314" s="266">
        <f t="shared" si="29"/>
        <v>87.222222222222229</v>
      </c>
      <c r="H314" s="16"/>
    </row>
    <row r="315" spans="1:8" ht="12.95" customHeight="1" x14ac:dyDescent="0.25">
      <c r="A315" s="27" t="s">
        <v>419</v>
      </c>
      <c r="B315" s="4" t="s">
        <v>159</v>
      </c>
      <c r="C315" s="21">
        <v>5400000</v>
      </c>
      <c r="D315" s="168">
        <f>RREKAP!I322</f>
        <v>4710000</v>
      </c>
      <c r="E315" s="158">
        <f t="shared" si="27"/>
        <v>-690000</v>
      </c>
      <c r="F315" s="270">
        <f t="shared" si="28"/>
        <v>-12.777777777777777</v>
      </c>
      <c r="G315" s="266">
        <f t="shared" si="29"/>
        <v>87.222222222222229</v>
      </c>
      <c r="H315" s="16"/>
    </row>
    <row r="316" spans="1:8" ht="12.95" customHeight="1" thickBot="1" x14ac:dyDescent="0.3">
      <c r="A316" s="60" t="s">
        <v>70</v>
      </c>
      <c r="B316" s="60" t="s">
        <v>71</v>
      </c>
      <c r="C316" s="61">
        <f>C317</f>
        <v>2040000</v>
      </c>
      <c r="D316" s="251">
        <f>D317</f>
        <v>2040000</v>
      </c>
      <c r="E316" s="159">
        <f t="shared" si="27"/>
        <v>0</v>
      </c>
      <c r="F316" s="266">
        <f t="shared" si="28"/>
        <v>0</v>
      </c>
      <c r="G316" s="266">
        <f t="shared" si="29"/>
        <v>100</v>
      </c>
      <c r="H316" s="29"/>
    </row>
    <row r="317" spans="1:8" ht="12.95" customHeight="1" thickBot="1" x14ac:dyDescent="0.3">
      <c r="A317" s="79" t="s">
        <v>420</v>
      </c>
      <c r="B317" s="3" t="s">
        <v>151</v>
      </c>
      <c r="C317" s="65">
        <f>C318+C320+C322</f>
        <v>2040000</v>
      </c>
      <c r="D317" s="252">
        <f>D318+D320+D322</f>
        <v>2040000</v>
      </c>
      <c r="E317" s="161">
        <f t="shared" si="27"/>
        <v>0</v>
      </c>
      <c r="F317" s="271">
        <f t="shared" si="28"/>
        <v>0</v>
      </c>
      <c r="G317" s="271">
        <f t="shared" si="29"/>
        <v>100</v>
      </c>
      <c r="H317" s="34"/>
    </row>
    <row r="318" spans="1:8" ht="12.95" customHeight="1" x14ac:dyDescent="0.25">
      <c r="A318" s="78" t="s">
        <v>421</v>
      </c>
      <c r="B318" s="63" t="s">
        <v>154</v>
      </c>
      <c r="C318" s="64">
        <f>C319</f>
        <v>75000</v>
      </c>
      <c r="D318" s="253">
        <f>D319</f>
        <v>75000</v>
      </c>
      <c r="E318" s="160">
        <f t="shared" si="27"/>
        <v>0</v>
      </c>
      <c r="F318" s="269">
        <f t="shared" si="28"/>
        <v>0</v>
      </c>
      <c r="G318" s="272">
        <f t="shared" si="29"/>
        <v>100</v>
      </c>
      <c r="H318" s="30"/>
    </row>
    <row r="319" spans="1:8" ht="12.95" customHeight="1" x14ac:dyDescent="0.25">
      <c r="A319" s="27" t="s">
        <v>422</v>
      </c>
      <c r="B319" s="4" t="s">
        <v>155</v>
      </c>
      <c r="C319" s="21">
        <v>75000</v>
      </c>
      <c r="D319" s="168">
        <f>RREKAP!I326</f>
        <v>75000</v>
      </c>
      <c r="E319" s="158">
        <f t="shared" si="27"/>
        <v>0</v>
      </c>
      <c r="F319" s="270">
        <f t="shared" si="28"/>
        <v>0</v>
      </c>
      <c r="G319" s="266">
        <f t="shared" si="29"/>
        <v>100</v>
      </c>
      <c r="H319" s="16"/>
    </row>
    <row r="320" spans="1:8" ht="12.95" customHeight="1" x14ac:dyDescent="0.25">
      <c r="A320" s="27" t="s">
        <v>423</v>
      </c>
      <c r="B320" s="4" t="s">
        <v>156</v>
      </c>
      <c r="C320" s="21">
        <f>C321</f>
        <v>45000</v>
      </c>
      <c r="D320" s="254">
        <f>D321</f>
        <v>45000</v>
      </c>
      <c r="E320" s="158">
        <f t="shared" si="27"/>
        <v>0</v>
      </c>
      <c r="F320" s="270">
        <f t="shared" si="28"/>
        <v>0</v>
      </c>
      <c r="G320" s="266">
        <f t="shared" si="29"/>
        <v>100</v>
      </c>
      <c r="H320" s="16"/>
    </row>
    <row r="321" spans="1:8" ht="12.95" customHeight="1" x14ac:dyDescent="0.25">
      <c r="A321" s="27" t="s">
        <v>424</v>
      </c>
      <c r="B321" s="4" t="s">
        <v>157</v>
      </c>
      <c r="C321" s="21">
        <v>45000</v>
      </c>
      <c r="D321" s="168">
        <f>RREKAP!I328</f>
        <v>45000</v>
      </c>
      <c r="E321" s="158">
        <f t="shared" si="27"/>
        <v>0</v>
      </c>
      <c r="F321" s="270">
        <f t="shared" si="28"/>
        <v>0</v>
      </c>
      <c r="G321" s="266">
        <f t="shared" si="29"/>
        <v>100</v>
      </c>
      <c r="H321" s="16"/>
    </row>
    <row r="322" spans="1:8" ht="12.95" customHeight="1" x14ac:dyDescent="0.25">
      <c r="A322" s="27" t="s">
        <v>425</v>
      </c>
      <c r="B322" s="4" t="s">
        <v>158</v>
      </c>
      <c r="C322" s="21">
        <f>C323</f>
        <v>1920000</v>
      </c>
      <c r="D322" s="254">
        <f>D323</f>
        <v>1920000</v>
      </c>
      <c r="E322" s="158">
        <f t="shared" si="27"/>
        <v>0</v>
      </c>
      <c r="F322" s="270">
        <f t="shared" si="28"/>
        <v>0</v>
      </c>
      <c r="G322" s="266">
        <f t="shared" si="29"/>
        <v>100</v>
      </c>
      <c r="H322" s="16"/>
    </row>
    <row r="323" spans="1:8" ht="12.95" customHeight="1" x14ac:dyDescent="0.25">
      <c r="A323" s="135" t="s">
        <v>426</v>
      </c>
      <c r="B323" s="48" t="s">
        <v>159</v>
      </c>
      <c r="C323" s="49">
        <v>1920000</v>
      </c>
      <c r="D323" s="168">
        <f>RREKAP!I330</f>
        <v>1920000</v>
      </c>
      <c r="E323" s="159">
        <f t="shared" si="27"/>
        <v>0</v>
      </c>
      <c r="F323" s="266">
        <f t="shared" si="28"/>
        <v>0</v>
      </c>
      <c r="G323" s="266">
        <f t="shared" si="29"/>
        <v>100</v>
      </c>
      <c r="H323" s="29"/>
    </row>
    <row r="324" spans="1:8" ht="12.95" customHeight="1" x14ac:dyDescent="0.25">
      <c r="A324" s="139"/>
      <c r="B324" s="124"/>
      <c r="C324" s="125"/>
      <c r="D324" s="311"/>
      <c r="E324" s="312"/>
      <c r="F324" s="313"/>
      <c r="G324" s="313"/>
      <c r="H324" s="126"/>
    </row>
    <row r="325" spans="1:8" ht="12.95" customHeight="1" x14ac:dyDescent="0.25">
      <c r="A325" s="140"/>
      <c r="B325" s="7"/>
      <c r="C325" s="8"/>
      <c r="D325" s="314"/>
      <c r="E325" s="315"/>
      <c r="F325" s="316"/>
      <c r="G325" s="316"/>
      <c r="H325" s="130"/>
    </row>
    <row r="326" spans="1:8" ht="12" customHeight="1" x14ac:dyDescent="0.25">
      <c r="A326" s="333"/>
      <c r="B326" s="127"/>
      <c r="C326" s="128"/>
      <c r="D326" s="317"/>
      <c r="E326" s="318"/>
      <c r="F326" s="319"/>
      <c r="G326" s="319"/>
      <c r="H326" s="129">
        <v>9</v>
      </c>
    </row>
    <row r="327" spans="1:8" ht="12" customHeight="1" thickBot="1" x14ac:dyDescent="0.3">
      <c r="A327" s="70" t="s">
        <v>72</v>
      </c>
      <c r="B327" s="1239" t="s">
        <v>73</v>
      </c>
      <c r="C327" s="71">
        <f>C328</f>
        <v>520000</v>
      </c>
      <c r="D327" s="259">
        <f>D328</f>
        <v>0</v>
      </c>
      <c r="E327" s="287">
        <f t="shared" si="27"/>
        <v>-520000</v>
      </c>
      <c r="F327" s="285">
        <f t="shared" si="28"/>
        <v>-100</v>
      </c>
      <c r="G327" s="285">
        <f t="shared" si="29"/>
        <v>0</v>
      </c>
      <c r="H327" s="286"/>
    </row>
    <row r="328" spans="1:8" ht="12" customHeight="1" thickBot="1" x14ac:dyDescent="0.3">
      <c r="A328" s="79" t="s">
        <v>427</v>
      </c>
      <c r="B328" s="3" t="s">
        <v>151</v>
      </c>
      <c r="C328" s="65">
        <f>C329+C331+C333</f>
        <v>520000</v>
      </c>
      <c r="D328" s="252">
        <f>D329+D331+D333</f>
        <v>0</v>
      </c>
      <c r="E328" s="161">
        <f t="shared" si="27"/>
        <v>-520000</v>
      </c>
      <c r="F328" s="271">
        <f t="shared" si="28"/>
        <v>-100</v>
      </c>
      <c r="G328" s="271">
        <f t="shared" si="29"/>
        <v>0</v>
      </c>
      <c r="H328" s="34"/>
    </row>
    <row r="329" spans="1:8" ht="12" customHeight="1" x14ac:dyDescent="0.25">
      <c r="A329" s="78" t="s">
        <v>428</v>
      </c>
      <c r="B329" s="63" t="s">
        <v>154</v>
      </c>
      <c r="C329" s="64">
        <f>C330</f>
        <v>65000</v>
      </c>
      <c r="D329" s="253">
        <f>D330</f>
        <v>0</v>
      </c>
      <c r="E329" s="160">
        <f t="shared" si="27"/>
        <v>-65000</v>
      </c>
      <c r="F329" s="269">
        <f t="shared" si="28"/>
        <v>-100</v>
      </c>
      <c r="G329" s="272">
        <f t="shared" si="29"/>
        <v>0</v>
      </c>
      <c r="H329" s="30"/>
    </row>
    <row r="330" spans="1:8" ht="12" customHeight="1" x14ac:dyDescent="0.25">
      <c r="A330" s="27" t="s">
        <v>429</v>
      </c>
      <c r="B330" s="4" t="s">
        <v>155</v>
      </c>
      <c r="C330" s="21">
        <v>65000</v>
      </c>
      <c r="D330" s="168">
        <f>RREKAP!I334</f>
        <v>0</v>
      </c>
      <c r="E330" s="158">
        <f t="shared" si="27"/>
        <v>-65000</v>
      </c>
      <c r="F330" s="270">
        <f t="shared" si="28"/>
        <v>-100</v>
      </c>
      <c r="G330" s="266">
        <f t="shared" si="29"/>
        <v>0</v>
      </c>
      <c r="H330" s="16"/>
    </row>
    <row r="331" spans="1:8" ht="12" customHeight="1" x14ac:dyDescent="0.25">
      <c r="A331" s="27" t="s">
        <v>430</v>
      </c>
      <c r="B331" s="4" t="s">
        <v>156</v>
      </c>
      <c r="C331" s="21">
        <f>C332</f>
        <v>15000</v>
      </c>
      <c r="D331" s="254">
        <f>D332</f>
        <v>0</v>
      </c>
      <c r="E331" s="158">
        <f t="shared" si="27"/>
        <v>-15000</v>
      </c>
      <c r="F331" s="270">
        <f t="shared" si="28"/>
        <v>-100</v>
      </c>
      <c r="G331" s="266">
        <f t="shared" si="29"/>
        <v>0</v>
      </c>
      <c r="H331" s="16"/>
    </row>
    <row r="332" spans="1:8" ht="12" customHeight="1" x14ac:dyDescent="0.25">
      <c r="A332" s="27" t="s">
        <v>431</v>
      </c>
      <c r="B332" s="4" t="s">
        <v>157</v>
      </c>
      <c r="C332" s="21">
        <v>15000</v>
      </c>
      <c r="D332" s="168">
        <f>RREKAP!I336</f>
        <v>0</v>
      </c>
      <c r="E332" s="158">
        <f t="shared" si="27"/>
        <v>-15000</v>
      </c>
      <c r="F332" s="270">
        <f t="shared" si="28"/>
        <v>-100</v>
      </c>
      <c r="G332" s="266">
        <f t="shared" si="29"/>
        <v>0</v>
      </c>
      <c r="H332" s="16"/>
    </row>
    <row r="333" spans="1:8" ht="12" customHeight="1" x14ac:dyDescent="0.25">
      <c r="A333" s="27" t="s">
        <v>432</v>
      </c>
      <c r="B333" s="4" t="s">
        <v>158</v>
      </c>
      <c r="C333" s="21">
        <f>C334</f>
        <v>440000</v>
      </c>
      <c r="D333" s="254">
        <f>D334</f>
        <v>0</v>
      </c>
      <c r="E333" s="158">
        <f t="shared" si="27"/>
        <v>-440000</v>
      </c>
      <c r="F333" s="270">
        <f t="shared" si="28"/>
        <v>-100</v>
      </c>
      <c r="G333" s="266">
        <f t="shared" si="29"/>
        <v>0</v>
      </c>
      <c r="H333" s="16"/>
    </row>
    <row r="334" spans="1:8" ht="12" customHeight="1" x14ac:dyDescent="0.25">
      <c r="A334" s="135" t="s">
        <v>433</v>
      </c>
      <c r="B334" s="48" t="s">
        <v>159</v>
      </c>
      <c r="C334" s="49">
        <v>440000</v>
      </c>
      <c r="D334" s="168">
        <f>RREKAP!I338</f>
        <v>0</v>
      </c>
      <c r="E334" s="159">
        <f t="shared" si="27"/>
        <v>-440000</v>
      </c>
      <c r="F334" s="266">
        <f t="shared" si="28"/>
        <v>-100</v>
      </c>
      <c r="G334" s="266">
        <f t="shared" si="29"/>
        <v>0</v>
      </c>
      <c r="H334" s="29"/>
    </row>
    <row r="335" spans="1:8" ht="12" customHeight="1" x14ac:dyDescent="0.25">
      <c r="A335" s="54" t="s">
        <v>115</v>
      </c>
      <c r="B335" s="54" t="s">
        <v>109</v>
      </c>
      <c r="C335" s="20">
        <f>C336</f>
        <v>1340000</v>
      </c>
      <c r="D335" s="255">
        <f>D336</f>
        <v>1340000</v>
      </c>
      <c r="E335" s="278">
        <f t="shared" si="27"/>
        <v>0</v>
      </c>
      <c r="F335" s="279">
        <f t="shared" si="28"/>
        <v>0</v>
      </c>
      <c r="G335" s="280">
        <f t="shared" si="29"/>
        <v>100</v>
      </c>
      <c r="H335" s="281"/>
    </row>
    <row r="336" spans="1:8" ht="12" customHeight="1" thickBot="1" x14ac:dyDescent="0.3">
      <c r="A336" s="70" t="s">
        <v>434</v>
      </c>
      <c r="B336" s="1239" t="s">
        <v>74</v>
      </c>
      <c r="C336" s="71">
        <f>C337</f>
        <v>1340000</v>
      </c>
      <c r="D336" s="259">
        <f>D337</f>
        <v>1340000</v>
      </c>
      <c r="E336" s="287">
        <f t="shared" si="27"/>
        <v>0</v>
      </c>
      <c r="F336" s="285">
        <f t="shared" si="28"/>
        <v>0</v>
      </c>
      <c r="G336" s="285">
        <f t="shared" si="29"/>
        <v>100</v>
      </c>
      <c r="H336" s="286"/>
    </row>
    <row r="337" spans="1:8" ht="12" customHeight="1" thickBot="1" x14ac:dyDescent="0.3">
      <c r="A337" s="79" t="s">
        <v>435</v>
      </c>
      <c r="B337" s="3" t="s">
        <v>151</v>
      </c>
      <c r="C337" s="65">
        <f>C338+C340+C342</f>
        <v>1340000</v>
      </c>
      <c r="D337" s="252">
        <f>D338+D340+D342</f>
        <v>1340000</v>
      </c>
      <c r="E337" s="161">
        <f t="shared" si="27"/>
        <v>0</v>
      </c>
      <c r="F337" s="271">
        <f t="shared" si="28"/>
        <v>0</v>
      </c>
      <c r="G337" s="271">
        <f t="shared" si="29"/>
        <v>100</v>
      </c>
      <c r="H337" s="34"/>
    </row>
    <row r="338" spans="1:8" ht="12" customHeight="1" x14ac:dyDescent="0.25">
      <c r="A338" s="78" t="s">
        <v>436</v>
      </c>
      <c r="B338" s="63" t="s">
        <v>154</v>
      </c>
      <c r="C338" s="64">
        <f>C339</f>
        <v>50000</v>
      </c>
      <c r="D338" s="253">
        <f>D339</f>
        <v>50000</v>
      </c>
      <c r="E338" s="160">
        <f t="shared" si="27"/>
        <v>0</v>
      </c>
      <c r="F338" s="269">
        <f t="shared" si="28"/>
        <v>0</v>
      </c>
      <c r="G338" s="272">
        <f t="shared" si="29"/>
        <v>100</v>
      </c>
      <c r="H338" s="30"/>
    </row>
    <row r="339" spans="1:8" ht="12" customHeight="1" x14ac:dyDescent="0.25">
      <c r="A339" s="27" t="s">
        <v>437</v>
      </c>
      <c r="B339" s="4" t="s">
        <v>155</v>
      </c>
      <c r="C339" s="21">
        <v>50000</v>
      </c>
      <c r="D339" s="168">
        <f>RREKAP!I343</f>
        <v>50000</v>
      </c>
      <c r="E339" s="158">
        <f t="shared" si="27"/>
        <v>0</v>
      </c>
      <c r="F339" s="270">
        <f t="shared" si="28"/>
        <v>0</v>
      </c>
      <c r="G339" s="266">
        <f t="shared" si="29"/>
        <v>100</v>
      </c>
      <c r="H339" s="16"/>
    </row>
    <row r="340" spans="1:8" ht="12" customHeight="1" x14ac:dyDescent="0.25">
      <c r="A340" s="27" t="s">
        <v>438</v>
      </c>
      <c r="B340" s="4" t="s">
        <v>156</v>
      </c>
      <c r="C340" s="21">
        <f>C341</f>
        <v>15000</v>
      </c>
      <c r="D340" s="254">
        <f>D341</f>
        <v>15000</v>
      </c>
      <c r="E340" s="158">
        <f t="shared" si="27"/>
        <v>0</v>
      </c>
      <c r="F340" s="270">
        <f t="shared" si="28"/>
        <v>0</v>
      </c>
      <c r="G340" s="266">
        <f t="shared" si="29"/>
        <v>100</v>
      </c>
      <c r="H340" s="16"/>
    </row>
    <row r="341" spans="1:8" ht="12" customHeight="1" x14ac:dyDescent="0.25">
      <c r="A341" s="27" t="s">
        <v>439</v>
      </c>
      <c r="B341" s="4" t="s">
        <v>157</v>
      </c>
      <c r="C341" s="21">
        <v>15000</v>
      </c>
      <c r="D341" s="168">
        <f>RREKAP!I345</f>
        <v>15000</v>
      </c>
      <c r="E341" s="158">
        <f t="shared" si="27"/>
        <v>0</v>
      </c>
      <c r="F341" s="270">
        <f t="shared" si="28"/>
        <v>0</v>
      </c>
      <c r="G341" s="266">
        <f t="shared" si="29"/>
        <v>100</v>
      </c>
      <c r="H341" s="16"/>
    </row>
    <row r="342" spans="1:8" ht="12" customHeight="1" x14ac:dyDescent="0.25">
      <c r="A342" s="27" t="s">
        <v>440</v>
      </c>
      <c r="B342" s="4" t="s">
        <v>158</v>
      </c>
      <c r="C342" s="21">
        <f>C343</f>
        <v>1275000</v>
      </c>
      <c r="D342" s="254">
        <f>D343</f>
        <v>1275000</v>
      </c>
      <c r="E342" s="158">
        <f t="shared" si="27"/>
        <v>0</v>
      </c>
      <c r="F342" s="270">
        <f t="shared" si="28"/>
        <v>0</v>
      </c>
      <c r="G342" s="266">
        <f t="shared" si="29"/>
        <v>100</v>
      </c>
      <c r="H342" s="16"/>
    </row>
    <row r="343" spans="1:8" ht="12" customHeight="1" x14ac:dyDescent="0.25">
      <c r="A343" s="27" t="s">
        <v>441</v>
      </c>
      <c r="B343" s="4" t="s">
        <v>159</v>
      </c>
      <c r="C343" s="21">
        <v>1275000</v>
      </c>
      <c r="D343" s="168">
        <f>RREKAP!I347</f>
        <v>1275000</v>
      </c>
      <c r="E343" s="158">
        <f t="shared" si="27"/>
        <v>0</v>
      </c>
      <c r="F343" s="270">
        <f t="shared" si="28"/>
        <v>0</v>
      </c>
      <c r="G343" s="266">
        <f t="shared" si="29"/>
        <v>100</v>
      </c>
      <c r="H343" s="16"/>
    </row>
    <row r="344" spans="1:8" ht="12" customHeight="1" thickBot="1" x14ac:dyDescent="0.3">
      <c r="A344" s="54" t="s">
        <v>114</v>
      </c>
      <c r="B344" s="1150" t="s">
        <v>110</v>
      </c>
      <c r="C344" s="20">
        <f>C345+C353+C364+C375</f>
        <v>7554500</v>
      </c>
      <c r="D344" s="1300">
        <f>D345+D353+D364+D375</f>
        <v>7553250</v>
      </c>
      <c r="E344" s="282">
        <f t="shared" si="27"/>
        <v>-1250</v>
      </c>
      <c r="F344" s="280">
        <f t="shared" si="28"/>
        <v>-1.6546429280561256E-2</v>
      </c>
      <c r="G344" s="280">
        <f t="shared" si="29"/>
        <v>99.983453570719433</v>
      </c>
      <c r="H344" s="283"/>
    </row>
    <row r="345" spans="1:8" ht="12" customHeight="1" thickBot="1" x14ac:dyDescent="0.3">
      <c r="A345" s="70" t="s">
        <v>75</v>
      </c>
      <c r="B345" s="1239" t="s">
        <v>76</v>
      </c>
      <c r="C345" s="71">
        <f>C346</f>
        <v>1439500</v>
      </c>
      <c r="D345" s="259">
        <f>D346</f>
        <v>1439000</v>
      </c>
      <c r="E345" s="161">
        <f t="shared" si="27"/>
        <v>-500</v>
      </c>
      <c r="F345" s="271">
        <f t="shared" si="28"/>
        <v>-3.473428273706148E-2</v>
      </c>
      <c r="G345" s="266">
        <f t="shared" si="29"/>
        <v>99.965265717262938</v>
      </c>
      <c r="H345" s="34"/>
    </row>
    <row r="346" spans="1:8" ht="12" customHeight="1" thickBot="1" x14ac:dyDescent="0.3">
      <c r="A346" s="79" t="s">
        <v>442</v>
      </c>
      <c r="B346" s="3" t="s">
        <v>151</v>
      </c>
      <c r="C346" s="65">
        <f>C347+C349+C351</f>
        <v>1439500</v>
      </c>
      <c r="D346" s="252">
        <f>D347+D349+D351</f>
        <v>1439000</v>
      </c>
      <c r="E346" s="160">
        <f t="shared" si="27"/>
        <v>-500</v>
      </c>
      <c r="F346" s="269">
        <f t="shared" si="28"/>
        <v>-3.473428273706148E-2</v>
      </c>
      <c r="G346" s="271">
        <f t="shared" si="29"/>
        <v>99.965265717262938</v>
      </c>
      <c r="H346" s="30"/>
    </row>
    <row r="347" spans="1:8" ht="12" customHeight="1" x14ac:dyDescent="0.25">
      <c r="A347" s="78" t="s">
        <v>443</v>
      </c>
      <c r="B347" s="63" t="s">
        <v>154</v>
      </c>
      <c r="C347" s="64">
        <f>C348</f>
        <v>89500</v>
      </c>
      <c r="D347" s="253">
        <f>D348</f>
        <v>89000</v>
      </c>
      <c r="E347" s="158">
        <f t="shared" si="27"/>
        <v>-500</v>
      </c>
      <c r="F347" s="270">
        <f t="shared" si="28"/>
        <v>-0.55865921787709494</v>
      </c>
      <c r="G347" s="272">
        <f t="shared" si="29"/>
        <v>99.441340782122893</v>
      </c>
      <c r="H347" s="16"/>
    </row>
    <row r="348" spans="1:8" ht="12" customHeight="1" x14ac:dyDescent="0.25">
      <c r="A348" s="27" t="s">
        <v>444</v>
      </c>
      <c r="B348" s="4" t="s">
        <v>155</v>
      </c>
      <c r="C348" s="21">
        <v>89500</v>
      </c>
      <c r="D348" s="168">
        <f>RREKAP!I352</f>
        <v>89000</v>
      </c>
      <c r="E348" s="158">
        <f t="shared" si="27"/>
        <v>-500</v>
      </c>
      <c r="F348" s="270">
        <f t="shared" si="28"/>
        <v>-0.55865921787709494</v>
      </c>
      <c r="G348" s="266">
        <f t="shared" si="29"/>
        <v>99.441340782122893</v>
      </c>
      <c r="H348" s="16"/>
    </row>
    <row r="349" spans="1:8" ht="12" customHeight="1" x14ac:dyDescent="0.25">
      <c r="A349" s="27" t="s">
        <v>445</v>
      </c>
      <c r="B349" s="4" t="s">
        <v>156</v>
      </c>
      <c r="C349" s="21">
        <f>C350</f>
        <v>30000</v>
      </c>
      <c r="D349" s="254">
        <f>D350</f>
        <v>30000</v>
      </c>
      <c r="E349" s="158">
        <f t="shared" si="27"/>
        <v>0</v>
      </c>
      <c r="F349" s="270">
        <f t="shared" si="28"/>
        <v>0</v>
      </c>
      <c r="G349" s="266">
        <f t="shared" si="29"/>
        <v>100</v>
      </c>
      <c r="H349" s="16"/>
    </row>
    <row r="350" spans="1:8" ht="12" customHeight="1" x14ac:dyDescent="0.25">
      <c r="A350" s="27" t="s">
        <v>446</v>
      </c>
      <c r="B350" s="4" t="s">
        <v>157</v>
      </c>
      <c r="C350" s="21">
        <v>30000</v>
      </c>
      <c r="D350" s="168">
        <f>RREKAP!I354</f>
        <v>30000</v>
      </c>
      <c r="E350" s="158">
        <f t="shared" si="27"/>
        <v>0</v>
      </c>
      <c r="F350" s="270">
        <f t="shared" si="28"/>
        <v>0</v>
      </c>
      <c r="G350" s="266">
        <f t="shared" si="29"/>
        <v>100</v>
      </c>
      <c r="H350" s="16"/>
    </row>
    <row r="351" spans="1:8" ht="12" customHeight="1" x14ac:dyDescent="0.25">
      <c r="A351" s="27" t="s">
        <v>447</v>
      </c>
      <c r="B351" s="4" t="s">
        <v>158</v>
      </c>
      <c r="C351" s="21">
        <f>C352</f>
        <v>1320000</v>
      </c>
      <c r="D351" s="254">
        <f>D352</f>
        <v>1320000</v>
      </c>
      <c r="E351" s="158">
        <f t="shared" si="27"/>
        <v>0</v>
      </c>
      <c r="F351" s="270">
        <f t="shared" si="28"/>
        <v>0</v>
      </c>
      <c r="G351" s="266">
        <f t="shared" si="29"/>
        <v>100</v>
      </c>
      <c r="H351" s="16"/>
    </row>
    <row r="352" spans="1:8" ht="12" customHeight="1" x14ac:dyDescent="0.25">
      <c r="A352" s="27" t="s">
        <v>448</v>
      </c>
      <c r="B352" s="4" t="s">
        <v>159</v>
      </c>
      <c r="C352" s="21">
        <v>1320000</v>
      </c>
      <c r="D352" s="168">
        <f>RREKAP!I356</f>
        <v>1320000</v>
      </c>
      <c r="E352" s="158">
        <f t="shared" si="27"/>
        <v>0</v>
      </c>
      <c r="F352" s="270">
        <f t="shared" si="28"/>
        <v>0</v>
      </c>
      <c r="G352" s="266">
        <f t="shared" si="29"/>
        <v>100</v>
      </c>
      <c r="H352" s="16"/>
    </row>
    <row r="353" spans="1:8" ht="12" customHeight="1" thickBot="1" x14ac:dyDescent="0.3">
      <c r="A353" s="70" t="s">
        <v>77</v>
      </c>
      <c r="B353" s="1239" t="s">
        <v>78</v>
      </c>
      <c r="C353" s="71">
        <f>C354+C357</f>
        <v>3095000</v>
      </c>
      <c r="D353" s="251">
        <f>D354+D357</f>
        <v>3094250</v>
      </c>
      <c r="E353" s="287">
        <f t="shared" si="27"/>
        <v>-750</v>
      </c>
      <c r="F353" s="285">
        <f t="shared" si="28"/>
        <v>-2.4232633279483037E-2</v>
      </c>
      <c r="G353" s="285">
        <f t="shared" si="29"/>
        <v>99.975767366720518</v>
      </c>
      <c r="H353" s="286"/>
    </row>
    <row r="354" spans="1:8" ht="12" customHeight="1" thickBot="1" x14ac:dyDescent="0.3">
      <c r="A354" s="3" t="s">
        <v>456</v>
      </c>
      <c r="B354" s="3" t="s">
        <v>92</v>
      </c>
      <c r="C354" s="65">
        <f>C355</f>
        <v>1825000</v>
      </c>
      <c r="D354" s="252">
        <f>D355</f>
        <v>1825000</v>
      </c>
      <c r="E354" s="161">
        <f t="shared" si="27"/>
        <v>0</v>
      </c>
      <c r="F354" s="271">
        <f t="shared" si="28"/>
        <v>0</v>
      </c>
      <c r="G354" s="271">
        <f t="shared" si="29"/>
        <v>100</v>
      </c>
      <c r="H354" s="34"/>
    </row>
    <row r="355" spans="1:8" ht="12" customHeight="1" x14ac:dyDescent="0.25">
      <c r="A355" s="63" t="s">
        <v>457</v>
      </c>
      <c r="B355" s="63" t="s">
        <v>152</v>
      </c>
      <c r="C355" s="64">
        <f>C356</f>
        <v>1825000</v>
      </c>
      <c r="D355" s="253">
        <f>D356</f>
        <v>1825000</v>
      </c>
      <c r="E355" s="160">
        <f t="shared" si="27"/>
        <v>0</v>
      </c>
      <c r="F355" s="269">
        <f t="shared" si="28"/>
        <v>0</v>
      </c>
      <c r="G355" s="272">
        <f t="shared" si="29"/>
        <v>100</v>
      </c>
      <c r="H355" s="30"/>
    </row>
    <row r="356" spans="1:8" ht="12" customHeight="1" thickBot="1" x14ac:dyDescent="0.3">
      <c r="A356" s="48" t="s">
        <v>458</v>
      </c>
      <c r="B356" s="48" t="s">
        <v>153</v>
      </c>
      <c r="C356" s="49">
        <v>1825000</v>
      </c>
      <c r="D356" s="168">
        <f>RREKAP!I363</f>
        <v>1825000</v>
      </c>
      <c r="E356" s="159">
        <f t="shared" si="27"/>
        <v>0</v>
      </c>
      <c r="F356" s="266">
        <f t="shared" si="28"/>
        <v>0</v>
      </c>
      <c r="G356" s="266">
        <f t="shared" si="29"/>
        <v>100</v>
      </c>
      <c r="H356" s="29"/>
    </row>
    <row r="357" spans="1:8" ht="12" customHeight="1" thickBot="1" x14ac:dyDescent="0.3">
      <c r="A357" s="79" t="s">
        <v>449</v>
      </c>
      <c r="B357" s="3" t="s">
        <v>151</v>
      </c>
      <c r="C357" s="65">
        <f>C358+C360+C362</f>
        <v>1270000</v>
      </c>
      <c r="D357" s="252">
        <f>D358+D360+D362</f>
        <v>1269250</v>
      </c>
      <c r="E357" s="161">
        <f t="shared" si="27"/>
        <v>-750</v>
      </c>
      <c r="F357" s="271">
        <f t="shared" si="28"/>
        <v>-5.905511811023622E-2</v>
      </c>
      <c r="G357" s="271">
        <f t="shared" si="29"/>
        <v>99.940944881889763</v>
      </c>
      <c r="H357" s="34"/>
    </row>
    <row r="358" spans="1:8" ht="12" customHeight="1" x14ac:dyDescent="0.25">
      <c r="A358" s="78" t="s">
        <v>450</v>
      </c>
      <c r="B358" s="63" t="s">
        <v>154</v>
      </c>
      <c r="C358" s="64">
        <f>C359</f>
        <v>195000</v>
      </c>
      <c r="D358" s="253">
        <f>D359</f>
        <v>195000</v>
      </c>
      <c r="E358" s="160">
        <f t="shared" si="27"/>
        <v>0</v>
      </c>
      <c r="F358" s="269">
        <f t="shared" si="28"/>
        <v>0</v>
      </c>
      <c r="G358" s="272">
        <f t="shared" si="29"/>
        <v>100</v>
      </c>
      <c r="H358" s="30"/>
    </row>
    <row r="359" spans="1:8" ht="12" customHeight="1" x14ac:dyDescent="0.25">
      <c r="A359" s="27" t="s">
        <v>451</v>
      </c>
      <c r="B359" s="4" t="s">
        <v>155</v>
      </c>
      <c r="C359" s="21">
        <v>195000</v>
      </c>
      <c r="D359" s="168">
        <f>RREKAP!I366</f>
        <v>195000</v>
      </c>
      <c r="E359" s="158">
        <f t="shared" si="27"/>
        <v>0</v>
      </c>
      <c r="F359" s="270">
        <f t="shared" si="28"/>
        <v>0</v>
      </c>
      <c r="G359" s="266">
        <f t="shared" si="29"/>
        <v>100</v>
      </c>
      <c r="H359" s="16"/>
    </row>
    <row r="360" spans="1:8" ht="12" customHeight="1" x14ac:dyDescent="0.25">
      <c r="A360" s="27" t="s">
        <v>452</v>
      </c>
      <c r="B360" s="4" t="s">
        <v>156</v>
      </c>
      <c r="C360" s="21">
        <f>C361</f>
        <v>75000</v>
      </c>
      <c r="D360" s="254">
        <f>D361</f>
        <v>74250</v>
      </c>
      <c r="E360" s="158">
        <f t="shared" si="27"/>
        <v>-750</v>
      </c>
      <c r="F360" s="270">
        <f t="shared" si="28"/>
        <v>-1</v>
      </c>
      <c r="G360" s="266">
        <f t="shared" si="29"/>
        <v>99</v>
      </c>
      <c r="H360" s="16"/>
    </row>
    <row r="361" spans="1:8" ht="12" customHeight="1" x14ac:dyDescent="0.25">
      <c r="A361" s="27" t="s">
        <v>453</v>
      </c>
      <c r="B361" s="4" t="s">
        <v>157</v>
      </c>
      <c r="C361" s="21">
        <v>75000</v>
      </c>
      <c r="D361" s="168">
        <f>RREKAP!I368</f>
        <v>74250</v>
      </c>
      <c r="E361" s="158">
        <f t="shared" si="27"/>
        <v>-750</v>
      </c>
      <c r="F361" s="270">
        <f t="shared" si="28"/>
        <v>-1</v>
      </c>
      <c r="G361" s="266">
        <f t="shared" si="29"/>
        <v>99</v>
      </c>
      <c r="H361" s="16"/>
    </row>
    <row r="362" spans="1:8" ht="12" customHeight="1" x14ac:dyDescent="0.25">
      <c r="A362" s="27" t="s">
        <v>454</v>
      </c>
      <c r="B362" s="4" t="s">
        <v>158</v>
      </c>
      <c r="C362" s="21">
        <f>C363</f>
        <v>1000000</v>
      </c>
      <c r="D362" s="254">
        <f>D363</f>
        <v>1000000</v>
      </c>
      <c r="E362" s="158">
        <f t="shared" si="27"/>
        <v>0</v>
      </c>
      <c r="F362" s="270">
        <f t="shared" si="28"/>
        <v>0</v>
      </c>
      <c r="G362" s="266">
        <f t="shared" si="29"/>
        <v>100</v>
      </c>
      <c r="H362" s="16"/>
    </row>
    <row r="363" spans="1:8" ht="12" customHeight="1" x14ac:dyDescent="0.25">
      <c r="A363" s="27" t="s">
        <v>455</v>
      </c>
      <c r="B363" s="4" t="s">
        <v>175</v>
      </c>
      <c r="C363" s="21">
        <v>1000000</v>
      </c>
      <c r="D363" s="168">
        <f>RREKAP!I370</f>
        <v>1000000</v>
      </c>
      <c r="E363" s="158">
        <f t="shared" si="27"/>
        <v>0</v>
      </c>
      <c r="F363" s="270">
        <f t="shared" si="28"/>
        <v>0</v>
      </c>
      <c r="G363" s="266">
        <f t="shared" si="29"/>
        <v>100</v>
      </c>
      <c r="H363" s="16"/>
    </row>
    <row r="364" spans="1:8" ht="12" customHeight="1" thickBot="1" x14ac:dyDescent="0.3">
      <c r="A364" s="70" t="s">
        <v>79</v>
      </c>
      <c r="B364" s="1239" t="s">
        <v>80</v>
      </c>
      <c r="C364" s="61">
        <f>C365</f>
        <v>640000</v>
      </c>
      <c r="D364" s="259">
        <f>D365</f>
        <v>640000</v>
      </c>
      <c r="E364" s="159">
        <f t="shared" si="27"/>
        <v>0</v>
      </c>
      <c r="F364" s="266">
        <f t="shared" si="28"/>
        <v>0</v>
      </c>
      <c r="G364" s="266">
        <f t="shared" si="29"/>
        <v>100</v>
      </c>
      <c r="H364" s="29"/>
    </row>
    <row r="365" spans="1:8" ht="12" customHeight="1" thickBot="1" x14ac:dyDescent="0.3">
      <c r="A365" s="79" t="s">
        <v>459</v>
      </c>
      <c r="B365" s="3" t="s">
        <v>151</v>
      </c>
      <c r="C365" s="65">
        <f>C366+C368+C370</f>
        <v>640000</v>
      </c>
      <c r="D365" s="252">
        <f>D366+D368+D370</f>
        <v>640000</v>
      </c>
      <c r="E365" s="161">
        <f t="shared" si="27"/>
        <v>0</v>
      </c>
      <c r="F365" s="271">
        <f t="shared" si="28"/>
        <v>0</v>
      </c>
      <c r="G365" s="271">
        <f t="shared" si="29"/>
        <v>100</v>
      </c>
      <c r="H365" s="34"/>
    </row>
    <row r="366" spans="1:8" ht="12" customHeight="1" x14ac:dyDescent="0.25">
      <c r="A366" s="78" t="s">
        <v>460</v>
      </c>
      <c r="B366" s="63" t="s">
        <v>154</v>
      </c>
      <c r="C366" s="64">
        <f>C367</f>
        <v>205000</v>
      </c>
      <c r="D366" s="253">
        <f>D367</f>
        <v>205000</v>
      </c>
      <c r="E366" s="160">
        <f t="shared" si="27"/>
        <v>0</v>
      </c>
      <c r="F366" s="269">
        <f t="shared" si="28"/>
        <v>0</v>
      </c>
      <c r="G366" s="272">
        <f t="shared" si="29"/>
        <v>100</v>
      </c>
      <c r="H366" s="30"/>
    </row>
    <row r="367" spans="1:8" ht="12" customHeight="1" x14ac:dyDescent="0.25">
      <c r="A367" s="27" t="s">
        <v>461</v>
      </c>
      <c r="B367" s="4" t="s">
        <v>155</v>
      </c>
      <c r="C367" s="21">
        <v>205000</v>
      </c>
      <c r="D367" s="168">
        <f>RREKAP!I374</f>
        <v>205000</v>
      </c>
      <c r="E367" s="158">
        <f t="shared" si="27"/>
        <v>0</v>
      </c>
      <c r="F367" s="270">
        <f t="shared" si="28"/>
        <v>0</v>
      </c>
      <c r="G367" s="266">
        <f t="shared" si="29"/>
        <v>100</v>
      </c>
      <c r="H367" s="16"/>
    </row>
    <row r="368" spans="1:8" ht="12" customHeight="1" x14ac:dyDescent="0.25">
      <c r="A368" s="27" t="s">
        <v>462</v>
      </c>
      <c r="B368" s="4" t="s">
        <v>156</v>
      </c>
      <c r="C368" s="21">
        <f>C369</f>
        <v>60000</v>
      </c>
      <c r="D368" s="254">
        <f>D369</f>
        <v>60000</v>
      </c>
      <c r="E368" s="158">
        <f t="shared" si="27"/>
        <v>0</v>
      </c>
      <c r="F368" s="270">
        <f t="shared" si="28"/>
        <v>0</v>
      </c>
      <c r="G368" s="266">
        <f t="shared" si="29"/>
        <v>100</v>
      </c>
      <c r="H368" s="16"/>
    </row>
    <row r="369" spans="1:8" ht="12" customHeight="1" x14ac:dyDescent="0.25">
      <c r="A369" s="27" t="s">
        <v>463</v>
      </c>
      <c r="B369" s="4" t="s">
        <v>157</v>
      </c>
      <c r="C369" s="21">
        <v>60000</v>
      </c>
      <c r="D369" s="168">
        <f>RREKAP!I376</f>
        <v>60000</v>
      </c>
      <c r="E369" s="158">
        <f t="shared" si="27"/>
        <v>0</v>
      </c>
      <c r="F369" s="270">
        <f t="shared" si="28"/>
        <v>0</v>
      </c>
      <c r="G369" s="266">
        <f t="shared" si="29"/>
        <v>100</v>
      </c>
      <c r="H369" s="16"/>
    </row>
    <row r="370" spans="1:8" ht="12" customHeight="1" x14ac:dyDescent="0.25">
      <c r="A370" s="27" t="s">
        <v>464</v>
      </c>
      <c r="B370" s="4" t="s">
        <v>158</v>
      </c>
      <c r="C370" s="21">
        <f>C371</f>
        <v>375000</v>
      </c>
      <c r="D370" s="254">
        <f>D371</f>
        <v>375000</v>
      </c>
      <c r="E370" s="158">
        <f t="shared" ref="E370:E434" si="30">D370-C370</f>
        <v>0</v>
      </c>
      <c r="F370" s="270">
        <f t="shared" ref="F370:F435" si="31">E370/C370*100</f>
        <v>0</v>
      </c>
      <c r="G370" s="266">
        <f t="shared" ref="G370:G435" si="32">D370/C370*100</f>
        <v>100</v>
      </c>
      <c r="H370" s="16"/>
    </row>
    <row r="371" spans="1:8" ht="12" customHeight="1" x14ac:dyDescent="0.25">
      <c r="A371" s="27" t="s">
        <v>465</v>
      </c>
      <c r="B371" s="4" t="s">
        <v>175</v>
      </c>
      <c r="C371" s="21">
        <v>375000</v>
      </c>
      <c r="D371" s="168">
        <f>RREKAP!I378</f>
        <v>375000</v>
      </c>
      <c r="E371" s="158">
        <f t="shared" si="30"/>
        <v>0</v>
      </c>
      <c r="F371" s="270">
        <f t="shared" si="31"/>
        <v>0</v>
      </c>
      <c r="G371" s="266">
        <f t="shared" si="32"/>
        <v>100</v>
      </c>
      <c r="H371" s="16"/>
    </row>
    <row r="372" spans="1:8" ht="13.5" customHeight="1" x14ac:dyDescent="0.25">
      <c r="A372" s="139"/>
      <c r="B372" s="124"/>
      <c r="C372" s="125"/>
      <c r="D372" s="311"/>
      <c r="E372" s="312"/>
      <c r="F372" s="313"/>
      <c r="G372" s="313"/>
      <c r="H372" s="126"/>
    </row>
    <row r="373" spans="1:8" ht="13.5" customHeight="1" x14ac:dyDescent="0.25">
      <c r="A373" s="140"/>
      <c r="B373" s="7"/>
      <c r="C373" s="8"/>
      <c r="D373" s="314"/>
      <c r="E373" s="315"/>
      <c r="F373" s="316"/>
      <c r="G373" s="316"/>
      <c r="H373" s="130"/>
    </row>
    <row r="374" spans="1:8" ht="13.5" customHeight="1" x14ac:dyDescent="0.25">
      <c r="A374" s="333"/>
      <c r="B374" s="127"/>
      <c r="C374" s="128"/>
      <c r="D374" s="317"/>
      <c r="E374" s="318"/>
      <c r="F374" s="319"/>
      <c r="G374" s="319"/>
      <c r="H374" s="129">
        <v>10</v>
      </c>
    </row>
    <row r="375" spans="1:8" ht="13.5" customHeight="1" thickBot="1" x14ac:dyDescent="0.3">
      <c r="A375" s="70" t="s">
        <v>81</v>
      </c>
      <c r="B375" s="1239" t="s">
        <v>82</v>
      </c>
      <c r="C375" s="61">
        <f>C376+C379</f>
        <v>2380000</v>
      </c>
      <c r="D375" s="259">
        <f>D376+D379</f>
        <v>2380000</v>
      </c>
      <c r="E375" s="287">
        <f t="shared" si="30"/>
        <v>0</v>
      </c>
      <c r="F375" s="285">
        <f t="shared" si="31"/>
        <v>0</v>
      </c>
      <c r="G375" s="285">
        <f t="shared" si="32"/>
        <v>100</v>
      </c>
      <c r="H375" s="286"/>
    </row>
    <row r="376" spans="1:8" ht="13.5" customHeight="1" thickBot="1" x14ac:dyDescent="0.3">
      <c r="A376" s="3" t="s">
        <v>473</v>
      </c>
      <c r="B376" s="3" t="s">
        <v>92</v>
      </c>
      <c r="C376" s="65">
        <f>C377</f>
        <v>780000</v>
      </c>
      <c r="D376" s="252">
        <f>D377</f>
        <v>780000</v>
      </c>
      <c r="E376" s="161">
        <f t="shared" si="30"/>
        <v>0</v>
      </c>
      <c r="F376" s="271">
        <f t="shared" si="31"/>
        <v>0</v>
      </c>
      <c r="G376" s="271">
        <f t="shared" si="32"/>
        <v>100</v>
      </c>
      <c r="H376" s="34"/>
    </row>
    <row r="377" spans="1:8" ht="13.5" customHeight="1" x14ac:dyDescent="0.25">
      <c r="A377" s="63" t="s">
        <v>474</v>
      </c>
      <c r="B377" s="63" t="s">
        <v>152</v>
      </c>
      <c r="C377" s="64">
        <f>C378</f>
        <v>780000</v>
      </c>
      <c r="D377" s="253">
        <f>D378</f>
        <v>780000</v>
      </c>
      <c r="E377" s="160">
        <f t="shared" si="30"/>
        <v>0</v>
      </c>
      <c r="F377" s="269">
        <f t="shared" si="31"/>
        <v>0</v>
      </c>
      <c r="G377" s="272">
        <f t="shared" si="32"/>
        <v>100</v>
      </c>
      <c r="H377" s="30"/>
    </row>
    <row r="378" spans="1:8" ht="13.5" customHeight="1" thickBot="1" x14ac:dyDescent="0.3">
      <c r="A378" s="48" t="s">
        <v>475</v>
      </c>
      <c r="B378" s="48" t="s">
        <v>153</v>
      </c>
      <c r="C378" s="49">
        <v>780000</v>
      </c>
      <c r="D378" s="168">
        <f>RREKAP!I382</f>
        <v>780000</v>
      </c>
      <c r="E378" s="159">
        <f t="shared" si="30"/>
        <v>0</v>
      </c>
      <c r="F378" s="266">
        <f t="shared" si="31"/>
        <v>0</v>
      </c>
      <c r="G378" s="266">
        <f t="shared" si="32"/>
        <v>100</v>
      </c>
      <c r="H378" s="29"/>
    </row>
    <row r="379" spans="1:8" ht="13.5" customHeight="1" thickBot="1" x14ac:dyDescent="0.3">
      <c r="A379" s="79" t="s">
        <v>466</v>
      </c>
      <c r="B379" s="3" t="s">
        <v>151</v>
      </c>
      <c r="C379" s="65">
        <f>C380+C382+C384</f>
        <v>1600000</v>
      </c>
      <c r="D379" s="252">
        <f>D380+D382+D384</f>
        <v>1600000</v>
      </c>
      <c r="E379" s="161">
        <f t="shared" si="30"/>
        <v>0</v>
      </c>
      <c r="F379" s="271">
        <f t="shared" si="31"/>
        <v>0</v>
      </c>
      <c r="G379" s="271">
        <f t="shared" si="32"/>
        <v>100</v>
      </c>
      <c r="H379" s="34"/>
    </row>
    <row r="380" spans="1:8" ht="13.5" customHeight="1" x14ac:dyDescent="0.25">
      <c r="A380" s="78" t="s">
        <v>467</v>
      </c>
      <c r="B380" s="63" t="s">
        <v>154</v>
      </c>
      <c r="C380" s="64">
        <f>C381</f>
        <v>235000</v>
      </c>
      <c r="D380" s="253">
        <f>D381</f>
        <v>235000</v>
      </c>
      <c r="E380" s="160">
        <f t="shared" si="30"/>
        <v>0</v>
      </c>
      <c r="F380" s="269">
        <f t="shared" si="31"/>
        <v>0</v>
      </c>
      <c r="G380" s="272">
        <f t="shared" si="32"/>
        <v>100</v>
      </c>
      <c r="H380" s="30"/>
    </row>
    <row r="381" spans="1:8" ht="13.5" customHeight="1" x14ac:dyDescent="0.25">
      <c r="A381" s="27" t="s">
        <v>468</v>
      </c>
      <c r="B381" s="4" t="s">
        <v>155</v>
      </c>
      <c r="C381" s="21">
        <v>235000</v>
      </c>
      <c r="D381" s="168">
        <f>RREKAP!I385</f>
        <v>235000</v>
      </c>
      <c r="E381" s="158">
        <f t="shared" si="30"/>
        <v>0</v>
      </c>
      <c r="F381" s="270">
        <f t="shared" si="31"/>
        <v>0</v>
      </c>
      <c r="G381" s="266">
        <f t="shared" si="32"/>
        <v>100</v>
      </c>
      <c r="H381" s="16"/>
    </row>
    <row r="382" spans="1:8" ht="13.5" customHeight="1" x14ac:dyDescent="0.25">
      <c r="A382" s="27" t="s">
        <v>469</v>
      </c>
      <c r="B382" s="4" t="s">
        <v>156</v>
      </c>
      <c r="C382" s="21">
        <f>C383</f>
        <v>45000</v>
      </c>
      <c r="D382" s="254">
        <f>D383</f>
        <v>45000</v>
      </c>
      <c r="E382" s="158">
        <f t="shared" si="30"/>
        <v>0</v>
      </c>
      <c r="F382" s="270">
        <f t="shared" si="31"/>
        <v>0</v>
      </c>
      <c r="G382" s="266">
        <f t="shared" si="32"/>
        <v>100</v>
      </c>
      <c r="H382" s="16"/>
    </row>
    <row r="383" spans="1:8" ht="13.5" customHeight="1" x14ac:dyDescent="0.25">
      <c r="A383" s="27" t="s">
        <v>470</v>
      </c>
      <c r="B383" s="4" t="s">
        <v>157</v>
      </c>
      <c r="C383" s="21">
        <v>45000</v>
      </c>
      <c r="D383" s="168">
        <f>RREKAP!I387</f>
        <v>45000</v>
      </c>
      <c r="E383" s="158">
        <f t="shared" si="30"/>
        <v>0</v>
      </c>
      <c r="F383" s="270">
        <f t="shared" si="31"/>
        <v>0</v>
      </c>
      <c r="G383" s="266">
        <f t="shared" si="32"/>
        <v>100</v>
      </c>
      <c r="H383" s="16"/>
    </row>
    <row r="384" spans="1:8" ht="13.5" customHeight="1" x14ac:dyDescent="0.25">
      <c r="A384" s="27" t="s">
        <v>471</v>
      </c>
      <c r="B384" s="4" t="s">
        <v>158</v>
      </c>
      <c r="C384" s="21">
        <f>C385</f>
        <v>1320000</v>
      </c>
      <c r="D384" s="254">
        <f>D385</f>
        <v>1320000</v>
      </c>
      <c r="E384" s="158">
        <f t="shared" si="30"/>
        <v>0</v>
      </c>
      <c r="F384" s="270">
        <f t="shared" si="31"/>
        <v>0</v>
      </c>
      <c r="G384" s="266">
        <f t="shared" si="32"/>
        <v>100</v>
      </c>
      <c r="H384" s="16"/>
    </row>
    <row r="385" spans="1:8" ht="13.5" customHeight="1" x14ac:dyDescent="0.25">
      <c r="A385" s="27" t="s">
        <v>472</v>
      </c>
      <c r="B385" s="4" t="s">
        <v>175</v>
      </c>
      <c r="C385" s="21">
        <v>1320000</v>
      </c>
      <c r="D385" s="168">
        <f>RREKAP!I389</f>
        <v>1320000</v>
      </c>
      <c r="E385" s="158">
        <f t="shared" si="30"/>
        <v>0</v>
      </c>
      <c r="F385" s="270">
        <f t="shared" si="31"/>
        <v>0</v>
      </c>
      <c r="G385" s="266">
        <f t="shared" si="32"/>
        <v>100</v>
      </c>
      <c r="H385" s="16"/>
    </row>
    <row r="386" spans="1:8" ht="13.5" customHeight="1" x14ac:dyDescent="0.25">
      <c r="A386" s="54" t="s">
        <v>113</v>
      </c>
      <c r="B386" s="1150" t="s">
        <v>547</v>
      </c>
      <c r="C386" s="20">
        <f>C387+C395</f>
        <v>9355000</v>
      </c>
      <c r="D386" s="1300">
        <f>D387+D395</f>
        <v>9350000</v>
      </c>
      <c r="E386" s="278">
        <f t="shared" si="30"/>
        <v>-5000</v>
      </c>
      <c r="F386" s="279">
        <f t="shared" si="31"/>
        <v>-5.3447354355959376E-2</v>
      </c>
      <c r="G386" s="280">
        <f t="shared" si="32"/>
        <v>99.946552645644033</v>
      </c>
      <c r="H386" s="281"/>
    </row>
    <row r="387" spans="1:8" ht="13.5" customHeight="1" thickBot="1" x14ac:dyDescent="0.3">
      <c r="A387" s="70" t="s">
        <v>83</v>
      </c>
      <c r="B387" s="1239" t="s">
        <v>84</v>
      </c>
      <c r="C387" s="61">
        <f>C388</f>
        <v>850000</v>
      </c>
      <c r="D387" s="259">
        <f>D388</f>
        <v>850000</v>
      </c>
      <c r="E387" s="287">
        <f t="shared" si="30"/>
        <v>0</v>
      </c>
      <c r="F387" s="285">
        <f t="shared" si="31"/>
        <v>0</v>
      </c>
      <c r="G387" s="285">
        <f t="shared" si="32"/>
        <v>100</v>
      </c>
      <c r="H387" s="286"/>
    </row>
    <row r="388" spans="1:8" ht="13.5" customHeight="1" thickBot="1" x14ac:dyDescent="0.3">
      <c r="A388" s="79" t="s">
        <v>476</v>
      </c>
      <c r="B388" s="3" t="s">
        <v>151</v>
      </c>
      <c r="C388" s="65">
        <f>C389+C391+C393</f>
        <v>850000</v>
      </c>
      <c r="D388" s="252">
        <f>D389+D391+D393</f>
        <v>850000</v>
      </c>
      <c r="E388" s="161">
        <f t="shared" si="30"/>
        <v>0</v>
      </c>
      <c r="F388" s="271">
        <f t="shared" si="31"/>
        <v>0</v>
      </c>
      <c r="G388" s="271">
        <f t="shared" si="32"/>
        <v>100</v>
      </c>
      <c r="H388" s="34"/>
    </row>
    <row r="389" spans="1:8" ht="13.5" customHeight="1" x14ac:dyDescent="0.25">
      <c r="A389" s="78" t="s">
        <v>477</v>
      </c>
      <c r="B389" s="63" t="s">
        <v>154</v>
      </c>
      <c r="C389" s="64">
        <f>C390</f>
        <v>75000</v>
      </c>
      <c r="D389" s="253">
        <f>D390</f>
        <v>75000</v>
      </c>
      <c r="E389" s="160">
        <f t="shared" si="30"/>
        <v>0</v>
      </c>
      <c r="F389" s="269">
        <f t="shared" si="31"/>
        <v>0</v>
      </c>
      <c r="G389" s="272">
        <f t="shared" si="32"/>
        <v>100</v>
      </c>
      <c r="H389" s="30"/>
    </row>
    <row r="390" spans="1:8" ht="13.5" customHeight="1" x14ac:dyDescent="0.25">
      <c r="A390" s="27" t="s">
        <v>478</v>
      </c>
      <c r="B390" s="4" t="s">
        <v>155</v>
      </c>
      <c r="C390" s="21">
        <v>75000</v>
      </c>
      <c r="D390" s="168">
        <f>RREKAP!I394</f>
        <v>75000</v>
      </c>
      <c r="E390" s="158">
        <f t="shared" si="30"/>
        <v>0</v>
      </c>
      <c r="F390" s="270">
        <f t="shared" si="31"/>
        <v>0</v>
      </c>
      <c r="G390" s="266">
        <f t="shared" si="32"/>
        <v>100</v>
      </c>
      <c r="H390" s="16"/>
    </row>
    <row r="391" spans="1:8" ht="13.5" customHeight="1" x14ac:dyDescent="0.25">
      <c r="A391" s="27" t="s">
        <v>479</v>
      </c>
      <c r="B391" s="4" t="s">
        <v>156</v>
      </c>
      <c r="C391" s="21">
        <f>C392</f>
        <v>15000</v>
      </c>
      <c r="D391" s="254">
        <f>D392</f>
        <v>15000</v>
      </c>
      <c r="E391" s="158">
        <f t="shared" si="30"/>
        <v>0</v>
      </c>
      <c r="F391" s="270">
        <f t="shared" si="31"/>
        <v>0</v>
      </c>
      <c r="G391" s="266">
        <f t="shared" si="32"/>
        <v>100</v>
      </c>
      <c r="H391" s="16"/>
    </row>
    <row r="392" spans="1:8" ht="13.5" customHeight="1" x14ac:dyDescent="0.25">
      <c r="A392" s="27" t="s">
        <v>480</v>
      </c>
      <c r="B392" s="4" t="s">
        <v>157</v>
      </c>
      <c r="C392" s="21">
        <v>15000</v>
      </c>
      <c r="D392" s="168">
        <f>RREKAP!I396</f>
        <v>15000</v>
      </c>
      <c r="E392" s="158">
        <f t="shared" si="30"/>
        <v>0</v>
      </c>
      <c r="F392" s="270">
        <f t="shared" si="31"/>
        <v>0</v>
      </c>
      <c r="G392" s="266">
        <f t="shared" si="32"/>
        <v>100</v>
      </c>
      <c r="H392" s="16"/>
    </row>
    <row r="393" spans="1:8" ht="13.5" customHeight="1" x14ac:dyDescent="0.25">
      <c r="A393" s="27" t="s">
        <v>481</v>
      </c>
      <c r="B393" s="4" t="s">
        <v>158</v>
      </c>
      <c r="C393" s="21">
        <f>C394</f>
        <v>760000</v>
      </c>
      <c r="D393" s="254">
        <f>D394</f>
        <v>760000</v>
      </c>
      <c r="E393" s="158">
        <f t="shared" si="30"/>
        <v>0</v>
      </c>
      <c r="F393" s="270">
        <f t="shared" si="31"/>
        <v>0</v>
      </c>
      <c r="G393" s="266">
        <f t="shared" si="32"/>
        <v>100</v>
      </c>
      <c r="H393" s="16"/>
    </row>
    <row r="394" spans="1:8" ht="13.5" customHeight="1" x14ac:dyDescent="0.25">
      <c r="A394" s="27" t="s">
        <v>482</v>
      </c>
      <c r="B394" s="4" t="s">
        <v>175</v>
      </c>
      <c r="C394" s="21">
        <v>760000</v>
      </c>
      <c r="D394" s="168">
        <f>RREKAP!I398</f>
        <v>760000</v>
      </c>
      <c r="E394" s="158">
        <f t="shared" si="30"/>
        <v>0</v>
      </c>
      <c r="F394" s="270">
        <f t="shared" si="31"/>
        <v>0</v>
      </c>
      <c r="G394" s="266">
        <f t="shared" si="32"/>
        <v>100</v>
      </c>
      <c r="H394" s="16"/>
    </row>
    <row r="395" spans="1:8" ht="13.5" customHeight="1" thickBot="1" x14ac:dyDescent="0.3">
      <c r="A395" s="70" t="s">
        <v>85</v>
      </c>
      <c r="B395" s="1239" t="s">
        <v>548</v>
      </c>
      <c r="C395" s="61">
        <f>C396+C399</f>
        <v>8505000</v>
      </c>
      <c r="D395" s="61">
        <f t="shared" ref="D395:E395" si="33">D396+D399</f>
        <v>8500000</v>
      </c>
      <c r="E395" s="71">
        <f t="shared" si="33"/>
        <v>3220000</v>
      </c>
      <c r="F395" s="285">
        <f t="shared" si="31"/>
        <v>37.860082304526749</v>
      </c>
      <c r="G395" s="285">
        <f t="shared" si="32"/>
        <v>99.94121105232216</v>
      </c>
      <c r="H395" s="286"/>
    </row>
    <row r="396" spans="1:8" ht="13.5" customHeight="1" thickBot="1" x14ac:dyDescent="0.3">
      <c r="A396" s="3" t="s">
        <v>489</v>
      </c>
      <c r="B396" s="3" t="s">
        <v>92</v>
      </c>
      <c r="C396" s="65">
        <f>C397</f>
        <v>1375000</v>
      </c>
      <c r="D396" s="252">
        <f>D397</f>
        <v>1375000</v>
      </c>
      <c r="E396" s="161">
        <f t="shared" si="30"/>
        <v>0</v>
      </c>
      <c r="F396" s="271">
        <f t="shared" si="31"/>
        <v>0</v>
      </c>
      <c r="G396" s="271">
        <f t="shared" si="32"/>
        <v>100</v>
      </c>
      <c r="H396" s="34"/>
    </row>
    <row r="397" spans="1:8" ht="13.5" customHeight="1" x14ac:dyDescent="0.25">
      <c r="A397" s="63" t="s">
        <v>490</v>
      </c>
      <c r="B397" s="63" t="s">
        <v>152</v>
      </c>
      <c r="C397" s="64">
        <f>C398</f>
        <v>1375000</v>
      </c>
      <c r="D397" s="253">
        <f>D398</f>
        <v>1375000</v>
      </c>
      <c r="E397" s="160">
        <f t="shared" si="30"/>
        <v>0</v>
      </c>
      <c r="F397" s="269">
        <f t="shared" si="31"/>
        <v>0</v>
      </c>
      <c r="G397" s="272">
        <f t="shared" si="32"/>
        <v>100</v>
      </c>
      <c r="H397" s="30"/>
    </row>
    <row r="398" spans="1:8" ht="13.5" customHeight="1" thickBot="1" x14ac:dyDescent="0.3">
      <c r="A398" s="48" t="s">
        <v>491</v>
      </c>
      <c r="B398" s="48" t="s">
        <v>153</v>
      </c>
      <c r="C398" s="49">
        <v>1375000</v>
      </c>
      <c r="D398" s="168">
        <f>RREKAP!I406</f>
        <v>1375000</v>
      </c>
      <c r="E398" s="159">
        <f t="shared" si="30"/>
        <v>0</v>
      </c>
      <c r="F398" s="266">
        <f t="shared" si="31"/>
        <v>0</v>
      </c>
      <c r="G398" s="266">
        <f t="shared" si="32"/>
        <v>100</v>
      </c>
      <c r="H398" s="29"/>
    </row>
    <row r="399" spans="1:8" ht="13.5" customHeight="1" thickBot="1" x14ac:dyDescent="0.3">
      <c r="A399" s="3" t="s">
        <v>492</v>
      </c>
      <c r="B399" s="3" t="s">
        <v>151</v>
      </c>
      <c r="C399" s="65">
        <f>C400+C402+C404+C407+C410+C412</f>
        <v>7130000</v>
      </c>
      <c r="D399" s="65">
        <f t="shared" ref="D399:E399" si="34">D400+D402+D404+D407+D410+D412</f>
        <v>7125000</v>
      </c>
      <c r="E399" s="65">
        <f t="shared" si="34"/>
        <v>3220000</v>
      </c>
      <c r="F399" s="271">
        <f t="shared" si="31"/>
        <v>45.161290322580641</v>
      </c>
      <c r="G399" s="271">
        <f t="shared" si="32"/>
        <v>99.929873772791026</v>
      </c>
      <c r="H399" s="34"/>
    </row>
    <row r="400" spans="1:8" ht="13.5" customHeight="1" x14ac:dyDescent="0.25">
      <c r="A400" s="63" t="s">
        <v>493</v>
      </c>
      <c r="B400" s="63" t="s">
        <v>154</v>
      </c>
      <c r="C400" s="64">
        <f>C401</f>
        <v>335000</v>
      </c>
      <c r="D400" s="253">
        <f>D401</f>
        <v>335000</v>
      </c>
      <c r="E400" s="160">
        <f t="shared" si="30"/>
        <v>0</v>
      </c>
      <c r="F400" s="269">
        <f t="shared" si="31"/>
        <v>0</v>
      </c>
      <c r="G400" s="272">
        <f t="shared" si="32"/>
        <v>100</v>
      </c>
      <c r="H400" s="30"/>
    </row>
    <row r="401" spans="1:8" ht="13.5" customHeight="1" x14ac:dyDescent="0.25">
      <c r="A401" s="4" t="s">
        <v>494</v>
      </c>
      <c r="B401" s="4" t="s">
        <v>155</v>
      </c>
      <c r="C401" s="21">
        <v>335000</v>
      </c>
      <c r="D401" s="168">
        <f>RREKAP!I409</f>
        <v>335000</v>
      </c>
      <c r="E401" s="158">
        <f t="shared" si="30"/>
        <v>0</v>
      </c>
      <c r="F401" s="270">
        <f t="shared" si="31"/>
        <v>0</v>
      </c>
      <c r="G401" s="266">
        <f t="shared" si="32"/>
        <v>100</v>
      </c>
      <c r="H401" s="16"/>
    </row>
    <row r="402" spans="1:8" ht="13.5" customHeight="1" x14ac:dyDescent="0.25">
      <c r="A402" s="4" t="s">
        <v>495</v>
      </c>
      <c r="B402" s="4" t="s">
        <v>483</v>
      </c>
      <c r="C402" s="21">
        <f>C403</f>
        <v>250000</v>
      </c>
      <c r="D402" s="254">
        <f>D403</f>
        <v>250000</v>
      </c>
      <c r="E402" s="158">
        <f t="shared" si="30"/>
        <v>0</v>
      </c>
      <c r="F402" s="270">
        <f t="shared" si="31"/>
        <v>0</v>
      </c>
      <c r="G402" s="266">
        <f t="shared" si="32"/>
        <v>100</v>
      </c>
      <c r="H402" s="16"/>
    </row>
    <row r="403" spans="1:8" ht="13.5" customHeight="1" x14ac:dyDescent="0.25">
      <c r="A403" s="4" t="s">
        <v>496</v>
      </c>
      <c r="B403" s="4" t="s">
        <v>484</v>
      </c>
      <c r="C403" s="21">
        <v>250000</v>
      </c>
      <c r="D403" s="168">
        <f>RREKAP!I411</f>
        <v>250000</v>
      </c>
      <c r="E403" s="158">
        <f t="shared" si="30"/>
        <v>0</v>
      </c>
      <c r="F403" s="270">
        <f t="shared" si="31"/>
        <v>0</v>
      </c>
      <c r="G403" s="266">
        <f t="shared" si="32"/>
        <v>100</v>
      </c>
      <c r="H403" s="16"/>
    </row>
    <row r="404" spans="1:8" ht="13.5" customHeight="1" x14ac:dyDescent="0.25">
      <c r="A404" s="4" t="s">
        <v>497</v>
      </c>
      <c r="B404" s="4" t="s">
        <v>156</v>
      </c>
      <c r="C404" s="21">
        <f>C405+C406</f>
        <v>450000</v>
      </c>
      <c r="D404" s="254">
        <f>D405+D406</f>
        <v>450000</v>
      </c>
      <c r="E404" s="158">
        <f t="shared" si="30"/>
        <v>0</v>
      </c>
      <c r="F404" s="270">
        <f t="shared" si="31"/>
        <v>0</v>
      </c>
      <c r="G404" s="266">
        <f t="shared" si="32"/>
        <v>100</v>
      </c>
      <c r="H404" s="16"/>
    </row>
    <row r="405" spans="1:8" ht="13.5" customHeight="1" x14ac:dyDescent="0.25">
      <c r="A405" s="4" t="s">
        <v>499</v>
      </c>
      <c r="B405" s="4" t="s">
        <v>157</v>
      </c>
      <c r="C405" s="21">
        <v>300000</v>
      </c>
      <c r="D405" s="262">
        <f>RREKAP!I413</f>
        <v>300000</v>
      </c>
      <c r="E405" s="158">
        <f t="shared" si="30"/>
        <v>0</v>
      </c>
      <c r="F405" s="270">
        <f t="shared" si="31"/>
        <v>0</v>
      </c>
      <c r="G405" s="266">
        <f t="shared" si="32"/>
        <v>100</v>
      </c>
      <c r="H405" s="16"/>
    </row>
    <row r="406" spans="1:8" ht="13.5" customHeight="1" x14ac:dyDescent="0.25">
      <c r="A406" s="4" t="s">
        <v>498</v>
      </c>
      <c r="B406" s="4" t="s">
        <v>485</v>
      </c>
      <c r="C406" s="21">
        <v>150000</v>
      </c>
      <c r="D406" s="262">
        <f>RREKAP!I414</f>
        <v>150000</v>
      </c>
      <c r="E406" s="158">
        <f t="shared" si="30"/>
        <v>0</v>
      </c>
      <c r="F406" s="270">
        <f t="shared" si="31"/>
        <v>0</v>
      </c>
      <c r="G406" s="266">
        <f t="shared" si="32"/>
        <v>100</v>
      </c>
      <c r="H406" s="16"/>
    </row>
    <row r="407" spans="1:8" ht="13.5" customHeight="1" x14ac:dyDescent="0.25">
      <c r="A407" s="4" t="s">
        <v>500</v>
      </c>
      <c r="B407" s="4" t="s">
        <v>486</v>
      </c>
      <c r="C407" s="21">
        <f>C408+C409</f>
        <v>800000</v>
      </c>
      <c r="D407" s="263">
        <f>D408+D409</f>
        <v>800000</v>
      </c>
      <c r="E407" s="158">
        <f t="shared" si="30"/>
        <v>0</v>
      </c>
      <c r="F407" s="270">
        <f t="shared" si="31"/>
        <v>0</v>
      </c>
      <c r="G407" s="266">
        <f t="shared" si="32"/>
        <v>100</v>
      </c>
      <c r="H407" s="16"/>
    </row>
    <row r="408" spans="1:8" ht="13.5" customHeight="1" x14ac:dyDescent="0.25">
      <c r="A408" s="4" t="s">
        <v>502</v>
      </c>
      <c r="B408" s="4" t="s">
        <v>487</v>
      </c>
      <c r="C408" s="21">
        <v>500000</v>
      </c>
      <c r="D408" s="262">
        <f>RREKAP!I416</f>
        <v>500000</v>
      </c>
      <c r="E408" s="158">
        <f t="shared" si="30"/>
        <v>0</v>
      </c>
      <c r="F408" s="270">
        <f t="shared" si="31"/>
        <v>0</v>
      </c>
      <c r="G408" s="266">
        <f t="shared" si="32"/>
        <v>100</v>
      </c>
      <c r="H408" s="16"/>
    </row>
    <row r="409" spans="1:8" ht="13.5" customHeight="1" x14ac:dyDescent="0.25">
      <c r="A409" s="4" t="s">
        <v>501</v>
      </c>
      <c r="B409" s="4" t="s">
        <v>488</v>
      </c>
      <c r="C409" s="21">
        <v>300000</v>
      </c>
      <c r="D409" s="262">
        <f>RREKAP!I417</f>
        <v>300000</v>
      </c>
      <c r="E409" s="158">
        <f t="shared" si="30"/>
        <v>0</v>
      </c>
      <c r="F409" s="270">
        <f t="shared" si="31"/>
        <v>0</v>
      </c>
      <c r="G409" s="266">
        <f t="shared" si="32"/>
        <v>100</v>
      </c>
      <c r="H409" s="16"/>
    </row>
    <row r="410" spans="1:8" ht="13.5" customHeight="1" x14ac:dyDescent="0.25">
      <c r="A410" s="4" t="s">
        <v>503</v>
      </c>
      <c r="B410" s="4" t="s">
        <v>158</v>
      </c>
      <c r="C410" s="21">
        <f>C411</f>
        <v>2070000</v>
      </c>
      <c r="D410" s="263">
        <f>D411</f>
        <v>2070000</v>
      </c>
      <c r="E410" s="158">
        <f t="shared" si="30"/>
        <v>0</v>
      </c>
      <c r="F410" s="270">
        <f t="shared" si="31"/>
        <v>0</v>
      </c>
      <c r="G410" s="266">
        <f t="shared" si="32"/>
        <v>100</v>
      </c>
      <c r="H410" s="16"/>
    </row>
    <row r="411" spans="1:8" ht="13.5" customHeight="1" x14ac:dyDescent="0.25">
      <c r="A411" s="4" t="s">
        <v>504</v>
      </c>
      <c r="B411" s="4" t="s">
        <v>175</v>
      </c>
      <c r="C411" s="21">
        <v>2070000</v>
      </c>
      <c r="D411" s="168">
        <f>RREKAP!I419</f>
        <v>2070000</v>
      </c>
      <c r="E411" s="158">
        <f t="shared" si="30"/>
        <v>0</v>
      </c>
      <c r="F411" s="270">
        <f t="shared" si="31"/>
        <v>0</v>
      </c>
      <c r="G411" s="266">
        <f t="shared" si="32"/>
        <v>100</v>
      </c>
      <c r="H411" s="16"/>
    </row>
    <row r="412" spans="1:8" ht="13.5" customHeight="1" x14ac:dyDescent="0.25">
      <c r="A412" s="5" t="s">
        <v>971</v>
      </c>
      <c r="B412" s="5" t="s">
        <v>281</v>
      </c>
      <c r="C412" s="21">
        <f>C413</f>
        <v>3225000</v>
      </c>
      <c r="D412" s="499">
        <f t="shared" ref="D412:E412" si="35">D413</f>
        <v>3220000</v>
      </c>
      <c r="E412" s="499">
        <f t="shared" si="35"/>
        <v>3220000</v>
      </c>
      <c r="F412" s="270">
        <f t="shared" si="31"/>
        <v>99.844961240310084</v>
      </c>
      <c r="G412" s="266">
        <f t="shared" si="32"/>
        <v>99.844961240310084</v>
      </c>
      <c r="H412" s="29"/>
    </row>
    <row r="413" spans="1:8" ht="13.5" customHeight="1" x14ac:dyDescent="0.25">
      <c r="A413" s="5" t="s">
        <v>972</v>
      </c>
      <c r="B413" s="5" t="s">
        <v>283</v>
      </c>
      <c r="C413" s="21">
        <v>3225000</v>
      </c>
      <c r="D413" s="262">
        <f>RREKAP!I421</f>
        <v>3220000</v>
      </c>
      <c r="E413" s="158">
        <f>RREKAP!I421</f>
        <v>3220000</v>
      </c>
      <c r="F413" s="270">
        <f t="shared" si="31"/>
        <v>99.844961240310084</v>
      </c>
      <c r="G413" s="270">
        <f t="shared" si="32"/>
        <v>99.844961240310084</v>
      </c>
      <c r="H413" s="16"/>
    </row>
    <row r="414" spans="1:8" ht="13.5" customHeight="1" x14ac:dyDescent="0.25">
      <c r="A414" s="7"/>
      <c r="B414" s="7"/>
      <c r="C414" s="8"/>
      <c r="D414" s="314"/>
      <c r="E414" s="315"/>
      <c r="F414" s="316"/>
      <c r="G414" s="316"/>
      <c r="H414" s="130"/>
    </row>
    <row r="415" spans="1:8" ht="13.5" customHeight="1" x14ac:dyDescent="0.25">
      <c r="A415" s="7"/>
      <c r="B415" s="7"/>
      <c r="C415" s="8"/>
      <c r="D415" s="314"/>
      <c r="E415" s="315"/>
      <c r="F415" s="316"/>
      <c r="G415" s="316"/>
      <c r="H415" s="130"/>
    </row>
    <row r="416" spans="1:8" ht="13.5" customHeight="1" x14ac:dyDescent="0.25">
      <c r="A416" s="7"/>
      <c r="B416" s="7"/>
      <c r="C416" s="8"/>
      <c r="D416" s="314"/>
      <c r="E416" s="315"/>
      <c r="F416" s="316"/>
      <c r="G416" s="316"/>
      <c r="H416" s="130"/>
    </row>
    <row r="417" spans="1:8" ht="13.5" customHeight="1" x14ac:dyDescent="0.25">
      <c r="A417" s="127"/>
      <c r="B417" s="127"/>
      <c r="C417" s="128"/>
      <c r="D417" s="317"/>
      <c r="E417" s="318"/>
      <c r="F417" s="319"/>
      <c r="G417" s="319"/>
      <c r="H417" s="129">
        <v>11</v>
      </c>
    </row>
    <row r="418" spans="1:8" ht="13.5" customHeight="1" x14ac:dyDescent="0.25">
      <c r="A418" s="54" t="s">
        <v>112</v>
      </c>
      <c r="B418" s="1150" t="s">
        <v>111</v>
      </c>
      <c r="C418" s="20">
        <f>C419+C427</f>
        <v>2050000</v>
      </c>
      <c r="D418" s="1300">
        <f>D419+D427</f>
        <v>2049500</v>
      </c>
      <c r="E418" s="278">
        <f t="shared" si="30"/>
        <v>-500</v>
      </c>
      <c r="F418" s="279">
        <f t="shared" si="31"/>
        <v>-2.4390243902439025E-2</v>
      </c>
      <c r="G418" s="280">
        <f t="shared" si="32"/>
        <v>99.975609756097555</v>
      </c>
      <c r="H418" s="281"/>
    </row>
    <row r="419" spans="1:8" ht="13.5" customHeight="1" thickBot="1" x14ac:dyDescent="0.3">
      <c r="A419" s="70" t="s">
        <v>86</v>
      </c>
      <c r="B419" s="1239" t="s">
        <v>87</v>
      </c>
      <c r="C419" s="61">
        <f>C420</f>
        <v>1190000</v>
      </c>
      <c r="D419" s="251">
        <f>D420</f>
        <v>1189500</v>
      </c>
      <c r="E419" s="287">
        <f t="shared" si="30"/>
        <v>-500</v>
      </c>
      <c r="F419" s="285">
        <f t="shared" si="31"/>
        <v>-4.2016806722689079E-2</v>
      </c>
      <c r="G419" s="285">
        <f t="shared" si="32"/>
        <v>99.957983193277315</v>
      </c>
      <c r="H419" s="286"/>
    </row>
    <row r="420" spans="1:8" ht="13.5" customHeight="1" thickBot="1" x14ac:dyDescent="0.3">
      <c r="A420" s="79" t="s">
        <v>505</v>
      </c>
      <c r="B420" s="3" t="s">
        <v>151</v>
      </c>
      <c r="C420" s="65">
        <f>C421+C423+C425</f>
        <v>1190000</v>
      </c>
      <c r="D420" s="252">
        <f>D421+D423+D425</f>
        <v>1189500</v>
      </c>
      <c r="E420" s="161">
        <f t="shared" si="30"/>
        <v>-500</v>
      </c>
      <c r="F420" s="271">
        <f t="shared" si="31"/>
        <v>-4.2016806722689079E-2</v>
      </c>
      <c r="G420" s="271">
        <f t="shared" si="32"/>
        <v>99.957983193277315</v>
      </c>
      <c r="H420" s="34"/>
    </row>
    <row r="421" spans="1:8" ht="13.5" customHeight="1" x14ac:dyDescent="0.25">
      <c r="A421" s="78" t="s">
        <v>506</v>
      </c>
      <c r="B421" s="63" t="s">
        <v>154</v>
      </c>
      <c r="C421" s="64">
        <f>C422</f>
        <v>180000</v>
      </c>
      <c r="D421" s="253">
        <f>D422</f>
        <v>179500</v>
      </c>
      <c r="E421" s="160">
        <f t="shared" si="30"/>
        <v>-500</v>
      </c>
      <c r="F421" s="269">
        <f t="shared" si="31"/>
        <v>-0.27777777777777779</v>
      </c>
      <c r="G421" s="272">
        <f t="shared" si="32"/>
        <v>99.722222222222229</v>
      </c>
      <c r="H421" s="30"/>
    </row>
    <row r="422" spans="1:8" ht="13.5" customHeight="1" x14ac:dyDescent="0.25">
      <c r="A422" s="27" t="s">
        <v>507</v>
      </c>
      <c r="B422" s="4" t="s">
        <v>155</v>
      </c>
      <c r="C422" s="21">
        <v>180000</v>
      </c>
      <c r="D422" s="168">
        <f>RREKAP!I426</f>
        <v>179500</v>
      </c>
      <c r="E422" s="158">
        <f t="shared" si="30"/>
        <v>-500</v>
      </c>
      <c r="F422" s="270">
        <f t="shared" si="31"/>
        <v>-0.27777777777777779</v>
      </c>
      <c r="G422" s="266">
        <f t="shared" si="32"/>
        <v>99.722222222222229</v>
      </c>
      <c r="H422" s="16"/>
    </row>
    <row r="423" spans="1:8" ht="13.5" customHeight="1" x14ac:dyDescent="0.25">
      <c r="A423" s="27" t="s">
        <v>508</v>
      </c>
      <c r="B423" s="4" t="s">
        <v>156</v>
      </c>
      <c r="C423" s="21">
        <f>C424</f>
        <v>210000</v>
      </c>
      <c r="D423" s="254">
        <f>D424</f>
        <v>210000</v>
      </c>
      <c r="E423" s="158">
        <f t="shared" si="30"/>
        <v>0</v>
      </c>
      <c r="F423" s="270">
        <f t="shared" si="31"/>
        <v>0</v>
      </c>
      <c r="G423" s="266">
        <f t="shared" si="32"/>
        <v>100</v>
      </c>
      <c r="H423" s="16"/>
    </row>
    <row r="424" spans="1:8" ht="13.5" customHeight="1" x14ac:dyDescent="0.25">
      <c r="A424" s="27" t="s">
        <v>509</v>
      </c>
      <c r="B424" s="4" t="s">
        <v>157</v>
      </c>
      <c r="C424" s="21">
        <v>210000</v>
      </c>
      <c r="D424" s="168">
        <f>RREKAP!I428</f>
        <v>210000</v>
      </c>
      <c r="E424" s="158">
        <f t="shared" si="30"/>
        <v>0</v>
      </c>
      <c r="F424" s="270">
        <f t="shared" si="31"/>
        <v>0</v>
      </c>
      <c r="G424" s="266">
        <f t="shared" si="32"/>
        <v>100</v>
      </c>
      <c r="H424" s="16"/>
    </row>
    <row r="425" spans="1:8" ht="13.5" customHeight="1" x14ac:dyDescent="0.25">
      <c r="A425" s="27" t="s">
        <v>510</v>
      </c>
      <c r="B425" s="4" t="s">
        <v>158</v>
      </c>
      <c r="C425" s="21">
        <f>C426</f>
        <v>800000</v>
      </c>
      <c r="D425" s="254">
        <f>D426</f>
        <v>800000</v>
      </c>
      <c r="E425" s="158">
        <f t="shared" si="30"/>
        <v>0</v>
      </c>
      <c r="F425" s="270">
        <f t="shared" si="31"/>
        <v>0</v>
      </c>
      <c r="G425" s="266">
        <f t="shared" si="32"/>
        <v>100</v>
      </c>
      <c r="H425" s="16"/>
    </row>
    <row r="426" spans="1:8" ht="13.5" customHeight="1" x14ac:dyDescent="0.25">
      <c r="A426" s="27" t="s">
        <v>511</v>
      </c>
      <c r="B426" s="4" t="s">
        <v>175</v>
      </c>
      <c r="C426" s="21">
        <v>800000</v>
      </c>
      <c r="D426" s="168">
        <f>RREKAP!I430</f>
        <v>800000</v>
      </c>
      <c r="E426" s="158">
        <f t="shared" si="30"/>
        <v>0</v>
      </c>
      <c r="F426" s="270">
        <f t="shared" si="31"/>
        <v>0</v>
      </c>
      <c r="G426" s="266">
        <f t="shared" si="32"/>
        <v>100</v>
      </c>
      <c r="H426" s="16"/>
    </row>
    <row r="427" spans="1:8" ht="13.5" customHeight="1" thickBot="1" x14ac:dyDescent="0.3">
      <c r="A427" s="70" t="s">
        <v>88</v>
      </c>
      <c r="B427" s="1239" t="s">
        <v>89</v>
      </c>
      <c r="C427" s="61">
        <f>C428</f>
        <v>860000</v>
      </c>
      <c r="D427" s="71">
        <f t="shared" ref="D427:E427" si="36">D428</f>
        <v>860000</v>
      </c>
      <c r="E427" s="284">
        <f t="shared" si="36"/>
        <v>0</v>
      </c>
      <c r="F427" s="285">
        <f t="shared" si="31"/>
        <v>0</v>
      </c>
      <c r="G427" s="285">
        <f t="shared" si="32"/>
        <v>100</v>
      </c>
      <c r="H427" s="286"/>
    </row>
    <row r="428" spans="1:8" ht="13.5" customHeight="1" thickBot="1" x14ac:dyDescent="0.3">
      <c r="A428" s="79" t="s">
        <v>512</v>
      </c>
      <c r="B428" s="3" t="s">
        <v>151</v>
      </c>
      <c r="C428" s="65">
        <f>C429+C431+C433</f>
        <v>860000</v>
      </c>
      <c r="D428" s="252">
        <f>D429+D431+D433</f>
        <v>860000</v>
      </c>
      <c r="E428" s="161">
        <f t="shared" si="30"/>
        <v>0</v>
      </c>
      <c r="F428" s="271">
        <f t="shared" si="31"/>
        <v>0</v>
      </c>
      <c r="G428" s="271">
        <f t="shared" si="32"/>
        <v>100</v>
      </c>
      <c r="H428" s="34"/>
    </row>
    <row r="429" spans="1:8" ht="13.5" customHeight="1" x14ac:dyDescent="0.25">
      <c r="A429" s="78" t="s">
        <v>513</v>
      </c>
      <c r="B429" s="63" t="s">
        <v>154</v>
      </c>
      <c r="C429" s="64">
        <f>C430</f>
        <v>45000</v>
      </c>
      <c r="D429" s="253">
        <f>D430</f>
        <v>45000</v>
      </c>
      <c r="E429" s="160">
        <f t="shared" si="30"/>
        <v>0</v>
      </c>
      <c r="F429" s="269">
        <f t="shared" si="31"/>
        <v>0</v>
      </c>
      <c r="G429" s="272">
        <f t="shared" si="32"/>
        <v>100</v>
      </c>
      <c r="H429" s="30"/>
    </row>
    <row r="430" spans="1:8" ht="13.5" customHeight="1" x14ac:dyDescent="0.25">
      <c r="A430" s="27" t="s">
        <v>514</v>
      </c>
      <c r="B430" s="4" t="s">
        <v>155</v>
      </c>
      <c r="C430" s="21">
        <v>45000</v>
      </c>
      <c r="D430" s="168">
        <f>RREKAP!I434</f>
        <v>45000</v>
      </c>
      <c r="E430" s="158">
        <f t="shared" si="30"/>
        <v>0</v>
      </c>
      <c r="F430" s="270">
        <f t="shared" si="31"/>
        <v>0</v>
      </c>
      <c r="G430" s="266">
        <f t="shared" si="32"/>
        <v>100</v>
      </c>
      <c r="H430" s="16"/>
    </row>
    <row r="431" spans="1:8" ht="13.5" customHeight="1" x14ac:dyDescent="0.25">
      <c r="A431" s="27" t="s">
        <v>515</v>
      </c>
      <c r="B431" s="4" t="s">
        <v>156</v>
      </c>
      <c r="C431" s="21">
        <f>C432</f>
        <v>15000</v>
      </c>
      <c r="D431" s="254">
        <f>D432</f>
        <v>15000</v>
      </c>
      <c r="E431" s="158">
        <f t="shared" si="30"/>
        <v>0</v>
      </c>
      <c r="F431" s="270">
        <f t="shared" si="31"/>
        <v>0</v>
      </c>
      <c r="G431" s="266">
        <f t="shared" si="32"/>
        <v>100</v>
      </c>
      <c r="H431" s="16"/>
    </row>
    <row r="432" spans="1:8" ht="13.5" customHeight="1" x14ac:dyDescent="0.25">
      <c r="A432" s="27" t="s">
        <v>516</v>
      </c>
      <c r="B432" s="4" t="s">
        <v>157</v>
      </c>
      <c r="C432" s="21">
        <v>15000</v>
      </c>
      <c r="D432" s="168">
        <f>RREKAP!I436</f>
        <v>15000</v>
      </c>
      <c r="E432" s="158">
        <f t="shared" si="30"/>
        <v>0</v>
      </c>
      <c r="F432" s="270">
        <f t="shared" si="31"/>
        <v>0</v>
      </c>
      <c r="G432" s="266">
        <f t="shared" si="32"/>
        <v>100</v>
      </c>
      <c r="H432" s="16"/>
    </row>
    <row r="433" spans="1:8" ht="13.5" customHeight="1" x14ac:dyDescent="0.25">
      <c r="A433" s="27" t="s">
        <v>517</v>
      </c>
      <c r="B433" s="4" t="s">
        <v>158</v>
      </c>
      <c r="C433" s="21">
        <f>C434</f>
        <v>800000</v>
      </c>
      <c r="D433" s="254">
        <f>D434</f>
        <v>800000</v>
      </c>
      <c r="E433" s="158">
        <f t="shared" si="30"/>
        <v>0</v>
      </c>
      <c r="F433" s="270">
        <f t="shared" si="31"/>
        <v>0</v>
      </c>
      <c r="G433" s="266">
        <f t="shared" si="32"/>
        <v>100</v>
      </c>
      <c r="H433" s="16"/>
    </row>
    <row r="434" spans="1:8" ht="13.5" customHeight="1" x14ac:dyDescent="0.25">
      <c r="A434" s="135" t="s">
        <v>518</v>
      </c>
      <c r="B434" s="48" t="s">
        <v>175</v>
      </c>
      <c r="C434" s="49">
        <v>800000</v>
      </c>
      <c r="D434" s="168">
        <f>RREKAP!I438</f>
        <v>800000</v>
      </c>
      <c r="E434" s="159">
        <f t="shared" si="30"/>
        <v>0</v>
      </c>
      <c r="F434" s="266">
        <f t="shared" si="31"/>
        <v>0</v>
      </c>
      <c r="G434" s="266">
        <f t="shared" si="32"/>
        <v>100</v>
      </c>
      <c r="H434" s="29"/>
    </row>
    <row r="435" spans="1:8" ht="13.5" customHeight="1" thickBot="1" x14ac:dyDescent="0.3">
      <c r="A435" s="1348" t="s">
        <v>127</v>
      </c>
      <c r="B435" s="1349"/>
      <c r="C435" s="1120">
        <f>C8</f>
        <v>1933957781</v>
      </c>
      <c r="D435" s="1121">
        <f>D8</f>
        <v>1863562575</v>
      </c>
      <c r="E435" s="1120">
        <f>E8</f>
        <v>-64395206</v>
      </c>
      <c r="F435" s="1122">
        <f t="shared" si="31"/>
        <v>-3.3297110532941874</v>
      </c>
      <c r="G435" s="1123">
        <f t="shared" si="32"/>
        <v>96.360044325083436</v>
      </c>
      <c r="H435" s="1124"/>
    </row>
  </sheetData>
  <mergeCells count="12">
    <mergeCell ref="A435:B435"/>
    <mergeCell ref="A1:H1"/>
    <mergeCell ref="A2:H2"/>
    <mergeCell ref="A3:H3"/>
    <mergeCell ref="A4:B4"/>
    <mergeCell ref="D4:E4"/>
    <mergeCell ref="A5:A6"/>
    <mergeCell ref="B5:B6"/>
    <mergeCell ref="C5:D5"/>
    <mergeCell ref="E5:F5"/>
    <mergeCell ref="H5:H6"/>
    <mergeCell ref="G5:G6"/>
  </mergeCells>
  <pageMargins left="1.3779527559055118" right="0.19685039370078741" top="0.19685039370078741" bottom="0.39370078740157483" header="0.31496062992125984" footer="0.31496062992125984"/>
  <pageSetup paperSize="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3"/>
  <sheetViews>
    <sheetView view="pageBreakPreview" topLeftCell="A91" zoomScaleNormal="100" zoomScaleSheetLayoutView="100" workbookViewId="0">
      <selection activeCell="G179" sqref="G179"/>
    </sheetView>
  </sheetViews>
  <sheetFormatPr defaultRowHeight="15" x14ac:dyDescent="0.25"/>
  <cols>
    <col min="1" max="1" width="4.7109375" customWidth="1"/>
    <col min="2" max="2" width="46" customWidth="1"/>
    <col min="3" max="3" width="11.7109375" customWidth="1"/>
    <col min="4" max="4" width="10.5703125" customWidth="1"/>
    <col min="5" max="5" width="13" customWidth="1"/>
    <col min="6" max="6" width="7.85546875" customWidth="1"/>
    <col min="7" max="7" width="12.5703125" customWidth="1"/>
    <col min="8" max="8" width="6.28515625" customWidth="1"/>
    <col min="9" max="9" width="7.5703125" customWidth="1"/>
    <col min="10" max="10" width="7" customWidth="1"/>
    <col min="11" max="11" width="7.7109375" customWidth="1"/>
    <col min="12" max="12" width="9.5703125" customWidth="1"/>
    <col min="13" max="13" width="9.42578125" customWidth="1"/>
    <col min="14" max="15" width="2" customWidth="1"/>
    <col min="16" max="17" width="10.5703125" bestFit="1" customWidth="1"/>
  </cols>
  <sheetData>
    <row r="1" spans="1:18" ht="15.75" x14ac:dyDescent="0.25">
      <c r="B1" s="1385" t="s">
        <v>645</v>
      </c>
      <c r="C1" s="1385"/>
      <c r="D1" s="1385"/>
      <c r="E1" s="1385"/>
      <c r="F1" s="1385"/>
      <c r="G1" s="1385"/>
      <c r="H1" s="1385"/>
      <c r="I1" s="1385"/>
      <c r="J1" s="1385"/>
      <c r="K1" s="1385"/>
      <c r="L1" s="1385"/>
      <c r="M1" s="1385"/>
    </row>
    <row r="2" spans="1:18" ht="15.75" x14ac:dyDescent="0.25">
      <c r="B2" s="1385" t="s">
        <v>562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P2" s="130"/>
      <c r="Q2" s="130"/>
      <c r="R2" s="130"/>
    </row>
    <row r="3" spans="1:18" ht="15.75" x14ac:dyDescent="0.25">
      <c r="B3" s="165" t="str">
        <f>RREKAP!A4</f>
        <v>BAGIAN BULAN  DESEMBER 2015</v>
      </c>
      <c r="C3" s="166"/>
      <c r="D3" s="167"/>
      <c r="E3" s="1032" t="s">
        <v>927</v>
      </c>
      <c r="F3" s="168"/>
      <c r="G3" s="168"/>
      <c r="H3" s="169"/>
      <c r="I3" s="170"/>
      <c r="J3" s="171"/>
      <c r="K3" s="168"/>
      <c r="L3" s="168"/>
      <c r="M3" s="172">
        <v>1</v>
      </c>
      <c r="P3" s="130"/>
      <c r="Q3" s="130"/>
      <c r="R3" s="130"/>
    </row>
    <row r="4" spans="1:18" x14ac:dyDescent="0.25">
      <c r="A4" s="1387" t="s">
        <v>643</v>
      </c>
      <c r="B4" s="1386" t="s">
        <v>563</v>
      </c>
      <c r="C4" s="1388" t="s">
        <v>564</v>
      </c>
      <c r="D4" s="1389" t="s">
        <v>565</v>
      </c>
      <c r="E4" s="1390" t="s">
        <v>566</v>
      </c>
      <c r="F4" s="1390"/>
      <c r="G4" s="1390"/>
      <c r="H4" s="1391"/>
      <c r="I4" s="1392" t="s">
        <v>524</v>
      </c>
      <c r="J4" s="1390"/>
      <c r="K4" s="1393"/>
      <c r="L4" s="1394" t="s">
        <v>567</v>
      </c>
      <c r="M4" s="1395" t="s">
        <v>568</v>
      </c>
      <c r="P4" s="130"/>
      <c r="Q4" s="130"/>
      <c r="R4" s="130"/>
    </row>
    <row r="5" spans="1:18" x14ac:dyDescent="0.25">
      <c r="A5" s="1387"/>
      <c r="B5" s="1387"/>
      <c r="C5" s="1388"/>
      <c r="D5" s="1389"/>
      <c r="E5" s="179" t="s">
        <v>541</v>
      </c>
      <c r="F5" s="1396" t="s">
        <v>561</v>
      </c>
      <c r="G5" s="179" t="s">
        <v>554</v>
      </c>
      <c r="H5" s="1384" t="s">
        <v>561</v>
      </c>
      <c r="I5" s="651" t="s">
        <v>569</v>
      </c>
      <c r="J5" s="12" t="s">
        <v>526</v>
      </c>
      <c r="K5" s="652" t="s">
        <v>570</v>
      </c>
      <c r="L5" s="1394"/>
      <c r="M5" s="1395"/>
      <c r="P5" s="130"/>
      <c r="Q5" s="130"/>
      <c r="R5" s="130"/>
    </row>
    <row r="6" spans="1:18" x14ac:dyDescent="0.25">
      <c r="A6" s="1387"/>
      <c r="B6" s="1387"/>
      <c r="C6" s="1388"/>
      <c r="D6" s="1389"/>
      <c r="E6" s="179" t="s">
        <v>571</v>
      </c>
      <c r="F6" s="1396"/>
      <c r="G6" s="179" t="s">
        <v>571</v>
      </c>
      <c r="H6" s="1384"/>
      <c r="I6" s="651" t="s">
        <v>561</v>
      </c>
      <c r="J6" s="12" t="s">
        <v>561</v>
      </c>
      <c r="K6" s="653" t="s">
        <v>561</v>
      </c>
      <c r="L6" s="1394"/>
      <c r="M6" s="1395"/>
      <c r="P6" s="130"/>
      <c r="Q6" s="130"/>
      <c r="R6" s="130"/>
    </row>
    <row r="7" spans="1:18" x14ac:dyDescent="0.25">
      <c r="A7" s="180">
        <v>1</v>
      </c>
      <c r="B7" s="181">
        <v>2</v>
      </c>
      <c r="C7" s="182">
        <v>3</v>
      </c>
      <c r="D7" s="182" t="s">
        <v>535</v>
      </c>
      <c r="E7" s="183" t="s">
        <v>536</v>
      </c>
      <c r="F7" s="183">
        <v>6</v>
      </c>
      <c r="G7" s="183">
        <v>7</v>
      </c>
      <c r="H7" s="639">
        <v>8</v>
      </c>
      <c r="I7" s="654">
        <v>9</v>
      </c>
      <c r="J7" s="184">
        <v>10</v>
      </c>
      <c r="K7" s="655">
        <v>11</v>
      </c>
      <c r="L7" s="643">
        <v>12</v>
      </c>
      <c r="M7" s="183">
        <v>13</v>
      </c>
      <c r="P7" s="130"/>
      <c r="Q7" s="130"/>
      <c r="R7" s="130"/>
    </row>
    <row r="8" spans="1:18" x14ac:dyDescent="0.25">
      <c r="A8" s="16"/>
      <c r="B8" s="16"/>
      <c r="C8" s="16"/>
      <c r="D8" s="16"/>
      <c r="E8" s="16"/>
      <c r="F8" s="16"/>
      <c r="G8" s="16"/>
      <c r="H8" s="102"/>
      <c r="I8" s="720"/>
      <c r="J8" s="16"/>
      <c r="K8" s="656"/>
      <c r="L8" s="644"/>
      <c r="M8" s="16"/>
      <c r="P8" s="130"/>
      <c r="Q8" s="130"/>
      <c r="R8" s="130"/>
    </row>
    <row r="9" spans="1:18" ht="14.1" customHeight="1" x14ac:dyDescent="0.25">
      <c r="A9" s="1199"/>
      <c r="B9" s="1200" t="s">
        <v>93</v>
      </c>
      <c r="C9" s="1398">
        <f>C11+C21</f>
        <v>1933957781</v>
      </c>
      <c r="D9" s="1398"/>
      <c r="E9" s="1398">
        <f t="shared" ref="E9:G9" si="0">E11+E21</f>
        <v>1863846743</v>
      </c>
      <c r="F9" s="1398">
        <f>E9/C9*100</f>
        <v>96.374737924022966</v>
      </c>
      <c r="G9" s="1398">
        <f t="shared" si="0"/>
        <v>1863562575</v>
      </c>
      <c r="H9" s="1416">
        <f>G9/C9*100</f>
        <v>96.360044325083436</v>
      </c>
      <c r="I9" s="1425">
        <v>100</v>
      </c>
      <c r="J9" s="1398">
        <f>H9</f>
        <v>96.360044325083436</v>
      </c>
      <c r="K9" s="1440">
        <f>J9-I9</f>
        <v>-3.639955674916564</v>
      </c>
      <c r="L9" s="1201"/>
      <c r="M9" s="1199"/>
      <c r="P9" s="130"/>
      <c r="Q9" s="130"/>
      <c r="R9" s="130"/>
    </row>
    <row r="10" spans="1:18" ht="14.1" customHeight="1" x14ac:dyDescent="0.25">
      <c r="A10" s="1202" t="s">
        <v>596</v>
      </c>
      <c r="B10" s="1205" t="s">
        <v>90</v>
      </c>
      <c r="C10" s="1398"/>
      <c r="D10" s="1398"/>
      <c r="E10" s="1398"/>
      <c r="F10" s="1398"/>
      <c r="G10" s="1398"/>
      <c r="H10" s="1416"/>
      <c r="I10" s="1425"/>
      <c r="J10" s="1398"/>
      <c r="K10" s="1440"/>
      <c r="L10" s="1204"/>
      <c r="M10" s="1202"/>
      <c r="P10" s="130"/>
      <c r="Q10" s="314">
        <f>E9-G9</f>
        <v>284168</v>
      </c>
      <c r="R10" s="130"/>
    </row>
    <row r="11" spans="1:18" ht="14.1" customHeight="1" x14ac:dyDescent="0.25">
      <c r="A11" s="1199"/>
      <c r="B11" s="1200" t="s">
        <v>131</v>
      </c>
      <c r="C11" s="1398">
        <f>C13</f>
        <v>1517302281</v>
      </c>
      <c r="D11" s="1398"/>
      <c r="E11" s="1398">
        <f t="shared" ref="E11:G11" si="1">E13</f>
        <v>1462436977</v>
      </c>
      <c r="F11" s="1398">
        <f t="shared" ref="F11" si="2">E11/C11*100</f>
        <v>96.38402283532848</v>
      </c>
      <c r="G11" s="1398">
        <f t="shared" si="1"/>
        <v>1462436977</v>
      </c>
      <c r="H11" s="1416">
        <f t="shared" ref="H11" si="3">G11/C11*100</f>
        <v>96.38402283532848</v>
      </c>
      <c r="I11" s="1425">
        <v>100</v>
      </c>
      <c r="J11" s="1398">
        <f t="shared" ref="J11" si="4">H11</f>
        <v>96.38402283532848</v>
      </c>
      <c r="K11" s="1440">
        <f t="shared" ref="K11" si="5">J11-I11</f>
        <v>-3.61597716467152</v>
      </c>
      <c r="L11" s="1201"/>
      <c r="M11" s="1199"/>
      <c r="P11" s="130"/>
      <c r="Q11" s="314">
        <v>3287</v>
      </c>
      <c r="R11" s="130"/>
    </row>
    <row r="12" spans="1:18" ht="14.1" customHeight="1" x14ac:dyDescent="0.25">
      <c r="A12" s="1202" t="s">
        <v>573</v>
      </c>
      <c r="B12" s="1205" t="s">
        <v>91</v>
      </c>
      <c r="C12" s="1398"/>
      <c r="D12" s="1398"/>
      <c r="E12" s="1398"/>
      <c r="F12" s="1398"/>
      <c r="G12" s="1398"/>
      <c r="H12" s="1416"/>
      <c r="I12" s="1425"/>
      <c r="J12" s="1398"/>
      <c r="K12" s="1440"/>
      <c r="L12" s="1204"/>
      <c r="M12" s="1202"/>
      <c r="P12" s="130"/>
      <c r="Q12" s="314">
        <f>Q10-Q11</f>
        <v>280881</v>
      </c>
      <c r="R12" s="130"/>
    </row>
    <row r="13" spans="1:18" ht="14.1" customHeight="1" x14ac:dyDescent="0.25">
      <c r="A13" s="1199"/>
      <c r="B13" s="1200" t="s">
        <v>130</v>
      </c>
      <c r="C13" s="1398">
        <f>C15+C17</f>
        <v>1517302281</v>
      </c>
      <c r="D13" s="1398"/>
      <c r="E13" s="1398">
        <f t="shared" ref="E13" si="6">E15+E17</f>
        <v>1462436977</v>
      </c>
      <c r="F13" s="1398">
        <f t="shared" ref="F13" si="7">E13/C13*100</f>
        <v>96.38402283532848</v>
      </c>
      <c r="G13" s="1398">
        <f t="shared" ref="G13" si="8">G15+G17</f>
        <v>1462436977</v>
      </c>
      <c r="H13" s="1416">
        <f t="shared" ref="H13" si="9">G13/C13*100</f>
        <v>96.38402283532848</v>
      </c>
      <c r="I13" s="1425">
        <f>I11</f>
        <v>100</v>
      </c>
      <c r="J13" s="1398">
        <f t="shared" ref="J13" si="10">H13</f>
        <v>96.38402283532848</v>
      </c>
      <c r="K13" s="1440">
        <f t="shared" ref="K13" si="11">J13-I13</f>
        <v>-3.61597716467152</v>
      </c>
      <c r="L13" s="1201"/>
      <c r="M13" s="1199"/>
      <c r="P13" s="130"/>
      <c r="Q13" s="130"/>
      <c r="R13" s="130"/>
    </row>
    <row r="14" spans="1:18" ht="14.1" customHeight="1" x14ac:dyDescent="0.25">
      <c r="A14" s="1202" t="s">
        <v>597</v>
      </c>
      <c r="B14" s="1205" t="s">
        <v>92</v>
      </c>
      <c r="C14" s="1398"/>
      <c r="D14" s="1398"/>
      <c r="E14" s="1398"/>
      <c r="F14" s="1398"/>
      <c r="G14" s="1398"/>
      <c r="H14" s="1416"/>
      <c r="I14" s="1425"/>
      <c r="J14" s="1398"/>
      <c r="K14" s="1440"/>
      <c r="L14" s="1204"/>
      <c r="M14" s="1202"/>
      <c r="P14" s="315">
        <f>E11-G11</f>
        <v>0</v>
      </c>
      <c r="Q14" s="130"/>
      <c r="R14" s="130"/>
    </row>
    <row r="15" spans="1:18" ht="14.1" customHeight="1" x14ac:dyDescent="0.25">
      <c r="A15" s="207"/>
      <c r="B15" s="241" t="s">
        <v>128</v>
      </c>
      <c r="C15" s="1449">
        <f>RLA!C12</f>
        <v>1250902281</v>
      </c>
      <c r="D15" s="1449" t="s">
        <v>572</v>
      </c>
      <c r="E15" s="1409">
        <f>RREKAP!F11</f>
        <v>1462436977</v>
      </c>
      <c r="F15" s="1411">
        <f t="shared" ref="F15" si="12">E15/C15*100</f>
        <v>116.91056921176084</v>
      </c>
      <c r="G15" s="1413">
        <f>RREKAP!I18</f>
        <v>1245620977</v>
      </c>
      <c r="H15" s="1417">
        <f t="shared" ref="H15" si="13">G15/C15*100</f>
        <v>99.577800434117208</v>
      </c>
      <c r="I15" s="1426">
        <f>I13</f>
        <v>100</v>
      </c>
      <c r="J15" s="1411">
        <f t="shared" ref="J15" si="14">H15</f>
        <v>99.577800434117208</v>
      </c>
      <c r="K15" s="1439">
        <f t="shared" ref="K15" si="15">J15-I15</f>
        <v>-0.42219956588279217</v>
      </c>
      <c r="L15" s="645"/>
      <c r="M15" s="234"/>
      <c r="P15" s="130"/>
      <c r="Q15" s="130"/>
      <c r="R15" s="130"/>
    </row>
    <row r="16" spans="1:18" ht="14.1" customHeight="1" x14ac:dyDescent="0.25">
      <c r="A16" s="243" t="s">
        <v>598</v>
      </c>
      <c r="B16" s="67" t="s">
        <v>0</v>
      </c>
      <c r="C16" s="1449"/>
      <c r="D16" s="1449"/>
      <c r="E16" s="1409"/>
      <c r="F16" s="1411"/>
      <c r="G16" s="1413"/>
      <c r="H16" s="1417"/>
      <c r="I16" s="1427"/>
      <c r="J16" s="1411"/>
      <c r="K16" s="1439"/>
      <c r="L16" s="646"/>
      <c r="M16" s="235"/>
      <c r="P16" s="130"/>
      <c r="Q16" s="130"/>
      <c r="R16" s="130"/>
    </row>
    <row r="17" spans="1:18" ht="14.1" customHeight="1" x14ac:dyDescent="0.25">
      <c r="A17" s="1206"/>
      <c r="B17" s="1207" t="s">
        <v>139</v>
      </c>
      <c r="C17" s="1399">
        <f>C19</f>
        <v>266400000</v>
      </c>
      <c r="D17" s="1399" t="str">
        <f t="shared" ref="D17:G17" si="16">D19</f>
        <v>Jan s/d Des</v>
      </c>
      <c r="E17" s="1399">
        <f t="shared" si="16"/>
        <v>0</v>
      </c>
      <c r="F17" s="1412">
        <f t="shared" ref="F17" si="17">E17/C17*100</f>
        <v>0</v>
      </c>
      <c r="G17" s="1399">
        <f t="shared" si="16"/>
        <v>216816000</v>
      </c>
      <c r="H17" s="1418">
        <f t="shared" ref="H17" si="18">G17/C17*100</f>
        <v>81.387387387387392</v>
      </c>
      <c r="I17" s="1428">
        <f>I15</f>
        <v>100</v>
      </c>
      <c r="J17" s="1412">
        <f t="shared" ref="J17" si="19">H17</f>
        <v>81.387387387387392</v>
      </c>
      <c r="K17" s="1441">
        <f t="shared" ref="K17" si="20">J17-I17</f>
        <v>-18.612612612612608</v>
      </c>
      <c r="L17" s="1190"/>
      <c r="M17" s="1191"/>
      <c r="P17" s="130"/>
      <c r="Q17" s="130"/>
      <c r="R17" s="130"/>
    </row>
    <row r="18" spans="1:18" ht="14.1" customHeight="1" x14ac:dyDescent="0.25">
      <c r="A18" s="1208" t="s">
        <v>599</v>
      </c>
      <c r="B18" s="1209" t="s">
        <v>149</v>
      </c>
      <c r="C18" s="1399"/>
      <c r="D18" s="1399"/>
      <c r="E18" s="1399"/>
      <c r="F18" s="1412"/>
      <c r="G18" s="1399"/>
      <c r="H18" s="1418"/>
      <c r="I18" s="1428"/>
      <c r="J18" s="1412"/>
      <c r="K18" s="1441"/>
      <c r="L18" s="1193"/>
      <c r="M18" s="1194"/>
      <c r="P18" s="130"/>
      <c r="Q18" s="130"/>
      <c r="R18" s="130"/>
    </row>
    <row r="19" spans="1:18" ht="14.1" customHeight="1" x14ac:dyDescent="0.25">
      <c r="A19" s="244"/>
      <c r="B19" s="69" t="s">
        <v>140</v>
      </c>
      <c r="C19" s="1402">
        <f>RLA!C22</f>
        <v>266400000</v>
      </c>
      <c r="D19" s="1449" t="s">
        <v>572</v>
      </c>
      <c r="E19" s="1410"/>
      <c r="F19" s="1411">
        <f t="shared" ref="F19" si="21">E19/C19*100</f>
        <v>0</v>
      </c>
      <c r="G19" s="1413">
        <f>RREKAP!I27</f>
        <v>216816000</v>
      </c>
      <c r="H19" s="1417">
        <f t="shared" ref="H19" si="22">G19/C19*100</f>
        <v>81.387387387387392</v>
      </c>
      <c r="I19" s="1426">
        <f>I17</f>
        <v>100</v>
      </c>
      <c r="J19" s="1411">
        <f t="shared" ref="J19" si="23">H19</f>
        <v>81.387387387387392</v>
      </c>
      <c r="K19" s="1439">
        <f t="shared" ref="K19:K35" si="24">J19-I19</f>
        <v>-18.612612612612608</v>
      </c>
      <c r="L19" s="645"/>
      <c r="M19" s="234"/>
      <c r="P19" s="130"/>
      <c r="Q19" s="130"/>
      <c r="R19" s="130"/>
    </row>
    <row r="20" spans="1:18" ht="14.1" customHeight="1" x14ac:dyDescent="0.25">
      <c r="A20" s="243" t="s">
        <v>600</v>
      </c>
      <c r="B20" s="67" t="s">
        <v>150</v>
      </c>
      <c r="C20" s="1402"/>
      <c r="D20" s="1449"/>
      <c r="E20" s="1410"/>
      <c r="F20" s="1411"/>
      <c r="G20" s="1413"/>
      <c r="H20" s="1417"/>
      <c r="I20" s="1427"/>
      <c r="J20" s="1411"/>
      <c r="K20" s="1439"/>
      <c r="L20" s="646"/>
      <c r="M20" s="235"/>
      <c r="P20" s="130"/>
      <c r="Q20" s="130"/>
      <c r="R20" s="130"/>
    </row>
    <row r="21" spans="1:18" ht="14.1" customHeight="1" x14ac:dyDescent="0.25">
      <c r="A21" s="1199"/>
      <c r="B21" s="1200" t="s">
        <v>95</v>
      </c>
      <c r="C21" s="1401">
        <f>C23+C27+C31+C35+C45+C49+C53+C59+C65+C93+C115+C119+C136+C146+C150+C160+C171+C111+C130</f>
        <v>416655500</v>
      </c>
      <c r="D21" s="1401" t="str">
        <f t="shared" ref="D21" si="25">D23</f>
        <v>Agst s/d Des</v>
      </c>
      <c r="E21" s="1401">
        <f>RREKAP!F12</f>
        <v>401409766</v>
      </c>
      <c r="F21" s="1401">
        <f>G21/C21*100</f>
        <v>96.272723628993262</v>
      </c>
      <c r="G21" s="1401">
        <f>G23+G27+G31+G35+G45+G49+G53+G59+G65+G93+G111+G115+G119+G130+G136+G146+G150+G160+G171</f>
        <v>401125598</v>
      </c>
      <c r="H21" s="1416">
        <f t="shared" ref="H21" si="26">G21/C21*100</f>
        <v>96.272723628993262</v>
      </c>
      <c r="I21" s="1425">
        <v>100</v>
      </c>
      <c r="J21" s="1398">
        <f t="shared" ref="J21" si="27">H21</f>
        <v>96.272723628993262</v>
      </c>
      <c r="K21" s="1440">
        <f t="shared" ref="K21:K37" si="28">J21-I21</f>
        <v>-3.727276371006738</v>
      </c>
      <c r="L21" s="1201"/>
      <c r="M21" s="1199"/>
      <c r="P21" s="130"/>
      <c r="Q21" s="130"/>
      <c r="R21" s="130"/>
    </row>
    <row r="22" spans="1:18" ht="14.1" customHeight="1" x14ac:dyDescent="0.25">
      <c r="A22" s="1202" t="s">
        <v>574</v>
      </c>
      <c r="B22" s="1203" t="s">
        <v>94</v>
      </c>
      <c r="C22" s="1401"/>
      <c r="D22" s="1401"/>
      <c r="E22" s="1401"/>
      <c r="F22" s="1401"/>
      <c r="G22" s="1401"/>
      <c r="H22" s="1416"/>
      <c r="I22" s="1425"/>
      <c r="J22" s="1398"/>
      <c r="K22" s="1440"/>
      <c r="L22" s="1204"/>
      <c r="M22" s="1202"/>
      <c r="P22" s="315">
        <f>E21-G21</f>
        <v>284168</v>
      </c>
      <c r="Q22" s="130"/>
      <c r="R22" s="130"/>
    </row>
    <row r="23" spans="1:18" ht="14.1" customHeight="1" x14ac:dyDescent="0.25">
      <c r="A23" s="1191" t="s">
        <v>575</v>
      </c>
      <c r="B23" s="1189" t="s">
        <v>97</v>
      </c>
      <c r="C23" s="1399">
        <f>C25</f>
        <v>1900000</v>
      </c>
      <c r="D23" s="1399" t="str">
        <f t="shared" ref="D23:G23" si="29">D25</f>
        <v>Agst s/d Des</v>
      </c>
      <c r="E23" s="1399">
        <f t="shared" si="29"/>
        <v>0</v>
      </c>
      <c r="F23" s="1399">
        <f t="shared" si="29"/>
        <v>0</v>
      </c>
      <c r="G23" s="1399">
        <f t="shared" si="29"/>
        <v>1899400</v>
      </c>
      <c r="H23" s="1418">
        <f t="shared" ref="H23" si="30">G23/C23*100</f>
        <v>99.968421052631584</v>
      </c>
      <c r="I23" s="1428">
        <v>100</v>
      </c>
      <c r="J23" s="1412">
        <f t="shared" ref="J23" si="31">H23</f>
        <v>99.968421052631584</v>
      </c>
      <c r="K23" s="1441">
        <f t="shared" ref="K23:K31" si="32">J23-I23</f>
        <v>-3.1578947368416266E-2</v>
      </c>
      <c r="L23" s="1190"/>
      <c r="M23" s="1191"/>
      <c r="P23" s="130"/>
      <c r="Q23" s="130"/>
      <c r="R23" s="130"/>
    </row>
    <row r="24" spans="1:18" ht="14.1" customHeight="1" x14ac:dyDescent="0.25">
      <c r="A24" s="1194"/>
      <c r="B24" s="1192" t="s">
        <v>96</v>
      </c>
      <c r="C24" s="1399"/>
      <c r="D24" s="1399"/>
      <c r="E24" s="1399"/>
      <c r="F24" s="1399"/>
      <c r="G24" s="1399"/>
      <c r="H24" s="1418"/>
      <c r="I24" s="1428"/>
      <c r="J24" s="1412"/>
      <c r="K24" s="1441"/>
      <c r="L24" s="1193"/>
      <c r="M24" s="1194"/>
      <c r="P24" s="130">
        <f>RREKAP!I29</f>
        <v>401125598</v>
      </c>
      <c r="Q24" s="130"/>
      <c r="R24" s="130"/>
    </row>
    <row r="25" spans="1:18" s="175" customFormat="1" ht="14.1" customHeight="1" x14ac:dyDescent="0.25">
      <c r="A25" s="244" t="s">
        <v>601</v>
      </c>
      <c r="B25" s="204" t="s">
        <v>1</v>
      </c>
      <c r="C25" s="1400">
        <f>RLA!C25</f>
        <v>1900000</v>
      </c>
      <c r="D25" s="1409" t="s">
        <v>941</v>
      </c>
      <c r="E25" s="1410"/>
      <c r="F25" s="1410"/>
      <c r="G25" s="1409">
        <f>RREKAP!I31</f>
        <v>1899400</v>
      </c>
      <c r="H25" s="1417">
        <f t="shared" ref="H25" si="33">G25/C25*100</f>
        <v>99.968421052631584</v>
      </c>
      <c r="I25" s="1429">
        <f>I23</f>
        <v>100</v>
      </c>
      <c r="J25" s="1411">
        <f t="shared" ref="J25" si="34">H25</f>
        <v>99.968421052631584</v>
      </c>
      <c r="K25" s="1439">
        <f t="shared" ref="K25" si="35">J25-I25</f>
        <v>-3.1578947368416266E-2</v>
      </c>
      <c r="L25" s="645"/>
      <c r="M25" s="234"/>
      <c r="P25" s="1267">
        <f>E21-P24</f>
        <v>284168</v>
      </c>
      <c r="Q25" s="1214"/>
      <c r="R25" s="1214"/>
    </row>
    <row r="26" spans="1:18" s="175" customFormat="1" ht="14.1" customHeight="1" x14ac:dyDescent="0.25">
      <c r="A26" s="243"/>
      <c r="B26" s="177" t="s">
        <v>2</v>
      </c>
      <c r="C26" s="1400"/>
      <c r="D26" s="1409"/>
      <c r="E26" s="1410"/>
      <c r="F26" s="1410"/>
      <c r="G26" s="1409"/>
      <c r="H26" s="1417"/>
      <c r="I26" s="1429"/>
      <c r="J26" s="1411"/>
      <c r="K26" s="1439"/>
      <c r="L26" s="646"/>
      <c r="M26" s="235"/>
      <c r="P26" s="1214"/>
      <c r="Q26" s="1214"/>
      <c r="R26" s="1214"/>
    </row>
    <row r="27" spans="1:18" ht="14.1" customHeight="1" x14ac:dyDescent="0.25">
      <c r="A27" s="1191" t="s">
        <v>576</v>
      </c>
      <c r="B27" s="1189" t="s">
        <v>99</v>
      </c>
      <c r="C27" s="1399">
        <f>C29</f>
        <v>750000</v>
      </c>
      <c r="D27" s="1399" t="str">
        <f t="shared" ref="D27:G27" si="36">D29</f>
        <v>Jan s/d Des</v>
      </c>
      <c r="E27" s="1399">
        <f t="shared" si="36"/>
        <v>0</v>
      </c>
      <c r="F27" s="1399">
        <f t="shared" si="36"/>
        <v>0</v>
      </c>
      <c r="G27" s="1399">
        <f t="shared" si="36"/>
        <v>750000</v>
      </c>
      <c r="H27" s="1418">
        <f t="shared" ref="H27" si="37">G27/C27*100</f>
        <v>100</v>
      </c>
      <c r="I27" s="1428">
        <v>100</v>
      </c>
      <c r="J27" s="1412">
        <f t="shared" ref="J27" si="38">H27</f>
        <v>100</v>
      </c>
      <c r="K27" s="1441">
        <f t="shared" si="24"/>
        <v>0</v>
      </c>
      <c r="L27" s="1190"/>
      <c r="M27" s="1191"/>
      <c r="P27" s="130"/>
      <c r="Q27" s="130"/>
      <c r="R27" s="130"/>
    </row>
    <row r="28" spans="1:18" ht="14.1" customHeight="1" x14ac:dyDescent="0.25">
      <c r="A28" s="1194"/>
      <c r="B28" s="1192" t="s">
        <v>98</v>
      </c>
      <c r="C28" s="1399"/>
      <c r="D28" s="1399"/>
      <c r="E28" s="1399"/>
      <c r="F28" s="1399"/>
      <c r="G28" s="1399"/>
      <c r="H28" s="1418"/>
      <c r="I28" s="1428"/>
      <c r="J28" s="1412"/>
      <c r="K28" s="1441"/>
      <c r="L28" s="1193"/>
      <c r="M28" s="1194"/>
      <c r="P28" s="130"/>
      <c r="Q28" s="130"/>
      <c r="R28" s="130"/>
    </row>
    <row r="29" spans="1:18" s="175" customFormat="1" ht="14.1" customHeight="1" x14ac:dyDescent="0.25">
      <c r="A29" s="244" t="s">
        <v>602</v>
      </c>
      <c r="B29" s="204" t="s">
        <v>3</v>
      </c>
      <c r="C29" s="1400">
        <f>RLA!C39</f>
        <v>750000</v>
      </c>
      <c r="D29" s="1409" t="s">
        <v>572</v>
      </c>
      <c r="E29" s="1410"/>
      <c r="F29" s="1410"/>
      <c r="G29" s="1409">
        <f>RREKAP!I46</f>
        <v>750000</v>
      </c>
      <c r="H29" s="1417">
        <f t="shared" ref="H29" si="39">G29/C29*100</f>
        <v>100</v>
      </c>
      <c r="I29" s="1429">
        <f>I27</f>
        <v>100</v>
      </c>
      <c r="J29" s="1411">
        <f t="shared" ref="J29" si="40">H29</f>
        <v>100</v>
      </c>
      <c r="K29" s="1439">
        <f t="shared" si="28"/>
        <v>0</v>
      </c>
      <c r="L29" s="645"/>
      <c r="M29" s="234"/>
      <c r="P29" s="1214"/>
      <c r="Q29" s="1214"/>
      <c r="R29" s="1214"/>
    </row>
    <row r="30" spans="1:18" s="175" customFormat="1" ht="14.1" customHeight="1" x14ac:dyDescent="0.25">
      <c r="A30" s="209"/>
      <c r="B30" s="177" t="s">
        <v>4</v>
      </c>
      <c r="C30" s="1400"/>
      <c r="D30" s="1409"/>
      <c r="E30" s="1410"/>
      <c r="F30" s="1410"/>
      <c r="G30" s="1409"/>
      <c r="H30" s="1417"/>
      <c r="I30" s="1429"/>
      <c r="J30" s="1411"/>
      <c r="K30" s="1439"/>
      <c r="L30" s="646"/>
      <c r="M30" s="235"/>
      <c r="P30" s="1214"/>
      <c r="Q30" s="1214"/>
      <c r="R30" s="1214"/>
    </row>
    <row r="31" spans="1:18" ht="14.1" customHeight="1" x14ac:dyDescent="0.25">
      <c r="A31" s="1191" t="s">
        <v>577</v>
      </c>
      <c r="B31" s="1189" t="s">
        <v>126</v>
      </c>
      <c r="C31" s="1399">
        <f>C33</f>
        <v>2000000</v>
      </c>
      <c r="D31" s="1399" t="str">
        <f t="shared" ref="D31:G31" si="41">D33</f>
        <v>Jan s/d Des</v>
      </c>
      <c r="E31" s="1399">
        <f t="shared" si="41"/>
        <v>0</v>
      </c>
      <c r="F31" s="1399">
        <f t="shared" si="41"/>
        <v>0</v>
      </c>
      <c r="G31" s="1399">
        <f t="shared" si="41"/>
        <v>1995000</v>
      </c>
      <c r="H31" s="1418">
        <f t="shared" ref="H31" si="42">G31/C31*100</f>
        <v>99.75</v>
      </c>
      <c r="I31" s="1428">
        <v>100</v>
      </c>
      <c r="J31" s="1412">
        <f t="shared" ref="J31" si="43">H31</f>
        <v>99.75</v>
      </c>
      <c r="K31" s="1441">
        <f t="shared" si="32"/>
        <v>-0.25</v>
      </c>
      <c r="L31" s="1190"/>
      <c r="M31" s="1191"/>
      <c r="P31" s="130"/>
      <c r="Q31" s="130"/>
      <c r="R31" s="130"/>
    </row>
    <row r="32" spans="1:18" ht="14.1" customHeight="1" x14ac:dyDescent="0.25">
      <c r="A32" s="1194"/>
      <c r="B32" s="1192" t="s">
        <v>551</v>
      </c>
      <c r="C32" s="1399"/>
      <c r="D32" s="1399"/>
      <c r="E32" s="1399"/>
      <c r="F32" s="1399"/>
      <c r="G32" s="1399"/>
      <c r="H32" s="1418"/>
      <c r="I32" s="1428"/>
      <c r="J32" s="1412"/>
      <c r="K32" s="1441"/>
      <c r="L32" s="1193"/>
      <c r="M32" s="1194"/>
      <c r="P32" s="130"/>
      <c r="Q32" s="130"/>
      <c r="R32" s="130"/>
    </row>
    <row r="33" spans="1:18" s="175" customFormat="1" ht="14.1" customHeight="1" x14ac:dyDescent="0.25">
      <c r="A33" s="244" t="s">
        <v>603</v>
      </c>
      <c r="B33" s="204" t="s">
        <v>5</v>
      </c>
      <c r="C33" s="1400">
        <f>RLA!C46</f>
        <v>2000000</v>
      </c>
      <c r="D33" s="1409" t="s">
        <v>572</v>
      </c>
      <c r="E33" s="1410"/>
      <c r="F33" s="1410"/>
      <c r="G33" s="1409">
        <f>RREKAP!I53</f>
        <v>1995000</v>
      </c>
      <c r="H33" s="1417">
        <f t="shared" ref="H33" si="44">G33/C33*100</f>
        <v>99.75</v>
      </c>
      <c r="I33" s="1429">
        <f>I31</f>
        <v>100</v>
      </c>
      <c r="J33" s="1411">
        <f t="shared" ref="J33" si="45">H33</f>
        <v>99.75</v>
      </c>
      <c r="K33" s="1439">
        <f t="shared" ref="K33" si="46">J33-I33</f>
        <v>-0.25</v>
      </c>
      <c r="L33" s="645"/>
      <c r="M33" s="234"/>
      <c r="P33" s="1214"/>
      <c r="Q33" s="1214"/>
      <c r="R33" s="1214"/>
    </row>
    <row r="34" spans="1:18" s="175" customFormat="1" ht="14.1" customHeight="1" x14ac:dyDescent="0.25">
      <c r="A34" s="209"/>
      <c r="B34" s="177" t="s">
        <v>6</v>
      </c>
      <c r="C34" s="1400"/>
      <c r="D34" s="1409"/>
      <c r="E34" s="1410"/>
      <c r="F34" s="1410"/>
      <c r="G34" s="1409"/>
      <c r="H34" s="1417"/>
      <c r="I34" s="1429"/>
      <c r="J34" s="1411"/>
      <c r="K34" s="1439"/>
      <c r="L34" s="646"/>
      <c r="M34" s="235"/>
      <c r="P34" s="1214"/>
      <c r="Q34" s="1214"/>
      <c r="R34" s="1214"/>
    </row>
    <row r="35" spans="1:18" ht="14.1" customHeight="1" x14ac:dyDescent="0.25">
      <c r="A35" s="1191" t="s">
        <v>578</v>
      </c>
      <c r="B35" s="1189" t="s">
        <v>125</v>
      </c>
      <c r="C35" s="1399">
        <f>C37</f>
        <v>2000000</v>
      </c>
      <c r="D35" s="1399" t="str">
        <f t="shared" ref="D35:G35" si="47">D37</f>
        <v>Jan s/d Des</v>
      </c>
      <c r="E35" s="1399">
        <f t="shared" si="47"/>
        <v>0</v>
      </c>
      <c r="F35" s="1399">
        <f t="shared" si="47"/>
        <v>0</v>
      </c>
      <c r="G35" s="1399">
        <f t="shared" si="47"/>
        <v>2000000</v>
      </c>
      <c r="H35" s="1418">
        <f t="shared" ref="H35" si="48">G35/C35*100</f>
        <v>100</v>
      </c>
      <c r="I35" s="1428">
        <v>100</v>
      </c>
      <c r="J35" s="1412">
        <f t="shared" ref="J35" si="49">H35</f>
        <v>100</v>
      </c>
      <c r="K35" s="1441">
        <f t="shared" si="24"/>
        <v>0</v>
      </c>
      <c r="L35" s="1190"/>
      <c r="M35" s="1191"/>
      <c r="P35" s="130"/>
      <c r="Q35" s="130"/>
      <c r="R35" s="130"/>
    </row>
    <row r="36" spans="1:18" ht="14.1" customHeight="1" x14ac:dyDescent="0.25">
      <c r="A36" s="1194"/>
      <c r="B36" s="1192" t="s">
        <v>100</v>
      </c>
      <c r="C36" s="1399"/>
      <c r="D36" s="1399"/>
      <c r="E36" s="1399"/>
      <c r="F36" s="1399"/>
      <c r="G36" s="1399"/>
      <c r="H36" s="1418"/>
      <c r="I36" s="1428"/>
      <c r="J36" s="1412"/>
      <c r="K36" s="1441"/>
      <c r="L36" s="1193"/>
      <c r="M36" s="1194"/>
      <c r="P36" s="130"/>
      <c r="Q36" s="130"/>
      <c r="R36" s="130"/>
    </row>
    <row r="37" spans="1:18" s="175" customFormat="1" ht="14.1" customHeight="1" x14ac:dyDescent="0.25">
      <c r="A37" s="244" t="s">
        <v>604</v>
      </c>
      <c r="B37" s="204" t="s">
        <v>7</v>
      </c>
      <c r="C37" s="1400">
        <f>RLA!C51</f>
        <v>2000000</v>
      </c>
      <c r="D37" s="1409" t="s">
        <v>572</v>
      </c>
      <c r="E37" s="1410"/>
      <c r="F37" s="1410"/>
      <c r="G37" s="1409">
        <f>RREKAP!I58</f>
        <v>2000000</v>
      </c>
      <c r="H37" s="1417">
        <f t="shared" ref="H37" si="50">G37/C37*100</f>
        <v>100</v>
      </c>
      <c r="I37" s="1429">
        <f>I35</f>
        <v>100</v>
      </c>
      <c r="J37" s="1411">
        <f t="shared" ref="J37" si="51">H37</f>
        <v>100</v>
      </c>
      <c r="K37" s="1439">
        <f t="shared" si="28"/>
        <v>0</v>
      </c>
      <c r="L37" s="645"/>
      <c r="M37" s="234"/>
      <c r="P37" s="1214"/>
      <c r="Q37" s="1214"/>
      <c r="R37" s="1214"/>
    </row>
    <row r="38" spans="1:18" s="175" customFormat="1" ht="14.1" customHeight="1" x14ac:dyDescent="0.25">
      <c r="A38" s="209"/>
      <c r="B38" s="177" t="s">
        <v>8</v>
      </c>
      <c r="C38" s="1400"/>
      <c r="D38" s="1409"/>
      <c r="E38" s="1410"/>
      <c r="F38" s="1410"/>
      <c r="G38" s="1409"/>
      <c r="H38" s="1417"/>
      <c r="I38" s="1429"/>
      <c r="J38" s="1411"/>
      <c r="K38" s="1439"/>
      <c r="L38" s="646"/>
      <c r="M38" s="235"/>
      <c r="P38" s="1214"/>
      <c r="Q38" s="1214"/>
      <c r="R38" s="1214"/>
    </row>
    <row r="39" spans="1:18" s="175" customFormat="1" ht="14.1" customHeight="1" x14ac:dyDescent="0.25">
      <c r="A39" s="185"/>
      <c r="B39" s="186"/>
      <c r="C39" s="187"/>
      <c r="D39" s="188"/>
      <c r="E39" s="233"/>
      <c r="F39" s="233"/>
      <c r="G39" s="233"/>
      <c r="H39" s="640"/>
      <c r="I39" s="657"/>
      <c r="J39" s="605"/>
      <c r="K39" s="658"/>
      <c r="L39" s="647"/>
      <c r="M39" s="232"/>
      <c r="P39" s="1214"/>
      <c r="Q39" s="1214"/>
      <c r="R39" s="1214"/>
    </row>
    <row r="40" spans="1:18" s="175" customFormat="1" ht="14.1" customHeight="1" x14ac:dyDescent="0.25">
      <c r="A40" s="189"/>
      <c r="B40" s="190"/>
      <c r="C40" s="191"/>
      <c r="D40" s="192"/>
      <c r="E40" s="230"/>
      <c r="F40" s="230"/>
      <c r="G40" s="230"/>
      <c r="H40" s="231"/>
      <c r="I40" s="237"/>
      <c r="J40" s="238"/>
      <c r="K40" s="238"/>
      <c r="L40" s="228"/>
      <c r="M40" s="228"/>
      <c r="P40" s="1214"/>
      <c r="Q40" s="1214"/>
      <c r="R40" s="1214"/>
    </row>
    <row r="41" spans="1:18" s="175" customFormat="1" ht="14.1" customHeight="1" x14ac:dyDescent="0.25">
      <c r="A41" s="189"/>
      <c r="B41" s="190"/>
      <c r="C41" s="191"/>
      <c r="D41" s="192"/>
      <c r="E41" s="230"/>
      <c r="F41" s="230"/>
      <c r="G41" s="230"/>
      <c r="H41" s="231"/>
      <c r="I41" s="230"/>
      <c r="J41" s="231"/>
      <c r="K41" s="231"/>
      <c r="L41" s="228"/>
      <c r="M41" s="228"/>
    </row>
    <row r="42" spans="1:18" s="175" customFormat="1" ht="14.1" customHeight="1" x14ac:dyDescent="0.25">
      <c r="A42" s="189"/>
      <c r="B42" s="190"/>
      <c r="C42" s="191"/>
      <c r="D42" s="192"/>
      <c r="E42" s="230"/>
      <c r="F42" s="230"/>
      <c r="G42" s="230"/>
      <c r="H42" s="231"/>
      <c r="I42" s="230"/>
      <c r="J42" s="231"/>
      <c r="K42" s="231"/>
      <c r="L42" s="228"/>
      <c r="M42" s="228"/>
    </row>
    <row r="43" spans="1:18" s="175" customFormat="1" ht="14.1" customHeight="1" x14ac:dyDescent="0.25">
      <c r="A43" s="189"/>
      <c r="B43" s="190"/>
      <c r="C43" s="191"/>
      <c r="D43" s="192"/>
      <c r="E43" s="230"/>
      <c r="F43" s="230"/>
      <c r="G43" s="230"/>
      <c r="H43" s="231"/>
      <c r="I43" s="663"/>
      <c r="J43" s="664"/>
      <c r="K43" s="664"/>
      <c r="L43" s="228"/>
      <c r="M43" s="228">
        <v>2</v>
      </c>
    </row>
    <row r="44" spans="1:18" s="175" customFormat="1" ht="14.1" customHeight="1" x14ac:dyDescent="0.25">
      <c r="A44" s="193">
        <v>1</v>
      </c>
      <c r="B44" s="194">
        <v>2</v>
      </c>
      <c r="C44" s="195">
        <v>3</v>
      </c>
      <c r="D44" s="195" t="s">
        <v>535</v>
      </c>
      <c r="E44" s="196" t="s">
        <v>536</v>
      </c>
      <c r="F44" s="196">
        <v>6</v>
      </c>
      <c r="G44" s="196">
        <v>7</v>
      </c>
      <c r="H44" s="641">
        <v>8</v>
      </c>
      <c r="I44" s="659">
        <v>9</v>
      </c>
      <c r="J44" s="197">
        <v>10</v>
      </c>
      <c r="K44" s="660">
        <v>11</v>
      </c>
      <c r="L44" s="648">
        <v>12</v>
      </c>
      <c r="M44" s="196">
        <v>13</v>
      </c>
    </row>
    <row r="45" spans="1:18" ht="14.1" customHeight="1" x14ac:dyDescent="0.25">
      <c r="A45" s="1188" t="s">
        <v>579</v>
      </c>
      <c r="B45" s="1197" t="s">
        <v>124</v>
      </c>
      <c r="C45" s="1406">
        <f>C47</f>
        <v>3500000</v>
      </c>
      <c r="D45" s="1406" t="str">
        <f t="shared" ref="D45:G45" si="52">D47</f>
        <v>Jan s/d Des</v>
      </c>
      <c r="E45" s="1406">
        <f t="shared" si="52"/>
        <v>0</v>
      </c>
      <c r="F45" s="1406">
        <f t="shared" si="52"/>
        <v>0</v>
      </c>
      <c r="G45" s="1406">
        <f t="shared" si="52"/>
        <v>3259975</v>
      </c>
      <c r="H45" s="1422">
        <f t="shared" ref="H45" si="53">G45/C45*100</f>
        <v>93.142142857142858</v>
      </c>
      <c r="I45" s="1424">
        <v>100</v>
      </c>
      <c r="J45" s="1435">
        <f t="shared" ref="J45" si="54">H45</f>
        <v>93.142142857142858</v>
      </c>
      <c r="K45" s="1363">
        <f>J45-I45</f>
        <v>-6.8578571428571422</v>
      </c>
      <c r="L45" s="1198"/>
      <c r="M45" s="1188"/>
    </row>
    <row r="46" spans="1:18" ht="14.1" customHeight="1" x14ac:dyDescent="0.25">
      <c r="A46" s="1188"/>
      <c r="B46" s="1197" t="s">
        <v>101</v>
      </c>
      <c r="C46" s="1374"/>
      <c r="D46" s="1374"/>
      <c r="E46" s="1374"/>
      <c r="F46" s="1374"/>
      <c r="G46" s="1374"/>
      <c r="H46" s="1420"/>
      <c r="I46" s="1381"/>
      <c r="J46" s="1361"/>
      <c r="K46" s="1423"/>
      <c r="L46" s="1198"/>
      <c r="M46" s="1188"/>
    </row>
    <row r="47" spans="1:18" s="175" customFormat="1" ht="14.1" customHeight="1" x14ac:dyDescent="0.25">
      <c r="A47" s="244" t="s">
        <v>605</v>
      </c>
      <c r="B47" s="204" t="s">
        <v>9</v>
      </c>
      <c r="C47" s="1397">
        <f>RLA!C58</f>
        <v>3500000</v>
      </c>
      <c r="D47" s="1370" t="s">
        <v>572</v>
      </c>
      <c r="E47" s="1375"/>
      <c r="F47" s="1375"/>
      <c r="G47" s="1370">
        <f>RREKAP!I65</f>
        <v>3259975</v>
      </c>
      <c r="H47" s="1421">
        <f t="shared" ref="H47" si="55">G47/C47*100</f>
        <v>93.142142857142858</v>
      </c>
      <c r="I47" s="1382">
        <f>I45</f>
        <v>100</v>
      </c>
      <c r="J47" s="1436">
        <f t="shared" ref="J47" si="56">H47</f>
        <v>93.142142857142858</v>
      </c>
      <c r="K47" s="1442">
        <f t="shared" ref="K47" si="57">J47-I47</f>
        <v>-6.8578571428571422</v>
      </c>
      <c r="L47" s="645"/>
      <c r="M47" s="234"/>
    </row>
    <row r="48" spans="1:18" s="175" customFormat="1" ht="14.1" customHeight="1" x14ac:dyDescent="0.25">
      <c r="A48" s="209"/>
      <c r="B48" s="177" t="s">
        <v>10</v>
      </c>
      <c r="C48" s="1367"/>
      <c r="D48" s="1372"/>
      <c r="E48" s="1377"/>
      <c r="F48" s="1377"/>
      <c r="G48" s="1372"/>
      <c r="H48" s="1379"/>
      <c r="I48" s="1383"/>
      <c r="J48" s="1437"/>
      <c r="K48" s="1443"/>
      <c r="L48" s="646"/>
      <c r="M48" s="235"/>
    </row>
    <row r="49" spans="1:13" ht="14.1" customHeight="1" x14ac:dyDescent="0.25">
      <c r="A49" s="1188" t="s">
        <v>580</v>
      </c>
      <c r="B49" s="1197" t="s">
        <v>123</v>
      </c>
      <c r="C49" s="1373">
        <f>C51</f>
        <v>1236000</v>
      </c>
      <c r="D49" s="1373" t="str">
        <f t="shared" ref="D49:G49" si="58">D51</f>
        <v>Jan s/d Des</v>
      </c>
      <c r="E49" s="1373">
        <f t="shared" si="58"/>
        <v>0</v>
      </c>
      <c r="F49" s="1373">
        <f t="shared" si="58"/>
        <v>0</v>
      </c>
      <c r="G49" s="1373">
        <f t="shared" si="58"/>
        <v>1235575</v>
      </c>
      <c r="H49" s="1419">
        <f t="shared" ref="H49" si="59">G49/C49*100</f>
        <v>99.965614886731387</v>
      </c>
      <c r="I49" s="1380">
        <v>100</v>
      </c>
      <c r="J49" s="1360">
        <f t="shared" ref="J49" si="60">H49</f>
        <v>99.965614886731387</v>
      </c>
      <c r="K49" s="1363">
        <f t="shared" ref="K49" si="61">J49-I49</f>
        <v>-3.4385113268612599E-2</v>
      </c>
      <c r="L49" s="1198"/>
      <c r="M49" s="1188"/>
    </row>
    <row r="50" spans="1:13" ht="14.1" customHeight="1" x14ac:dyDescent="0.25">
      <c r="A50" s="1188"/>
      <c r="B50" s="1197" t="s">
        <v>102</v>
      </c>
      <c r="C50" s="1374"/>
      <c r="D50" s="1374"/>
      <c r="E50" s="1374"/>
      <c r="F50" s="1374"/>
      <c r="G50" s="1374"/>
      <c r="H50" s="1420"/>
      <c r="I50" s="1381"/>
      <c r="J50" s="1361"/>
      <c r="K50" s="1423"/>
      <c r="L50" s="1198"/>
      <c r="M50" s="1188"/>
    </row>
    <row r="51" spans="1:13" s="175" customFormat="1" ht="14.1" customHeight="1" x14ac:dyDescent="0.25">
      <c r="A51" s="244" t="s">
        <v>606</v>
      </c>
      <c r="B51" s="204" t="s">
        <v>11</v>
      </c>
      <c r="C51" s="1397">
        <f>RLA!C67</f>
        <v>1236000</v>
      </c>
      <c r="D51" s="1370" t="s">
        <v>572</v>
      </c>
      <c r="E51" s="1375"/>
      <c r="F51" s="1375"/>
      <c r="G51" s="1370">
        <f>RREKAP!I74</f>
        <v>1235575</v>
      </c>
      <c r="H51" s="1421">
        <f t="shared" ref="H51" si="62">G51/C51*100</f>
        <v>99.965614886731387</v>
      </c>
      <c r="I51" s="1382">
        <f>I49</f>
        <v>100</v>
      </c>
      <c r="J51" s="1436">
        <f t="shared" ref="J51" si="63">H51</f>
        <v>99.965614886731387</v>
      </c>
      <c r="K51" s="1442">
        <f t="shared" ref="K51" si="64">J51-I51</f>
        <v>-3.4385113268612599E-2</v>
      </c>
      <c r="L51" s="645"/>
      <c r="M51" s="234"/>
    </row>
    <row r="52" spans="1:13" s="175" customFormat="1" ht="14.1" customHeight="1" x14ac:dyDescent="0.25">
      <c r="A52" s="209"/>
      <c r="B52" s="177" t="s">
        <v>12</v>
      </c>
      <c r="C52" s="1367"/>
      <c r="D52" s="1372"/>
      <c r="E52" s="1377"/>
      <c r="F52" s="1377"/>
      <c r="G52" s="1372"/>
      <c r="H52" s="1379"/>
      <c r="I52" s="1383"/>
      <c r="J52" s="1437"/>
      <c r="K52" s="1443"/>
      <c r="L52" s="646"/>
      <c r="M52" s="235"/>
    </row>
    <row r="53" spans="1:13" ht="14.1" customHeight="1" x14ac:dyDescent="0.25">
      <c r="A53" s="1188" t="s">
        <v>581</v>
      </c>
      <c r="B53" s="1197" t="s">
        <v>122</v>
      </c>
      <c r="C53" s="1373">
        <f>C55+C57</f>
        <v>5369000</v>
      </c>
      <c r="D53" s="1373"/>
      <c r="E53" s="1373">
        <f t="shared" ref="E53:G53" si="65">E55+E57</f>
        <v>0</v>
      </c>
      <c r="F53" s="1373">
        <f t="shared" si="65"/>
        <v>0</v>
      </c>
      <c r="G53" s="1373">
        <f t="shared" si="65"/>
        <v>5369000</v>
      </c>
      <c r="H53" s="1419">
        <f t="shared" ref="H53" si="66">G53/C53*100</f>
        <v>100</v>
      </c>
      <c r="I53" s="1380">
        <v>100</v>
      </c>
      <c r="J53" s="1360">
        <f t="shared" ref="J53" si="67">H53</f>
        <v>100</v>
      </c>
      <c r="K53" s="1363">
        <f t="shared" ref="K53" si="68">J53-I53</f>
        <v>0</v>
      </c>
      <c r="L53" s="1198"/>
      <c r="M53" s="1188"/>
    </row>
    <row r="54" spans="1:13" ht="14.1" customHeight="1" x14ac:dyDescent="0.25">
      <c r="A54" s="1188"/>
      <c r="B54" s="1197" t="s">
        <v>103</v>
      </c>
      <c r="C54" s="1374"/>
      <c r="D54" s="1374"/>
      <c r="E54" s="1374"/>
      <c r="F54" s="1374"/>
      <c r="G54" s="1374"/>
      <c r="H54" s="1420"/>
      <c r="I54" s="1381"/>
      <c r="J54" s="1361"/>
      <c r="K54" s="1423"/>
      <c r="L54" s="1198"/>
      <c r="M54" s="1188"/>
    </row>
    <row r="55" spans="1:13" s="175" customFormat="1" ht="14.1" customHeight="1" x14ac:dyDescent="0.25">
      <c r="A55" s="244" t="s">
        <v>607</v>
      </c>
      <c r="B55" s="204" t="s">
        <v>13</v>
      </c>
      <c r="C55" s="1397">
        <f>RLA!C80</f>
        <v>1000000</v>
      </c>
      <c r="D55" s="1370" t="s">
        <v>572</v>
      </c>
      <c r="E55" s="1375"/>
      <c r="F55" s="1375"/>
      <c r="G55" s="1370">
        <f>RREKAP!I89</f>
        <v>1000000</v>
      </c>
      <c r="H55" s="1421">
        <f t="shared" ref="H55" si="69">G55/C55*100</f>
        <v>100</v>
      </c>
      <c r="I55" s="1382">
        <f>I53</f>
        <v>100</v>
      </c>
      <c r="J55" s="1436">
        <f t="shared" ref="J55" si="70">H55</f>
        <v>100</v>
      </c>
      <c r="K55" s="1442">
        <f t="shared" ref="K55" si="71">J55-I55</f>
        <v>0</v>
      </c>
      <c r="L55" s="645"/>
      <c r="M55" s="234"/>
    </row>
    <row r="56" spans="1:13" s="175" customFormat="1" ht="14.1" customHeight="1" x14ac:dyDescent="0.25">
      <c r="A56" s="243"/>
      <c r="B56" s="177" t="s">
        <v>14</v>
      </c>
      <c r="C56" s="1367"/>
      <c r="D56" s="1372"/>
      <c r="E56" s="1377"/>
      <c r="F56" s="1377"/>
      <c r="G56" s="1372"/>
      <c r="H56" s="1379"/>
      <c r="I56" s="1383"/>
      <c r="J56" s="1437"/>
      <c r="K56" s="1443"/>
      <c r="L56" s="646"/>
      <c r="M56" s="235"/>
    </row>
    <row r="57" spans="1:13" s="175" customFormat="1" ht="14.1" customHeight="1" x14ac:dyDescent="0.25">
      <c r="A57" s="203" t="s">
        <v>608</v>
      </c>
      <c r="B57" s="176" t="s">
        <v>15</v>
      </c>
      <c r="C57" s="1397">
        <f>RLA!C88</f>
        <v>4369000</v>
      </c>
      <c r="D57" s="1370" t="s">
        <v>942</v>
      </c>
      <c r="E57" s="1375"/>
      <c r="F57" s="1375"/>
      <c r="G57" s="1370">
        <f>RREKAP!I97</f>
        <v>4369000</v>
      </c>
      <c r="H57" s="1421">
        <f t="shared" ref="H57" si="72">G57/C57*100</f>
        <v>100</v>
      </c>
      <c r="I57" s="1382">
        <v>100</v>
      </c>
      <c r="J57" s="1436">
        <f t="shared" ref="J57" si="73">H57</f>
        <v>100</v>
      </c>
      <c r="K57" s="1442">
        <f t="shared" ref="K57" si="74">J57-I57</f>
        <v>0</v>
      </c>
      <c r="L57" s="649"/>
      <c r="M57" s="236"/>
    </row>
    <row r="58" spans="1:13" s="175" customFormat="1" ht="14.1" customHeight="1" x14ac:dyDescent="0.25">
      <c r="A58" s="198"/>
      <c r="B58" s="176" t="s">
        <v>16</v>
      </c>
      <c r="C58" s="1367"/>
      <c r="D58" s="1372"/>
      <c r="E58" s="1377"/>
      <c r="F58" s="1377"/>
      <c r="G58" s="1372"/>
      <c r="H58" s="1379"/>
      <c r="I58" s="1383"/>
      <c r="J58" s="1437"/>
      <c r="K58" s="1443"/>
      <c r="L58" s="649"/>
      <c r="M58" s="236"/>
    </row>
    <row r="59" spans="1:13" ht="14.1" customHeight="1" x14ac:dyDescent="0.25">
      <c r="A59" s="1191" t="s">
        <v>582</v>
      </c>
      <c r="B59" s="1189" t="s">
        <v>121</v>
      </c>
      <c r="C59" s="1373">
        <f>C61+C63</f>
        <v>30450000</v>
      </c>
      <c r="D59" s="1373"/>
      <c r="E59" s="1373">
        <f t="shared" ref="E59:G59" si="75">E61+E63</f>
        <v>0</v>
      </c>
      <c r="F59" s="1373">
        <f t="shared" si="75"/>
        <v>0</v>
      </c>
      <c r="G59" s="1373">
        <f t="shared" si="75"/>
        <v>30420000</v>
      </c>
      <c r="H59" s="1419">
        <f t="shared" ref="H59" si="76">G59/C59*100</f>
        <v>99.901477832512313</v>
      </c>
      <c r="I59" s="1380">
        <v>100</v>
      </c>
      <c r="J59" s="1360">
        <f t="shared" ref="J59" si="77">H59</f>
        <v>99.901477832512313</v>
      </c>
      <c r="K59" s="1363">
        <f t="shared" ref="K59" si="78">J59-I59</f>
        <v>-9.8522167487686829E-2</v>
      </c>
      <c r="L59" s="1190"/>
      <c r="M59" s="1191"/>
    </row>
    <row r="60" spans="1:13" ht="14.1" customHeight="1" x14ac:dyDescent="0.25">
      <c r="A60" s="1194"/>
      <c r="B60" s="1192" t="s">
        <v>550</v>
      </c>
      <c r="C60" s="1374"/>
      <c r="D60" s="1374"/>
      <c r="E60" s="1374"/>
      <c r="F60" s="1374"/>
      <c r="G60" s="1374"/>
      <c r="H60" s="1420"/>
      <c r="I60" s="1381"/>
      <c r="J60" s="1361"/>
      <c r="K60" s="1423"/>
      <c r="L60" s="1193"/>
      <c r="M60" s="1194"/>
    </row>
    <row r="61" spans="1:13" s="175" customFormat="1" ht="14.1" customHeight="1" x14ac:dyDescent="0.25">
      <c r="A61" s="203" t="s">
        <v>609</v>
      </c>
      <c r="B61" s="176" t="s">
        <v>17</v>
      </c>
      <c r="C61" s="1397">
        <f>RLA!C97</f>
        <v>27360000</v>
      </c>
      <c r="D61" s="1370" t="s">
        <v>572</v>
      </c>
      <c r="E61" s="1375"/>
      <c r="F61" s="1375"/>
      <c r="G61" s="1370">
        <f>RREKAP!I106</f>
        <v>27340000</v>
      </c>
      <c r="H61" s="1421">
        <f t="shared" ref="H61" si="79">G61/C61*100</f>
        <v>99.92690058479532</v>
      </c>
      <c r="I61" s="1382">
        <f>I59</f>
        <v>100</v>
      </c>
      <c r="J61" s="1436">
        <f t="shared" ref="J61" si="80">H61</f>
        <v>99.92690058479532</v>
      </c>
      <c r="K61" s="1442">
        <f t="shared" ref="K61" si="81">J61-I61</f>
        <v>-7.309941520468044E-2</v>
      </c>
      <c r="L61" s="649"/>
      <c r="M61" s="236"/>
    </row>
    <row r="62" spans="1:13" s="175" customFormat="1" ht="14.1" customHeight="1" x14ac:dyDescent="0.25">
      <c r="A62" s="203"/>
      <c r="B62" s="176" t="s">
        <v>18</v>
      </c>
      <c r="C62" s="1367"/>
      <c r="D62" s="1372"/>
      <c r="E62" s="1377"/>
      <c r="F62" s="1377"/>
      <c r="G62" s="1372"/>
      <c r="H62" s="1379"/>
      <c r="I62" s="1383"/>
      <c r="J62" s="1437"/>
      <c r="K62" s="1443"/>
      <c r="L62" s="649"/>
      <c r="M62" s="236"/>
    </row>
    <row r="63" spans="1:13" s="175" customFormat="1" ht="14.1" customHeight="1" x14ac:dyDescent="0.25">
      <c r="A63" s="244" t="s">
        <v>610</v>
      </c>
      <c r="B63" s="204" t="s">
        <v>19</v>
      </c>
      <c r="C63" s="1397">
        <f>RLA!C106</f>
        <v>3090000</v>
      </c>
      <c r="D63" s="1370" t="s">
        <v>940</v>
      </c>
      <c r="E63" s="1375"/>
      <c r="F63" s="1375"/>
      <c r="G63" s="1370">
        <f>RREKAP!I115</f>
        <v>3080000</v>
      </c>
      <c r="H63" s="1421">
        <f t="shared" ref="H63" si="82">G63/C63*100</f>
        <v>99.676375404530745</v>
      </c>
      <c r="I63" s="1382">
        <v>100</v>
      </c>
      <c r="J63" s="1436">
        <f t="shared" ref="J63" si="83">H63</f>
        <v>99.676375404530745</v>
      </c>
      <c r="K63" s="1442">
        <f t="shared" ref="K63" si="84">J63-I63</f>
        <v>-0.32362459546925493</v>
      </c>
      <c r="L63" s="645"/>
      <c r="M63" s="234"/>
    </row>
    <row r="64" spans="1:13" s="175" customFormat="1" ht="14.1" customHeight="1" x14ac:dyDescent="0.25">
      <c r="A64" s="209"/>
      <c r="B64" s="177" t="s">
        <v>20</v>
      </c>
      <c r="C64" s="1367"/>
      <c r="D64" s="1372"/>
      <c r="E64" s="1377"/>
      <c r="F64" s="1377"/>
      <c r="G64" s="1372"/>
      <c r="H64" s="1379"/>
      <c r="I64" s="1383"/>
      <c r="J64" s="1437"/>
      <c r="K64" s="1443"/>
      <c r="L64" s="646"/>
      <c r="M64" s="235"/>
    </row>
    <row r="65" spans="1:13" ht="14.1" customHeight="1" x14ac:dyDescent="0.25">
      <c r="A65" s="1188" t="s">
        <v>583</v>
      </c>
      <c r="B65" s="1197" t="s">
        <v>120</v>
      </c>
      <c r="C65" s="1373">
        <f>C67+C69+C71+C73+C75+C77+C85+C87+C89+C91</f>
        <v>94950000</v>
      </c>
      <c r="D65" s="1373"/>
      <c r="E65" s="1373">
        <f>E67+E69+E71+E73+E75+E77+E85+E87+E89+E91</f>
        <v>0</v>
      </c>
      <c r="F65" s="1373">
        <f>F67+F69+F71+F73+F75+F77+F85+F87+F89+F91</f>
        <v>0</v>
      </c>
      <c r="G65" s="1373">
        <f>G67+G69+G71+G73+G75+G77+G85+G87+G89+G91</f>
        <v>87637609</v>
      </c>
      <c r="H65" s="1419">
        <f t="shared" ref="H65" si="85">G65/C65*100</f>
        <v>92.298692996313846</v>
      </c>
      <c r="I65" s="1380">
        <v>100</v>
      </c>
      <c r="J65" s="1360">
        <f t="shared" ref="J65" si="86">H65</f>
        <v>92.298692996313846</v>
      </c>
      <c r="K65" s="1363">
        <f t="shared" ref="K65" si="87">J65-I65</f>
        <v>-7.7013070036861535</v>
      </c>
      <c r="L65" s="1198"/>
      <c r="M65" s="1188"/>
    </row>
    <row r="66" spans="1:13" ht="14.1" customHeight="1" x14ac:dyDescent="0.25">
      <c r="A66" s="1188"/>
      <c r="B66" s="1197" t="s">
        <v>104</v>
      </c>
      <c r="C66" s="1374"/>
      <c r="D66" s="1374"/>
      <c r="E66" s="1374"/>
      <c r="F66" s="1374"/>
      <c r="G66" s="1374"/>
      <c r="H66" s="1420"/>
      <c r="I66" s="1381"/>
      <c r="J66" s="1361"/>
      <c r="K66" s="1423"/>
      <c r="L66" s="1198"/>
      <c r="M66" s="1188"/>
    </row>
    <row r="67" spans="1:13" ht="14.1" customHeight="1" x14ac:dyDescent="0.25">
      <c r="A67" s="244" t="s">
        <v>611</v>
      </c>
      <c r="B67" s="210" t="s">
        <v>21</v>
      </c>
      <c r="C67" s="1403">
        <f>RLA!C128</f>
        <v>12000000</v>
      </c>
      <c r="D67" s="1370" t="s">
        <v>572</v>
      </c>
      <c r="E67" s="1375"/>
      <c r="F67" s="1375"/>
      <c r="G67" s="1370">
        <f>RREKAP!I135</f>
        <v>8663284</v>
      </c>
      <c r="H67" s="1421">
        <f t="shared" ref="H67" si="88">G67/C67*100</f>
        <v>72.194033333333323</v>
      </c>
      <c r="I67" s="1382">
        <f>I65</f>
        <v>100</v>
      </c>
      <c r="J67" s="1436">
        <f t="shared" ref="J67" si="89">H67</f>
        <v>72.194033333333323</v>
      </c>
      <c r="K67" s="1442">
        <f t="shared" ref="K67" si="90">J67-I67</f>
        <v>-27.805966666666677</v>
      </c>
      <c r="L67" s="645"/>
      <c r="M67" s="234"/>
    </row>
    <row r="68" spans="1:13" ht="14.1" customHeight="1" x14ac:dyDescent="0.25">
      <c r="A68" s="243"/>
      <c r="B68" s="211" t="s">
        <v>22</v>
      </c>
      <c r="C68" s="1405"/>
      <c r="D68" s="1372"/>
      <c r="E68" s="1377"/>
      <c r="F68" s="1377"/>
      <c r="G68" s="1372"/>
      <c r="H68" s="1379"/>
      <c r="I68" s="1383"/>
      <c r="J68" s="1437"/>
      <c r="K68" s="1443"/>
      <c r="L68" s="646"/>
      <c r="M68" s="235"/>
    </row>
    <row r="69" spans="1:13" s="175" customFormat="1" ht="14.1" customHeight="1" x14ac:dyDescent="0.25">
      <c r="A69" s="203" t="s">
        <v>612</v>
      </c>
      <c r="B69" s="176" t="s">
        <v>23</v>
      </c>
      <c r="C69" s="1397">
        <f>RLA!C133</f>
        <v>9500000</v>
      </c>
      <c r="D69" s="1370" t="s">
        <v>572</v>
      </c>
      <c r="E69" s="1375"/>
      <c r="F69" s="1375"/>
      <c r="G69" s="1370">
        <f>RREKAP!I140</f>
        <v>9449750</v>
      </c>
      <c r="H69" s="1421">
        <f t="shared" ref="H69" si="91">G69/C69*100</f>
        <v>99.471052631578942</v>
      </c>
      <c r="I69" s="1382">
        <f>I67</f>
        <v>100</v>
      </c>
      <c r="J69" s="1436">
        <f t="shared" ref="J69" si="92">H69</f>
        <v>99.471052631578942</v>
      </c>
      <c r="K69" s="1442">
        <f t="shared" ref="K69" si="93">J69-I69</f>
        <v>-0.52894736842105772</v>
      </c>
      <c r="L69" s="649"/>
      <c r="M69" s="236"/>
    </row>
    <row r="70" spans="1:13" s="175" customFormat="1" ht="14.1" customHeight="1" x14ac:dyDescent="0.25">
      <c r="A70" s="203"/>
      <c r="B70" s="176" t="s">
        <v>24</v>
      </c>
      <c r="C70" s="1367"/>
      <c r="D70" s="1372"/>
      <c r="E70" s="1377"/>
      <c r="F70" s="1377"/>
      <c r="G70" s="1372"/>
      <c r="H70" s="1379"/>
      <c r="I70" s="1383"/>
      <c r="J70" s="1437"/>
      <c r="K70" s="1443"/>
      <c r="L70" s="649"/>
      <c r="M70" s="236"/>
    </row>
    <row r="71" spans="1:13" s="175" customFormat="1" ht="14.1" customHeight="1" x14ac:dyDescent="0.25">
      <c r="A71" s="244" t="s">
        <v>613</v>
      </c>
      <c r="B71" s="204" t="s">
        <v>25</v>
      </c>
      <c r="C71" s="1397">
        <f>RLA!C140</f>
        <v>8400000</v>
      </c>
      <c r="D71" s="1370" t="s">
        <v>572</v>
      </c>
      <c r="E71" s="1375"/>
      <c r="F71" s="1375"/>
      <c r="G71" s="1370">
        <f>RREKAP!I147</f>
        <v>8147750</v>
      </c>
      <c r="H71" s="1421">
        <f t="shared" ref="H71" si="94">G71/C71*100</f>
        <v>96.99702380952381</v>
      </c>
      <c r="I71" s="1382">
        <f>I69</f>
        <v>100</v>
      </c>
      <c r="J71" s="1436">
        <f t="shared" ref="J71" si="95">H71</f>
        <v>96.99702380952381</v>
      </c>
      <c r="K71" s="1442">
        <f t="shared" ref="K71" si="96">J71-I71</f>
        <v>-3.0029761904761898</v>
      </c>
      <c r="L71" s="645"/>
      <c r="M71" s="234"/>
    </row>
    <row r="72" spans="1:13" s="175" customFormat="1" ht="14.1" customHeight="1" x14ac:dyDescent="0.25">
      <c r="A72" s="243"/>
      <c r="B72" s="177" t="s">
        <v>26</v>
      </c>
      <c r="C72" s="1367"/>
      <c r="D72" s="1372"/>
      <c r="E72" s="1377"/>
      <c r="F72" s="1377"/>
      <c r="G72" s="1372"/>
      <c r="H72" s="1379"/>
      <c r="I72" s="1383"/>
      <c r="J72" s="1437"/>
      <c r="K72" s="1443"/>
      <c r="L72" s="646"/>
      <c r="M72" s="235"/>
    </row>
    <row r="73" spans="1:13" s="175" customFormat="1" ht="14.1" customHeight="1" x14ac:dyDescent="0.25">
      <c r="A73" s="203" t="s">
        <v>614</v>
      </c>
      <c r="B73" s="176" t="s">
        <v>27</v>
      </c>
      <c r="C73" s="1397">
        <f>RLA!C147</f>
        <v>4310000</v>
      </c>
      <c r="D73" s="1370" t="s">
        <v>572</v>
      </c>
      <c r="E73" s="1375"/>
      <c r="F73" s="1375"/>
      <c r="G73" s="1370">
        <f>RREKAP!I154</f>
        <v>3990000</v>
      </c>
      <c r="H73" s="1421">
        <f t="shared" ref="H73" si="97">G73/C73*100</f>
        <v>92.575406032482604</v>
      </c>
      <c r="I73" s="1382">
        <f>I71</f>
        <v>100</v>
      </c>
      <c r="J73" s="1436">
        <f t="shared" ref="J73" si="98">H73</f>
        <v>92.575406032482604</v>
      </c>
      <c r="K73" s="1442">
        <f t="shared" ref="K73" si="99">J73-I73</f>
        <v>-7.4245939675173958</v>
      </c>
      <c r="L73" s="649"/>
      <c r="M73" s="236"/>
    </row>
    <row r="74" spans="1:13" s="175" customFormat="1" ht="14.1" customHeight="1" x14ac:dyDescent="0.25">
      <c r="A74" s="203"/>
      <c r="B74" s="176" t="s">
        <v>28</v>
      </c>
      <c r="C74" s="1367"/>
      <c r="D74" s="1372"/>
      <c r="E74" s="1377"/>
      <c r="F74" s="1377"/>
      <c r="G74" s="1372"/>
      <c r="H74" s="1379"/>
      <c r="I74" s="1383"/>
      <c r="J74" s="1437"/>
      <c r="K74" s="1443"/>
      <c r="L74" s="649"/>
      <c r="M74" s="236"/>
    </row>
    <row r="75" spans="1:13" s="175" customFormat="1" ht="14.1" customHeight="1" x14ac:dyDescent="0.25">
      <c r="A75" s="244" t="s">
        <v>615</v>
      </c>
      <c r="B75" s="204" t="s">
        <v>29</v>
      </c>
      <c r="C75" s="1397">
        <f>RLA!C155</f>
        <v>2500000</v>
      </c>
      <c r="D75" s="1370" t="s">
        <v>572</v>
      </c>
      <c r="E75" s="1375"/>
      <c r="F75" s="1375"/>
      <c r="G75" s="1370">
        <f>RREKAP!I159</f>
        <v>2500000</v>
      </c>
      <c r="H75" s="1421">
        <f t="shared" ref="H75" si="100">G75/C75*100</f>
        <v>100</v>
      </c>
      <c r="I75" s="1382">
        <f>I73</f>
        <v>100</v>
      </c>
      <c r="J75" s="1436">
        <f t="shared" ref="J75" si="101">H75</f>
        <v>100</v>
      </c>
      <c r="K75" s="1442">
        <f t="shared" ref="K75" si="102">J75-I75</f>
        <v>0</v>
      </c>
      <c r="L75" s="645"/>
      <c r="M75" s="234"/>
    </row>
    <row r="76" spans="1:13" s="175" customFormat="1" ht="14.1" customHeight="1" x14ac:dyDescent="0.25">
      <c r="A76" s="243"/>
      <c r="B76" s="177" t="s">
        <v>30</v>
      </c>
      <c r="C76" s="1367"/>
      <c r="D76" s="1372"/>
      <c r="E76" s="1377"/>
      <c r="F76" s="1377"/>
      <c r="G76" s="1372"/>
      <c r="H76" s="1379"/>
      <c r="I76" s="1383"/>
      <c r="J76" s="1437"/>
      <c r="K76" s="1443"/>
      <c r="L76" s="646"/>
      <c r="M76" s="235"/>
    </row>
    <row r="77" spans="1:13" s="175" customFormat="1" ht="14.1" customHeight="1" x14ac:dyDescent="0.25">
      <c r="A77" s="203" t="s">
        <v>616</v>
      </c>
      <c r="B77" s="176" t="s">
        <v>31</v>
      </c>
      <c r="C77" s="1397">
        <f>RLA!C159</f>
        <v>1200000</v>
      </c>
      <c r="D77" s="1370" t="s">
        <v>572</v>
      </c>
      <c r="E77" s="1375"/>
      <c r="F77" s="1375"/>
      <c r="G77" s="1370">
        <f>RREKAP!I163</f>
        <v>1200000</v>
      </c>
      <c r="H77" s="1421">
        <f t="shared" ref="H77" si="103">G77/C77*100</f>
        <v>100</v>
      </c>
      <c r="I77" s="1382">
        <f>I75</f>
        <v>100</v>
      </c>
      <c r="J77" s="1436">
        <f t="shared" ref="J77" si="104">H77</f>
        <v>100</v>
      </c>
      <c r="K77" s="1442">
        <f t="shared" ref="K77" si="105">J77-I77</f>
        <v>0</v>
      </c>
      <c r="L77" s="649"/>
      <c r="M77" s="236"/>
    </row>
    <row r="78" spans="1:13" s="175" customFormat="1" ht="14.1" customHeight="1" x14ac:dyDescent="0.25">
      <c r="A78" s="203"/>
      <c r="B78" s="176" t="s">
        <v>32</v>
      </c>
      <c r="C78" s="1366"/>
      <c r="D78" s="1371"/>
      <c r="E78" s="1376"/>
      <c r="F78" s="1376"/>
      <c r="G78" s="1371"/>
      <c r="H78" s="1378"/>
      <c r="I78" s="1430"/>
      <c r="J78" s="1438"/>
      <c r="K78" s="1443"/>
      <c r="L78" s="649"/>
      <c r="M78" s="236"/>
    </row>
    <row r="79" spans="1:13" s="175" customFormat="1" ht="14.1" customHeight="1" x14ac:dyDescent="0.25">
      <c r="A79" s="214"/>
      <c r="B79" s="215"/>
      <c r="C79" s="216"/>
      <c r="D79" s="217"/>
      <c r="E79" s="237"/>
      <c r="F79" s="237"/>
      <c r="G79" s="237"/>
      <c r="H79" s="238"/>
      <c r="I79" s="237"/>
      <c r="J79" s="238"/>
      <c r="K79" s="238"/>
      <c r="L79" s="239"/>
      <c r="M79" s="239"/>
    </row>
    <row r="80" spans="1:13" s="175" customFormat="1" ht="14.1" customHeight="1" x14ac:dyDescent="0.25">
      <c r="A80" s="218"/>
      <c r="B80" s="190"/>
      <c r="C80" s="191"/>
      <c r="D80" s="192"/>
      <c r="E80" s="230"/>
      <c r="F80" s="230"/>
      <c r="G80" s="230"/>
      <c r="H80" s="231"/>
      <c r="I80" s="230"/>
      <c r="J80" s="231"/>
      <c r="K80" s="231"/>
      <c r="L80" s="228"/>
      <c r="M80" s="228"/>
    </row>
    <row r="81" spans="1:13" s="175" customFormat="1" ht="14.1" customHeight="1" x14ac:dyDescent="0.25">
      <c r="A81" s="218"/>
      <c r="B81" s="190"/>
      <c r="C81" s="191"/>
      <c r="D81" s="192"/>
      <c r="E81" s="230"/>
      <c r="F81" s="230"/>
      <c r="G81" s="230"/>
      <c r="H81" s="231"/>
      <c r="I81" s="230"/>
      <c r="J81" s="231"/>
      <c r="K81" s="231"/>
      <c r="L81" s="228"/>
      <c r="M81" s="228"/>
    </row>
    <row r="82" spans="1:13" s="175" customFormat="1" ht="14.1" customHeight="1" x14ac:dyDescent="0.25">
      <c r="A82" s="218"/>
      <c r="B82" s="190"/>
      <c r="C82" s="191"/>
      <c r="D82" s="192"/>
      <c r="E82" s="230"/>
      <c r="F82" s="230"/>
      <c r="G82" s="230"/>
      <c r="H82" s="231"/>
      <c r="I82" s="230"/>
      <c r="J82" s="231"/>
      <c r="K82" s="231"/>
      <c r="L82" s="228"/>
      <c r="M82" s="228"/>
    </row>
    <row r="83" spans="1:13" s="175" customFormat="1" ht="13.5" customHeight="1" x14ac:dyDescent="0.25">
      <c r="A83" s="218"/>
      <c r="B83" s="190"/>
      <c r="C83" s="191"/>
      <c r="D83" s="192"/>
      <c r="E83" s="230"/>
      <c r="F83" s="230"/>
      <c r="G83" s="230"/>
      <c r="H83" s="231"/>
      <c r="I83" s="663"/>
      <c r="J83" s="664"/>
      <c r="K83" s="664"/>
      <c r="L83" s="228"/>
      <c r="M83" s="228">
        <v>3</v>
      </c>
    </row>
    <row r="84" spans="1:13" s="175" customFormat="1" ht="13.5" customHeight="1" x14ac:dyDescent="0.25">
      <c r="A84" s="193">
        <v>1</v>
      </c>
      <c r="B84" s="194">
        <v>2</v>
      </c>
      <c r="C84" s="195">
        <v>3</v>
      </c>
      <c r="D84" s="195" t="s">
        <v>535</v>
      </c>
      <c r="E84" s="196" t="s">
        <v>536</v>
      </c>
      <c r="F84" s="196">
        <v>6</v>
      </c>
      <c r="G84" s="196">
        <v>7</v>
      </c>
      <c r="H84" s="641">
        <v>8</v>
      </c>
      <c r="I84" s="659">
        <v>9</v>
      </c>
      <c r="J84" s="197">
        <v>10</v>
      </c>
      <c r="K84" s="660">
        <v>11</v>
      </c>
      <c r="L84" s="648">
        <v>12</v>
      </c>
      <c r="M84" s="196">
        <v>13</v>
      </c>
    </row>
    <row r="85" spans="1:13" s="175" customFormat="1" ht="13.5" customHeight="1" x14ac:dyDescent="0.25">
      <c r="A85" s="203" t="s">
        <v>617</v>
      </c>
      <c r="B85" s="176" t="s">
        <v>33</v>
      </c>
      <c r="C85" s="1366">
        <f>RLA!C163</f>
        <v>15240000</v>
      </c>
      <c r="D85" s="1371" t="s">
        <v>572</v>
      </c>
      <c r="E85" s="1376"/>
      <c r="F85" s="1376"/>
      <c r="G85" s="1371">
        <f>RREKAP!I167</f>
        <v>15105000</v>
      </c>
      <c r="H85" s="1378">
        <f t="shared" ref="H85" si="106">G85/C85*100</f>
        <v>99.114173228346459</v>
      </c>
      <c r="I85" s="1430">
        <f>I77</f>
        <v>100</v>
      </c>
      <c r="J85" s="1438">
        <f t="shared" ref="J85" si="107">H85</f>
        <v>99.114173228346459</v>
      </c>
      <c r="K85" s="1444">
        <f>J85-I85</f>
        <v>-0.88582677165354085</v>
      </c>
      <c r="L85" s="649"/>
      <c r="M85" s="236"/>
    </row>
    <row r="86" spans="1:13" s="175" customFormat="1" ht="13.5" customHeight="1" x14ac:dyDescent="0.25">
      <c r="A86" s="203"/>
      <c r="B86" s="177" t="s">
        <v>34</v>
      </c>
      <c r="C86" s="1367"/>
      <c r="D86" s="1372"/>
      <c r="E86" s="1377"/>
      <c r="F86" s="1377"/>
      <c r="G86" s="1372"/>
      <c r="H86" s="1379"/>
      <c r="I86" s="1383"/>
      <c r="J86" s="1437"/>
      <c r="K86" s="1445"/>
      <c r="L86" s="646"/>
      <c r="M86" s="235"/>
    </row>
    <row r="87" spans="1:13" s="175" customFormat="1" ht="13.5" customHeight="1" x14ac:dyDescent="0.25">
      <c r="A87" s="244" t="s">
        <v>618</v>
      </c>
      <c r="B87" s="176" t="s">
        <v>35</v>
      </c>
      <c r="C87" s="1397">
        <f>RLA!C168</f>
        <v>10000000</v>
      </c>
      <c r="D87" s="1370" t="s">
        <v>572</v>
      </c>
      <c r="E87" s="1375"/>
      <c r="F87" s="1375"/>
      <c r="G87" s="1370">
        <f>RREKAP!I177</f>
        <v>9806825</v>
      </c>
      <c r="H87" s="1421">
        <f t="shared" ref="H87" si="108">G87/C87*100</f>
        <v>98.068250000000006</v>
      </c>
      <c r="I87" s="1382">
        <f>I85</f>
        <v>100</v>
      </c>
      <c r="J87" s="1436">
        <f t="shared" ref="J87" si="109">H87</f>
        <v>98.068250000000006</v>
      </c>
      <c r="K87" s="1444">
        <f t="shared" ref="K87" si="110">J87-I87</f>
        <v>-1.9317499999999939</v>
      </c>
      <c r="L87" s="649"/>
      <c r="M87" s="236"/>
    </row>
    <row r="88" spans="1:13" s="175" customFormat="1" ht="13.5" customHeight="1" x14ac:dyDescent="0.25">
      <c r="A88" s="243"/>
      <c r="B88" s="176" t="s">
        <v>36</v>
      </c>
      <c r="C88" s="1367"/>
      <c r="D88" s="1372"/>
      <c r="E88" s="1377"/>
      <c r="F88" s="1377"/>
      <c r="G88" s="1372"/>
      <c r="H88" s="1379"/>
      <c r="I88" s="1383"/>
      <c r="J88" s="1437"/>
      <c r="K88" s="1445"/>
      <c r="L88" s="649"/>
      <c r="M88" s="236"/>
    </row>
    <row r="89" spans="1:13" s="175" customFormat="1" ht="13.5" customHeight="1" x14ac:dyDescent="0.25">
      <c r="A89" s="203" t="s">
        <v>619</v>
      </c>
      <c r="B89" s="204" t="s">
        <v>37</v>
      </c>
      <c r="C89" s="1397">
        <f>RLA!C172</f>
        <v>28800000</v>
      </c>
      <c r="D89" s="1370" t="s">
        <v>572</v>
      </c>
      <c r="E89" s="1375"/>
      <c r="F89" s="1375"/>
      <c r="G89" s="1370">
        <f>RREKAP!I181</f>
        <v>28775000</v>
      </c>
      <c r="H89" s="1421">
        <f t="shared" ref="H89" si="111">G89/C89*100</f>
        <v>99.913194444444443</v>
      </c>
      <c r="I89" s="1382">
        <f>I87</f>
        <v>100</v>
      </c>
      <c r="J89" s="1436">
        <f t="shared" ref="J89" si="112">H89</f>
        <v>99.913194444444443</v>
      </c>
      <c r="K89" s="1444">
        <f t="shared" ref="K89" si="113">J89-I89</f>
        <v>-8.6805555555557135E-2</v>
      </c>
      <c r="L89" s="645"/>
      <c r="M89" s="234"/>
    </row>
    <row r="90" spans="1:13" s="175" customFormat="1" ht="13.5" customHeight="1" x14ac:dyDescent="0.25">
      <c r="A90" s="203"/>
      <c r="B90" s="177" t="s">
        <v>38</v>
      </c>
      <c r="C90" s="1367"/>
      <c r="D90" s="1372"/>
      <c r="E90" s="1377"/>
      <c r="F90" s="1377"/>
      <c r="G90" s="1372"/>
      <c r="H90" s="1379"/>
      <c r="I90" s="1383"/>
      <c r="J90" s="1437"/>
      <c r="K90" s="1445"/>
      <c r="L90" s="646"/>
      <c r="M90" s="235"/>
    </row>
    <row r="91" spans="1:13" s="175" customFormat="1" ht="13.5" customHeight="1" x14ac:dyDescent="0.25">
      <c r="A91" s="244" t="s">
        <v>620</v>
      </c>
      <c r="B91" s="176" t="s">
        <v>39</v>
      </c>
      <c r="C91" s="1397">
        <f>RLA!C176</f>
        <v>3000000</v>
      </c>
      <c r="D91" s="1370" t="s">
        <v>572</v>
      </c>
      <c r="E91" s="1375"/>
      <c r="F91" s="1375"/>
      <c r="G91" s="1370">
        <f>RREKAP!I185</f>
        <v>0</v>
      </c>
      <c r="H91" s="1421">
        <f t="shared" ref="H91" si="114">G91/C91*100</f>
        <v>0</v>
      </c>
      <c r="I91" s="1382">
        <f>I89</f>
        <v>100</v>
      </c>
      <c r="J91" s="1436">
        <f t="shared" ref="J91" si="115">H91</f>
        <v>0</v>
      </c>
      <c r="K91" s="1444">
        <f t="shared" ref="K91" si="116">J91-I91</f>
        <v>-100</v>
      </c>
      <c r="L91" s="649"/>
      <c r="M91" s="236"/>
    </row>
    <row r="92" spans="1:13" s="175" customFormat="1" ht="13.5" customHeight="1" x14ac:dyDescent="0.25">
      <c r="A92" s="209"/>
      <c r="B92" s="176" t="s">
        <v>40</v>
      </c>
      <c r="C92" s="1367"/>
      <c r="D92" s="1372"/>
      <c r="E92" s="1377"/>
      <c r="F92" s="1377"/>
      <c r="G92" s="1372"/>
      <c r="H92" s="1379"/>
      <c r="I92" s="1383"/>
      <c r="J92" s="1437"/>
      <c r="K92" s="1445"/>
      <c r="L92" s="649"/>
      <c r="M92" s="236"/>
    </row>
    <row r="93" spans="1:13" ht="13.5" customHeight="1" x14ac:dyDescent="0.25">
      <c r="A93" s="1188" t="s">
        <v>584</v>
      </c>
      <c r="B93" s="1189" t="s">
        <v>119</v>
      </c>
      <c r="C93" s="1373">
        <f>C95+C97+C99+C101+C103+C105+C107+C109</f>
        <v>177145000</v>
      </c>
      <c r="D93" s="1373"/>
      <c r="E93" s="1373">
        <f t="shared" ref="E93:G93" si="117">E95+E97+E99+E101+E103+E105+E107+E109</f>
        <v>0</v>
      </c>
      <c r="F93" s="1373">
        <f t="shared" si="117"/>
        <v>0</v>
      </c>
      <c r="G93" s="1414">
        <f t="shared" si="117"/>
        <v>173682914</v>
      </c>
      <c r="H93" s="1419">
        <f t="shared" ref="H93" si="118">G93/C93*100</f>
        <v>98.045620254593686</v>
      </c>
      <c r="I93" s="1380">
        <f>I91</f>
        <v>100</v>
      </c>
      <c r="J93" s="1360">
        <f t="shared" ref="J93" si="119">H93</f>
        <v>98.045620254593686</v>
      </c>
      <c r="K93" s="1363">
        <f t="shared" ref="K93" si="120">J93-I93</f>
        <v>-1.9543797454063139</v>
      </c>
      <c r="L93" s="1190"/>
      <c r="M93" s="1191"/>
    </row>
    <row r="94" spans="1:13" ht="13.5" customHeight="1" x14ac:dyDescent="0.25">
      <c r="A94" s="1188"/>
      <c r="B94" s="1192" t="s">
        <v>105</v>
      </c>
      <c r="C94" s="1374"/>
      <c r="D94" s="1374"/>
      <c r="E94" s="1374"/>
      <c r="F94" s="1374"/>
      <c r="G94" s="1415"/>
      <c r="H94" s="1420"/>
      <c r="I94" s="1381"/>
      <c r="J94" s="1361"/>
      <c r="K94" s="1423"/>
      <c r="L94" s="1193"/>
      <c r="M94" s="1194"/>
    </row>
    <row r="95" spans="1:13" s="175" customFormat="1" ht="13.5" customHeight="1" x14ac:dyDescent="0.25">
      <c r="A95" s="244" t="s">
        <v>621</v>
      </c>
      <c r="B95" s="176" t="s">
        <v>41</v>
      </c>
      <c r="C95" s="1397">
        <f>RLA!C181</f>
        <v>25000000</v>
      </c>
      <c r="D95" s="1370" t="s">
        <v>572</v>
      </c>
      <c r="E95" s="1375"/>
      <c r="F95" s="1375"/>
      <c r="G95" s="1370">
        <f>RREKAP!I190</f>
        <v>24938000</v>
      </c>
      <c r="H95" s="1421">
        <f t="shared" ref="H95" si="121">G95/C95*100</f>
        <v>99.751999999999995</v>
      </c>
      <c r="I95" s="1382">
        <f>I93</f>
        <v>100</v>
      </c>
      <c r="J95" s="1436">
        <f t="shared" ref="J95" si="122">H95</f>
        <v>99.751999999999995</v>
      </c>
      <c r="K95" s="1444">
        <f t="shared" ref="K95" si="123">J95-I95</f>
        <v>-0.24800000000000466</v>
      </c>
      <c r="L95" s="649"/>
      <c r="M95" s="236"/>
    </row>
    <row r="96" spans="1:13" s="175" customFormat="1" ht="13.5" customHeight="1" x14ac:dyDescent="0.25">
      <c r="A96" s="243"/>
      <c r="B96" s="176" t="s">
        <v>106</v>
      </c>
      <c r="C96" s="1367"/>
      <c r="D96" s="1372"/>
      <c r="E96" s="1377"/>
      <c r="F96" s="1377"/>
      <c r="G96" s="1372"/>
      <c r="H96" s="1379"/>
      <c r="I96" s="1383"/>
      <c r="J96" s="1437"/>
      <c r="K96" s="1445"/>
      <c r="L96" s="649"/>
      <c r="M96" s="236"/>
    </row>
    <row r="97" spans="1:13" s="175" customFormat="1" ht="13.5" customHeight="1" x14ac:dyDescent="0.25">
      <c r="A97" s="203" t="s">
        <v>622</v>
      </c>
      <c r="B97" s="204" t="s">
        <v>42</v>
      </c>
      <c r="C97" s="1397">
        <f>RLA!C202</f>
        <v>20000000</v>
      </c>
      <c r="D97" s="1370" t="s">
        <v>572</v>
      </c>
      <c r="E97" s="1375"/>
      <c r="F97" s="1375"/>
      <c r="G97" s="1370">
        <f>RREKAP!I206</f>
        <v>20000000</v>
      </c>
      <c r="H97" s="1421">
        <f t="shared" ref="H97" si="124">G97/C97*100</f>
        <v>100</v>
      </c>
      <c r="I97" s="1382">
        <f>I95</f>
        <v>100</v>
      </c>
      <c r="J97" s="1436">
        <f t="shared" ref="J97" si="125">H97</f>
        <v>100</v>
      </c>
      <c r="K97" s="1444">
        <f t="shared" ref="K97" si="126">J97-I97</f>
        <v>0</v>
      </c>
      <c r="L97" s="645"/>
      <c r="M97" s="234"/>
    </row>
    <row r="98" spans="1:13" s="175" customFormat="1" ht="13.5" customHeight="1" x14ac:dyDescent="0.25">
      <c r="A98" s="203"/>
      <c r="B98" s="177" t="s">
        <v>43</v>
      </c>
      <c r="C98" s="1367"/>
      <c r="D98" s="1372"/>
      <c r="E98" s="1377"/>
      <c r="F98" s="1377"/>
      <c r="G98" s="1372"/>
      <c r="H98" s="1379"/>
      <c r="I98" s="1383"/>
      <c r="J98" s="1437"/>
      <c r="K98" s="1445"/>
      <c r="L98" s="646"/>
      <c r="M98" s="235"/>
    </row>
    <row r="99" spans="1:13" s="175" customFormat="1" ht="13.5" customHeight="1" x14ac:dyDescent="0.25">
      <c r="A99" s="244" t="s">
        <v>623</v>
      </c>
      <c r="B99" s="176" t="s">
        <v>44</v>
      </c>
      <c r="C99" s="1397">
        <f>RLA!C208</f>
        <v>20500000</v>
      </c>
      <c r="D99" s="1370" t="s">
        <v>572</v>
      </c>
      <c r="E99" s="1375"/>
      <c r="F99" s="1375"/>
      <c r="G99" s="1370">
        <f>RREKAP!I212</f>
        <v>19735000</v>
      </c>
      <c r="H99" s="1421">
        <f t="shared" ref="H99" si="127">G99/C99*100</f>
        <v>96.268292682926827</v>
      </c>
      <c r="I99" s="1382">
        <f>I97</f>
        <v>100</v>
      </c>
      <c r="J99" s="1436">
        <f t="shared" ref="J99" si="128">H99</f>
        <v>96.268292682926827</v>
      </c>
      <c r="K99" s="1444">
        <f t="shared" ref="K99" si="129">J99-I99</f>
        <v>-3.7317073170731732</v>
      </c>
      <c r="L99" s="649"/>
      <c r="M99" s="236"/>
    </row>
    <row r="100" spans="1:13" s="175" customFormat="1" ht="13.5" customHeight="1" x14ac:dyDescent="0.25">
      <c r="A100" s="243"/>
      <c r="B100" s="176" t="s">
        <v>45</v>
      </c>
      <c r="C100" s="1367"/>
      <c r="D100" s="1372"/>
      <c r="E100" s="1377"/>
      <c r="F100" s="1377"/>
      <c r="G100" s="1372"/>
      <c r="H100" s="1379"/>
      <c r="I100" s="1383"/>
      <c r="J100" s="1437"/>
      <c r="K100" s="1445"/>
      <c r="L100" s="649"/>
      <c r="M100" s="236"/>
    </row>
    <row r="101" spans="1:13" s="175" customFormat="1" ht="13.5" customHeight="1" x14ac:dyDescent="0.25">
      <c r="A101" s="203" t="s">
        <v>624</v>
      </c>
      <c r="B101" s="204" t="s">
        <v>46</v>
      </c>
      <c r="C101" s="1397">
        <f>RLA!C214</f>
        <v>23195000</v>
      </c>
      <c r="D101" s="1370" t="s">
        <v>572</v>
      </c>
      <c r="E101" s="1375"/>
      <c r="F101" s="1375"/>
      <c r="G101" s="1370">
        <f>RREKAP!I221</f>
        <v>22651500</v>
      </c>
      <c r="H101" s="1421">
        <f t="shared" ref="H101" si="130">G101/C101*100</f>
        <v>97.656822591075667</v>
      </c>
      <c r="I101" s="1382">
        <f>I99</f>
        <v>100</v>
      </c>
      <c r="J101" s="1436">
        <f t="shared" ref="J101" si="131">H101</f>
        <v>97.656822591075667</v>
      </c>
      <c r="K101" s="1444">
        <f t="shared" ref="K101" si="132">J101-I101</f>
        <v>-2.3431774089243333</v>
      </c>
      <c r="L101" s="645"/>
      <c r="M101" s="234"/>
    </row>
    <row r="102" spans="1:13" s="175" customFormat="1" ht="13.5" customHeight="1" x14ac:dyDescent="0.25">
      <c r="A102" s="203"/>
      <c r="B102" s="177" t="s">
        <v>47</v>
      </c>
      <c r="C102" s="1367"/>
      <c r="D102" s="1372"/>
      <c r="E102" s="1377"/>
      <c r="F102" s="1377"/>
      <c r="G102" s="1372"/>
      <c r="H102" s="1379"/>
      <c r="I102" s="1383"/>
      <c r="J102" s="1437"/>
      <c r="K102" s="1445"/>
      <c r="L102" s="646"/>
      <c r="M102" s="235"/>
    </row>
    <row r="103" spans="1:13" s="175" customFormat="1" ht="13.5" customHeight="1" x14ac:dyDescent="0.25">
      <c r="A103" s="244" t="s">
        <v>625</v>
      </c>
      <c r="B103" s="176" t="s">
        <v>48</v>
      </c>
      <c r="C103" s="1397">
        <f>RLA!C221</f>
        <v>61450000</v>
      </c>
      <c r="D103" s="1370" t="s">
        <v>939</v>
      </c>
      <c r="E103" s="1375"/>
      <c r="F103" s="1375"/>
      <c r="G103" s="1370">
        <f>RREKAP!I228</f>
        <v>59953000</v>
      </c>
      <c r="H103" s="1421">
        <f t="shared" ref="H103" si="133">G103/C103*100</f>
        <v>97.563873067534573</v>
      </c>
      <c r="I103" s="1382">
        <v>100</v>
      </c>
      <c r="J103" s="1436">
        <f t="shared" ref="J103" si="134">H103</f>
        <v>97.563873067534573</v>
      </c>
      <c r="K103" s="1444">
        <f t="shared" ref="K103" si="135">J103-I103</f>
        <v>-2.4361269324654273</v>
      </c>
      <c r="L103" s="649"/>
      <c r="M103" s="236"/>
    </row>
    <row r="104" spans="1:13" s="175" customFormat="1" ht="13.5" customHeight="1" x14ac:dyDescent="0.25">
      <c r="A104" s="243"/>
      <c r="B104" s="176" t="s">
        <v>49</v>
      </c>
      <c r="C104" s="1367"/>
      <c r="D104" s="1372"/>
      <c r="E104" s="1377"/>
      <c r="F104" s="1377"/>
      <c r="G104" s="1372"/>
      <c r="H104" s="1379"/>
      <c r="I104" s="1383"/>
      <c r="J104" s="1437"/>
      <c r="K104" s="1445"/>
      <c r="L104" s="649"/>
      <c r="M104" s="236"/>
    </row>
    <row r="105" spans="1:13" s="175" customFormat="1" ht="13.5" customHeight="1" x14ac:dyDescent="0.25">
      <c r="A105" s="203" t="s">
        <v>626</v>
      </c>
      <c r="B105" s="204" t="s">
        <v>50</v>
      </c>
      <c r="C105" s="1397">
        <f>RLA!C228</f>
        <v>22000000</v>
      </c>
      <c r="D105" s="1370" t="s">
        <v>572</v>
      </c>
      <c r="E105" s="1375"/>
      <c r="F105" s="1375"/>
      <c r="G105" s="1370">
        <f>RREKAP!I235</f>
        <v>21407414</v>
      </c>
      <c r="H105" s="1421">
        <f t="shared" ref="H105" si="136">G105/C105*100</f>
        <v>97.306427272727262</v>
      </c>
      <c r="I105" s="1382">
        <f>I103</f>
        <v>100</v>
      </c>
      <c r="J105" s="1436">
        <f t="shared" ref="J105" si="137">H105</f>
        <v>97.306427272727262</v>
      </c>
      <c r="K105" s="1444">
        <f t="shared" ref="K105" si="138">J105-I105</f>
        <v>-2.6935727272727377</v>
      </c>
      <c r="L105" s="645"/>
      <c r="M105" s="234"/>
    </row>
    <row r="106" spans="1:13" s="175" customFormat="1" ht="13.5" customHeight="1" x14ac:dyDescent="0.25">
      <c r="A106" s="203"/>
      <c r="B106" s="177" t="s">
        <v>51</v>
      </c>
      <c r="C106" s="1367"/>
      <c r="D106" s="1372"/>
      <c r="E106" s="1377"/>
      <c r="F106" s="1377"/>
      <c r="G106" s="1372"/>
      <c r="H106" s="1379"/>
      <c r="I106" s="1383"/>
      <c r="J106" s="1437"/>
      <c r="K106" s="1445"/>
      <c r="L106" s="646"/>
      <c r="M106" s="235"/>
    </row>
    <row r="107" spans="1:13" s="175" customFormat="1" ht="13.5" customHeight="1" x14ac:dyDescent="0.25">
      <c r="A107" s="244" t="s">
        <v>627</v>
      </c>
      <c r="B107" s="176" t="s">
        <v>52</v>
      </c>
      <c r="C107" s="1397">
        <f>RLA!C239</f>
        <v>2500000</v>
      </c>
      <c r="D107" s="1370" t="s">
        <v>572</v>
      </c>
      <c r="E107" s="1375"/>
      <c r="F107" s="1375"/>
      <c r="G107" s="1370">
        <f>RREKAP!I242</f>
        <v>2498000</v>
      </c>
      <c r="H107" s="1421">
        <f t="shared" ref="H107" si="139">G107/C107*100</f>
        <v>99.92</v>
      </c>
      <c r="I107" s="1382">
        <f>I105</f>
        <v>100</v>
      </c>
      <c r="J107" s="1436">
        <f t="shared" ref="J107" si="140">H107</f>
        <v>99.92</v>
      </c>
      <c r="K107" s="1444">
        <f t="shared" ref="K107" si="141">J107-I107</f>
        <v>-7.9999999999998295E-2</v>
      </c>
      <c r="L107" s="649"/>
      <c r="M107" s="236"/>
    </row>
    <row r="108" spans="1:13" s="175" customFormat="1" ht="13.5" customHeight="1" x14ac:dyDescent="0.25">
      <c r="A108" s="243"/>
      <c r="B108" s="176" t="s">
        <v>53</v>
      </c>
      <c r="C108" s="1367"/>
      <c r="D108" s="1372"/>
      <c r="E108" s="1377"/>
      <c r="F108" s="1377"/>
      <c r="G108" s="1372"/>
      <c r="H108" s="1379"/>
      <c r="I108" s="1383"/>
      <c r="J108" s="1437"/>
      <c r="K108" s="1445"/>
      <c r="L108" s="649"/>
      <c r="M108" s="236"/>
    </row>
    <row r="109" spans="1:13" s="175" customFormat="1" ht="13.5" customHeight="1" x14ac:dyDescent="0.25">
      <c r="A109" s="203" t="s">
        <v>628</v>
      </c>
      <c r="B109" s="204" t="s">
        <v>54</v>
      </c>
      <c r="C109" s="1397">
        <f>RLA!C243</f>
        <v>2500000</v>
      </c>
      <c r="D109" s="1370" t="s">
        <v>572</v>
      </c>
      <c r="E109" s="1375"/>
      <c r="F109" s="1375"/>
      <c r="G109" s="1370">
        <f>RREKAP!I246</f>
        <v>2500000</v>
      </c>
      <c r="H109" s="1421">
        <f t="shared" ref="H109" si="142">G109/C109*100</f>
        <v>100</v>
      </c>
      <c r="I109" s="1382">
        <f>I107</f>
        <v>100</v>
      </c>
      <c r="J109" s="1436">
        <f t="shared" ref="J109:J111" si="143">H109</f>
        <v>100</v>
      </c>
      <c r="K109" s="1444">
        <f t="shared" ref="K109" si="144">J109-I109</f>
        <v>0</v>
      </c>
      <c r="L109" s="645"/>
      <c r="M109" s="234"/>
    </row>
    <row r="110" spans="1:13" s="175" customFormat="1" ht="13.5" customHeight="1" x14ac:dyDescent="0.25">
      <c r="A110" s="198"/>
      <c r="B110" s="176" t="s">
        <v>55</v>
      </c>
      <c r="C110" s="1366"/>
      <c r="D110" s="1371"/>
      <c r="E110" s="1376"/>
      <c r="F110" s="1376"/>
      <c r="G110" s="1371"/>
      <c r="H110" s="1378"/>
      <c r="I110" s="1430"/>
      <c r="J110" s="1438"/>
      <c r="K110" s="1444"/>
      <c r="L110" s="649"/>
      <c r="M110" s="236"/>
    </row>
    <row r="111" spans="1:13" s="1" customFormat="1" ht="13.5" customHeight="1" x14ac:dyDescent="0.25">
      <c r="A111" s="1195" t="s">
        <v>585</v>
      </c>
      <c r="B111" s="1187" t="s">
        <v>958</v>
      </c>
      <c r="C111" s="1364">
        <f>C113</f>
        <v>6000000</v>
      </c>
      <c r="D111" s="1368" t="s">
        <v>572</v>
      </c>
      <c r="E111" s="1364"/>
      <c r="F111" s="1364"/>
      <c r="G111" s="1364">
        <f>G113</f>
        <v>6000000</v>
      </c>
      <c r="H111" s="1364">
        <f>G111/C111*100</f>
        <v>100</v>
      </c>
      <c r="I111" s="1364">
        <v>100</v>
      </c>
      <c r="J111" s="1364">
        <f t="shared" si="143"/>
        <v>100</v>
      </c>
      <c r="K111" s="1364">
        <f>J111-I111</f>
        <v>0</v>
      </c>
      <c r="L111" s="1364"/>
      <c r="M111" s="1364"/>
    </row>
    <row r="112" spans="1:13" s="1" customFormat="1" ht="13.5" customHeight="1" x14ac:dyDescent="0.25">
      <c r="A112" s="1196"/>
      <c r="B112" s="1192" t="s">
        <v>983</v>
      </c>
      <c r="C112" s="1365"/>
      <c r="D112" s="1369"/>
      <c r="E112" s="1365"/>
      <c r="F112" s="1365"/>
      <c r="G112" s="1365"/>
      <c r="H112" s="1365"/>
      <c r="I112" s="1365"/>
      <c r="J112" s="1365"/>
      <c r="K112" s="1365"/>
      <c r="L112" s="1365"/>
      <c r="M112" s="1365"/>
    </row>
    <row r="113" spans="1:17" s="175" customFormat="1" ht="13.5" customHeight="1" x14ac:dyDescent="0.25">
      <c r="A113" s="207" t="s">
        <v>978</v>
      </c>
      <c r="B113" s="1210" t="s">
        <v>959</v>
      </c>
      <c r="C113" s="1366">
        <f>RLA!C251</f>
        <v>6000000</v>
      </c>
      <c r="D113" s="1370" t="s">
        <v>572</v>
      </c>
      <c r="E113" s="1366"/>
      <c r="F113" s="1366"/>
      <c r="G113" s="1366">
        <f>RREKAP!I254</f>
        <v>6000000</v>
      </c>
      <c r="H113" s="1366">
        <f>G113/C113*100</f>
        <v>100</v>
      </c>
      <c r="I113" s="1366">
        <v>100</v>
      </c>
      <c r="J113" s="1366"/>
      <c r="K113" s="1446">
        <f>J113-I113</f>
        <v>-100</v>
      </c>
      <c r="L113" s="1366"/>
      <c r="M113" s="1366"/>
    </row>
    <row r="114" spans="1:17" s="175" customFormat="1" ht="13.5" customHeight="1" x14ac:dyDescent="0.25">
      <c r="A114" s="209"/>
      <c r="B114" s="698" t="s">
        <v>963</v>
      </c>
      <c r="C114" s="1367"/>
      <c r="D114" s="1371"/>
      <c r="E114" s="1367"/>
      <c r="F114" s="1367"/>
      <c r="G114" s="1367"/>
      <c r="H114" s="1367"/>
      <c r="I114" s="1367"/>
      <c r="J114" s="1367"/>
      <c r="K114" s="1447"/>
      <c r="L114" s="1367"/>
      <c r="M114" s="1367"/>
    </row>
    <row r="115" spans="1:17" ht="13.5" customHeight="1" x14ac:dyDescent="0.25">
      <c r="A115" s="1188" t="s">
        <v>585</v>
      </c>
      <c r="B115" s="1197" t="s">
        <v>118</v>
      </c>
      <c r="C115" s="1373">
        <f>C117</f>
        <v>49231000</v>
      </c>
      <c r="D115" s="1373" t="str">
        <f t="shared" ref="D115:G115" si="145">D117</f>
        <v>Nop s/d Des</v>
      </c>
      <c r="E115" s="1373">
        <f t="shared" si="145"/>
        <v>0</v>
      </c>
      <c r="F115" s="1373">
        <f t="shared" si="145"/>
        <v>0</v>
      </c>
      <c r="G115" s="1414">
        <f t="shared" si="145"/>
        <v>49229000</v>
      </c>
      <c r="H115" s="1419">
        <f t="shared" ref="H115" si="146">G115/C115*100</f>
        <v>99.995937519042883</v>
      </c>
      <c r="I115" s="1380">
        <v>100</v>
      </c>
      <c r="J115" s="1360">
        <f t="shared" ref="J115" si="147">H115</f>
        <v>99.995937519042883</v>
      </c>
      <c r="K115" s="1363">
        <f t="shared" ref="K115" si="148">J115-I115</f>
        <v>-4.0624809571170317E-3</v>
      </c>
      <c r="L115" s="1198"/>
      <c r="M115" s="1188"/>
    </row>
    <row r="116" spans="1:17" ht="13.5" customHeight="1" x14ac:dyDescent="0.25">
      <c r="A116" s="1194"/>
      <c r="B116" s="1197" t="s">
        <v>549</v>
      </c>
      <c r="C116" s="1374"/>
      <c r="D116" s="1374"/>
      <c r="E116" s="1374"/>
      <c r="F116" s="1374"/>
      <c r="G116" s="1415"/>
      <c r="H116" s="1420"/>
      <c r="I116" s="1381"/>
      <c r="J116" s="1361"/>
      <c r="K116" s="1423"/>
      <c r="L116" s="1198"/>
      <c r="M116" s="1188"/>
    </row>
    <row r="117" spans="1:17" ht="13.5" customHeight="1" x14ac:dyDescent="0.25">
      <c r="A117" s="203" t="s">
        <v>629</v>
      </c>
      <c r="B117" s="210" t="s">
        <v>56</v>
      </c>
      <c r="C117" s="1403">
        <f>RLA!C253</f>
        <v>49231000</v>
      </c>
      <c r="D117" s="1370" t="s">
        <v>938</v>
      </c>
      <c r="E117" s="1375"/>
      <c r="F117" s="1375"/>
      <c r="G117" s="1370">
        <f>RREKAP!I256</f>
        <v>49229000</v>
      </c>
      <c r="H117" s="1421">
        <f t="shared" ref="H117" si="149">G117/C117*100</f>
        <v>99.995937519042883</v>
      </c>
      <c r="I117" s="1382">
        <f>I115</f>
        <v>100</v>
      </c>
      <c r="J117" s="1436">
        <f t="shared" ref="J117" si="150">H117</f>
        <v>99.995937519042883</v>
      </c>
      <c r="K117" s="1444">
        <f t="shared" ref="K117" si="151">J117-I117</f>
        <v>-4.0624809571170317E-3</v>
      </c>
      <c r="L117" s="645"/>
      <c r="M117" s="234"/>
    </row>
    <row r="118" spans="1:17" ht="13.5" customHeight="1" x14ac:dyDescent="0.25">
      <c r="A118" s="198"/>
      <c r="B118" s="211" t="s">
        <v>57</v>
      </c>
      <c r="C118" s="1405"/>
      <c r="D118" s="1372"/>
      <c r="E118" s="1377"/>
      <c r="F118" s="1377"/>
      <c r="G118" s="1372"/>
      <c r="H118" s="1379"/>
      <c r="I118" s="1383"/>
      <c r="J118" s="1437"/>
      <c r="K118" s="1445"/>
      <c r="L118" s="646"/>
      <c r="M118" s="235"/>
    </row>
    <row r="119" spans="1:17" ht="13.5" customHeight="1" x14ac:dyDescent="0.25">
      <c r="A119" s="1191" t="s">
        <v>586</v>
      </c>
      <c r="B119" s="1197" t="s">
        <v>117</v>
      </c>
      <c r="C119" s="1373">
        <f>C121+C128</f>
        <v>6530000</v>
      </c>
      <c r="D119" s="1407" t="s">
        <v>572</v>
      </c>
      <c r="E119" s="1373">
        <f>E121+E128</f>
        <v>0</v>
      </c>
      <c r="F119" s="1373">
        <f>F121+F128</f>
        <v>0</v>
      </c>
      <c r="G119" s="1373">
        <f>G121+G128</f>
        <v>6529500</v>
      </c>
      <c r="H119" s="1419">
        <f t="shared" ref="H119" si="152">G119/C119*100</f>
        <v>99.992343032159269</v>
      </c>
      <c r="I119" s="1380">
        <v>100</v>
      </c>
      <c r="J119" s="1360">
        <f t="shared" ref="J119" si="153">H119</f>
        <v>99.992343032159269</v>
      </c>
      <c r="K119" s="1363">
        <f t="shared" ref="K119" si="154">J119-I119</f>
        <v>-7.6569678407309993E-3</v>
      </c>
      <c r="L119" s="1198"/>
      <c r="M119" s="1188"/>
    </row>
    <row r="120" spans="1:17" ht="13.5" customHeight="1" x14ac:dyDescent="0.25">
      <c r="A120" s="1194"/>
      <c r="B120" s="1197" t="s">
        <v>107</v>
      </c>
      <c r="C120" s="1374"/>
      <c r="D120" s="1448"/>
      <c r="E120" s="1374"/>
      <c r="F120" s="1374"/>
      <c r="G120" s="1374"/>
      <c r="H120" s="1420"/>
      <c r="I120" s="1381"/>
      <c r="J120" s="1361"/>
      <c r="K120" s="1423"/>
      <c r="L120" s="1198"/>
      <c r="M120" s="1188"/>
    </row>
    <row r="121" spans="1:17" ht="13.5" customHeight="1" x14ac:dyDescent="0.25">
      <c r="A121" s="203" t="s">
        <v>630</v>
      </c>
      <c r="B121" s="210" t="s">
        <v>58</v>
      </c>
      <c r="C121" s="1403">
        <f>RLA!C260</f>
        <v>1530000</v>
      </c>
      <c r="D121" s="1370" t="s">
        <v>572</v>
      </c>
      <c r="E121" s="1375"/>
      <c r="F121" s="1375"/>
      <c r="G121" s="1370">
        <f>RREKAP!I266</f>
        <v>1530000</v>
      </c>
      <c r="H121" s="1421">
        <f t="shared" ref="H121" si="155">G121/C121*100</f>
        <v>100</v>
      </c>
      <c r="I121" s="1382">
        <v>100</v>
      </c>
      <c r="J121" s="1436">
        <f t="shared" ref="J121" si="156">H121</f>
        <v>100</v>
      </c>
      <c r="K121" s="1444">
        <f t="shared" ref="K121" si="157">J121-I121</f>
        <v>0</v>
      </c>
      <c r="L121" s="645"/>
      <c r="M121" s="234"/>
    </row>
    <row r="122" spans="1:17" ht="13.5" customHeight="1" x14ac:dyDescent="0.25">
      <c r="A122" s="203"/>
      <c r="B122" s="219" t="s">
        <v>59</v>
      </c>
      <c r="C122" s="1404"/>
      <c r="D122" s="1371"/>
      <c r="E122" s="1376"/>
      <c r="F122" s="1376"/>
      <c r="G122" s="1371"/>
      <c r="H122" s="1378"/>
      <c r="I122" s="1430"/>
      <c r="J122" s="1438"/>
      <c r="K122" s="1445"/>
      <c r="L122" s="649"/>
      <c r="M122" s="236"/>
    </row>
    <row r="123" spans="1:17" ht="14.1" customHeight="1" x14ac:dyDescent="0.25">
      <c r="A123" s="214"/>
      <c r="B123" s="221"/>
      <c r="C123" s="222"/>
      <c r="D123" s="217"/>
      <c r="E123" s="237"/>
      <c r="F123" s="237"/>
      <c r="G123" s="237"/>
      <c r="H123" s="238"/>
      <c r="I123" s="237"/>
      <c r="J123" s="238"/>
      <c r="K123" s="238"/>
      <c r="L123" s="239"/>
      <c r="M123" s="239"/>
    </row>
    <row r="124" spans="1:17" ht="14.1" customHeight="1" x14ac:dyDescent="0.25">
      <c r="A124" s="218"/>
      <c r="B124" s="223"/>
      <c r="C124" s="224"/>
      <c r="D124" s="192"/>
      <c r="E124" s="230"/>
      <c r="F124" s="230"/>
      <c r="G124" s="230"/>
      <c r="H124" s="231"/>
      <c r="I124" s="230"/>
      <c r="J124" s="231"/>
      <c r="K124" s="231"/>
      <c r="L124" s="228"/>
      <c r="M124" s="228"/>
    </row>
    <row r="125" spans="1:17" ht="14.1" customHeight="1" x14ac:dyDescent="0.25">
      <c r="A125" s="218"/>
      <c r="B125" s="223"/>
      <c r="C125" s="224"/>
      <c r="D125" s="192"/>
      <c r="E125" s="230"/>
      <c r="F125" s="230"/>
      <c r="G125" s="230"/>
      <c r="H125" s="231"/>
      <c r="I125" s="230"/>
      <c r="J125" s="231"/>
      <c r="K125" s="231"/>
      <c r="L125" s="228"/>
      <c r="M125" s="228"/>
    </row>
    <row r="126" spans="1:17" ht="14.1" customHeight="1" x14ac:dyDescent="0.25">
      <c r="A126" s="218"/>
      <c r="B126" s="223"/>
      <c r="C126" s="224"/>
      <c r="D126" s="192"/>
      <c r="E126" s="230"/>
      <c r="F126" s="230"/>
      <c r="G126" s="230"/>
      <c r="H126" s="231"/>
      <c r="I126" s="663"/>
      <c r="J126" s="664"/>
      <c r="K126" s="664"/>
      <c r="L126" s="228"/>
      <c r="M126" s="228">
        <v>4</v>
      </c>
      <c r="Q126" s="1234" t="s">
        <v>974</v>
      </c>
    </row>
    <row r="127" spans="1:17" ht="14.1" customHeight="1" x14ac:dyDescent="0.25">
      <c r="A127" s="193">
        <v>1</v>
      </c>
      <c r="B127" s="194">
        <v>2</v>
      </c>
      <c r="C127" s="195">
        <v>3</v>
      </c>
      <c r="D127" s="195" t="s">
        <v>535</v>
      </c>
      <c r="E127" s="196" t="s">
        <v>536</v>
      </c>
      <c r="F127" s="196">
        <v>6</v>
      </c>
      <c r="G127" s="196">
        <v>7</v>
      </c>
      <c r="H127" s="641">
        <v>8</v>
      </c>
      <c r="I127" s="659">
        <v>9</v>
      </c>
      <c r="J127" s="197">
        <v>10</v>
      </c>
      <c r="K127" s="660">
        <v>11</v>
      </c>
      <c r="L127" s="648">
        <v>12</v>
      </c>
      <c r="M127" s="196">
        <v>13</v>
      </c>
      <c r="Q127" s="1235"/>
    </row>
    <row r="128" spans="1:17" s="175" customFormat="1" ht="14.1" customHeight="1" x14ac:dyDescent="0.25">
      <c r="A128" s="203" t="s">
        <v>631</v>
      </c>
      <c r="B128" s="176" t="s">
        <v>60</v>
      </c>
      <c r="C128" s="1366">
        <f>RLA!C268</f>
        <v>5000000</v>
      </c>
      <c r="D128" s="1371" t="s">
        <v>572</v>
      </c>
      <c r="E128" s="1376"/>
      <c r="F128" s="1376"/>
      <c r="G128" s="1371">
        <f>RREKAP!I274</f>
        <v>4999500</v>
      </c>
      <c r="H128" s="1378">
        <f t="shared" ref="H128" si="158">G128/C128*100</f>
        <v>99.99</v>
      </c>
      <c r="I128" s="1430">
        <v>100</v>
      </c>
      <c r="J128" s="1438">
        <f t="shared" ref="J128" si="159">H128</f>
        <v>99.99</v>
      </c>
      <c r="K128" s="1444">
        <f>J128-I128</f>
        <v>-1.0000000000005116E-2</v>
      </c>
      <c r="L128" s="649"/>
      <c r="M128" s="236"/>
    </row>
    <row r="129" spans="1:17" s="175" customFormat="1" ht="14.1" customHeight="1" x14ac:dyDescent="0.25">
      <c r="A129" s="203"/>
      <c r="B129" s="176" t="s">
        <v>61</v>
      </c>
      <c r="C129" s="1367"/>
      <c r="D129" s="1372"/>
      <c r="E129" s="1377"/>
      <c r="F129" s="1377"/>
      <c r="G129" s="1372"/>
      <c r="H129" s="1379"/>
      <c r="I129" s="1383"/>
      <c r="J129" s="1437"/>
      <c r="K129" s="1445"/>
      <c r="L129" s="649"/>
      <c r="M129" s="236"/>
    </row>
    <row r="130" spans="1:17" s="175" customFormat="1" ht="14.1" customHeight="1" x14ac:dyDescent="0.25">
      <c r="A130" s="1236"/>
      <c r="B130" s="1162" t="s">
        <v>973</v>
      </c>
      <c r="C130" s="1364">
        <f>C132+C134</f>
        <v>5335000</v>
      </c>
      <c r="D130" s="1407" t="s">
        <v>572</v>
      </c>
      <c r="E130" s="1364">
        <f t="shared" ref="E130:G130" si="160">E132+E134</f>
        <v>0</v>
      </c>
      <c r="F130" s="1364">
        <f t="shared" si="160"/>
        <v>0</v>
      </c>
      <c r="G130" s="1364">
        <f t="shared" si="160"/>
        <v>3974875</v>
      </c>
      <c r="H130" s="1362">
        <f>G130/C130*100</f>
        <v>74.505623242736647</v>
      </c>
      <c r="I130" s="1358">
        <v>100</v>
      </c>
      <c r="J130" s="1360">
        <f>H130</f>
        <v>74.505623242736647</v>
      </c>
      <c r="K130" s="1362"/>
      <c r="L130" s="1198"/>
      <c r="M130" s="1188"/>
      <c r="P130" s="1238"/>
      <c r="Q130" s="1238"/>
    </row>
    <row r="131" spans="1:17" s="175" customFormat="1" ht="14.1" customHeight="1" x14ac:dyDescent="0.25">
      <c r="A131" s="1236"/>
      <c r="B131" s="1237" t="s">
        <v>974</v>
      </c>
      <c r="C131" s="1365"/>
      <c r="D131" s="1408"/>
      <c r="E131" s="1365"/>
      <c r="F131" s="1365"/>
      <c r="G131" s="1365"/>
      <c r="H131" s="1423"/>
      <c r="I131" s="1359"/>
      <c r="J131" s="1361"/>
      <c r="K131" s="1363"/>
      <c r="L131" s="1198"/>
      <c r="M131" s="1188"/>
      <c r="P131" s="1238"/>
      <c r="Q131" s="1238"/>
    </row>
    <row r="132" spans="1:17" s="175" customFormat="1" ht="14.1" customHeight="1" x14ac:dyDescent="0.25">
      <c r="A132" s="244" t="s">
        <v>632</v>
      </c>
      <c r="B132" s="204" t="s">
        <v>62</v>
      </c>
      <c r="C132" s="1397">
        <f>RLA!C283</f>
        <v>3755000</v>
      </c>
      <c r="D132" s="1370" t="s">
        <v>943</v>
      </c>
      <c r="E132" s="1375"/>
      <c r="F132" s="1375"/>
      <c r="G132" s="1370">
        <f>RREKAP!I286</f>
        <v>2394875</v>
      </c>
      <c r="H132" s="1421">
        <f t="shared" ref="H132" si="161">G132/C132*100</f>
        <v>63.778295605858858</v>
      </c>
      <c r="I132" s="1382">
        <v>100</v>
      </c>
      <c r="J132" s="1436">
        <f t="shared" ref="J132" si="162">H132</f>
        <v>63.778295605858858</v>
      </c>
      <c r="K132" s="1444">
        <f t="shared" ref="K132" si="163">J132-I132</f>
        <v>-36.221704394141142</v>
      </c>
      <c r="L132" s="645"/>
      <c r="M132" s="234"/>
    </row>
    <row r="133" spans="1:17" s="175" customFormat="1" ht="14.1" customHeight="1" x14ac:dyDescent="0.25">
      <c r="A133" s="243"/>
      <c r="B133" s="225" t="s">
        <v>63</v>
      </c>
      <c r="C133" s="1367"/>
      <c r="D133" s="1372"/>
      <c r="E133" s="1377"/>
      <c r="F133" s="1377"/>
      <c r="G133" s="1372"/>
      <c r="H133" s="1379"/>
      <c r="I133" s="1383"/>
      <c r="J133" s="1437"/>
      <c r="K133" s="1445"/>
      <c r="L133" s="646"/>
      <c r="M133" s="235"/>
    </row>
    <row r="134" spans="1:17" s="175" customFormat="1" ht="14.1" customHeight="1" x14ac:dyDescent="0.25">
      <c r="A134" s="203" t="s">
        <v>633</v>
      </c>
      <c r="B134" s="176" t="s">
        <v>64</v>
      </c>
      <c r="C134" s="1397">
        <f>RLA!C291</f>
        <v>1580000</v>
      </c>
      <c r="D134" s="1370" t="s">
        <v>572</v>
      </c>
      <c r="E134" s="1375"/>
      <c r="F134" s="1375"/>
      <c r="G134" s="1370">
        <f>RREKAP!I294</f>
        <v>1580000</v>
      </c>
      <c r="H134" s="1421">
        <f t="shared" ref="H134" si="164">G134/C134*100</f>
        <v>100</v>
      </c>
      <c r="I134" s="1382">
        <v>100</v>
      </c>
      <c r="J134" s="1436">
        <f t="shared" ref="J134" si="165">H134</f>
        <v>100</v>
      </c>
      <c r="K134" s="1444">
        <f t="shared" ref="K134" si="166">J134-I134</f>
        <v>0</v>
      </c>
      <c r="L134" s="649"/>
      <c r="M134" s="236"/>
    </row>
    <row r="135" spans="1:17" s="175" customFormat="1" ht="14.1" customHeight="1" x14ac:dyDescent="0.25">
      <c r="A135" s="198"/>
      <c r="B135" s="226" t="s">
        <v>65</v>
      </c>
      <c r="C135" s="1367"/>
      <c r="D135" s="1372"/>
      <c r="E135" s="1377"/>
      <c r="F135" s="1377"/>
      <c r="G135" s="1372"/>
      <c r="H135" s="1379"/>
      <c r="I135" s="1383"/>
      <c r="J135" s="1437"/>
      <c r="K135" s="1445"/>
      <c r="L135" s="649"/>
      <c r="M135" s="236"/>
    </row>
    <row r="136" spans="1:17" ht="14.1" customHeight="1" x14ac:dyDescent="0.25">
      <c r="A136" s="1191" t="s">
        <v>587</v>
      </c>
      <c r="B136" s="1189" t="s">
        <v>116</v>
      </c>
      <c r="C136" s="1373">
        <f>C138+C140+C142+C144</f>
        <v>9960000</v>
      </c>
      <c r="D136" s="1373"/>
      <c r="E136" s="1373">
        <f t="shared" ref="E136:G136" si="167">E138+E140+E142+E144</f>
        <v>0</v>
      </c>
      <c r="F136" s="1373">
        <f t="shared" si="167"/>
        <v>0</v>
      </c>
      <c r="G136" s="1414">
        <f t="shared" si="167"/>
        <v>6850000</v>
      </c>
      <c r="H136" s="1419">
        <f t="shared" ref="H136" si="168">G136/C136*100</f>
        <v>68.775100401606423</v>
      </c>
      <c r="I136" s="1380">
        <v>100</v>
      </c>
      <c r="J136" s="1360">
        <f t="shared" ref="J136" si="169">H136</f>
        <v>68.775100401606423</v>
      </c>
      <c r="K136" s="1363">
        <f t="shared" ref="K136" si="170">J136-I136</f>
        <v>-31.224899598393577</v>
      </c>
      <c r="L136" s="1190"/>
      <c r="M136" s="1191"/>
    </row>
    <row r="137" spans="1:17" ht="14.1" customHeight="1" x14ac:dyDescent="0.25">
      <c r="A137" s="1194"/>
      <c r="B137" s="1211" t="s">
        <v>108</v>
      </c>
      <c r="C137" s="1374"/>
      <c r="D137" s="1374"/>
      <c r="E137" s="1374"/>
      <c r="F137" s="1374"/>
      <c r="G137" s="1415"/>
      <c r="H137" s="1420"/>
      <c r="I137" s="1381"/>
      <c r="J137" s="1361"/>
      <c r="K137" s="1423"/>
      <c r="L137" s="1193"/>
      <c r="M137" s="1194"/>
    </row>
    <row r="138" spans="1:17" s="175" customFormat="1" ht="14.1" customHeight="1" x14ac:dyDescent="0.25">
      <c r="A138" s="203" t="s">
        <v>634</v>
      </c>
      <c r="B138" s="176" t="s">
        <v>66</v>
      </c>
      <c r="C138" s="1397">
        <f>RLA!C300</f>
        <v>1840000</v>
      </c>
      <c r="D138" s="1370" t="s">
        <v>572</v>
      </c>
      <c r="E138" s="1375"/>
      <c r="F138" s="1375"/>
      <c r="G138" s="1370">
        <f>RREKAP!I303</f>
        <v>0</v>
      </c>
      <c r="H138" s="1421">
        <f t="shared" ref="H138" si="171">G138/C138*100</f>
        <v>0</v>
      </c>
      <c r="I138" s="1382">
        <v>100</v>
      </c>
      <c r="J138" s="1436">
        <f t="shared" ref="J138" si="172">H138</f>
        <v>0</v>
      </c>
      <c r="K138" s="1444">
        <f t="shared" ref="K138" si="173">J138-I138</f>
        <v>-100</v>
      </c>
      <c r="L138" s="649"/>
      <c r="M138" s="236"/>
    </row>
    <row r="139" spans="1:17" s="175" customFormat="1" ht="14.1" customHeight="1" x14ac:dyDescent="0.25">
      <c r="A139" s="203"/>
      <c r="B139" s="226" t="s">
        <v>67</v>
      </c>
      <c r="C139" s="1367"/>
      <c r="D139" s="1372"/>
      <c r="E139" s="1377"/>
      <c r="F139" s="1377"/>
      <c r="G139" s="1372"/>
      <c r="H139" s="1379"/>
      <c r="I139" s="1383"/>
      <c r="J139" s="1437"/>
      <c r="K139" s="1445"/>
      <c r="L139" s="649"/>
      <c r="M139" s="236"/>
    </row>
    <row r="140" spans="1:17" s="175" customFormat="1" ht="14.1" customHeight="1" x14ac:dyDescent="0.25">
      <c r="A140" s="244" t="s">
        <v>635</v>
      </c>
      <c r="B140" s="204" t="s">
        <v>68</v>
      </c>
      <c r="C140" s="1397">
        <f>RLA!C308</f>
        <v>5560000</v>
      </c>
      <c r="D140" s="1370" t="s">
        <v>572</v>
      </c>
      <c r="E140" s="1375"/>
      <c r="F140" s="1375"/>
      <c r="G140" s="1370">
        <f>RREKAP!I315</f>
        <v>4810000</v>
      </c>
      <c r="H140" s="1421">
        <f t="shared" ref="H140" si="174">G140/C140*100</f>
        <v>86.510791366906474</v>
      </c>
      <c r="I140" s="1382">
        <v>100</v>
      </c>
      <c r="J140" s="1436">
        <f t="shared" ref="J140" si="175">H140</f>
        <v>86.510791366906474</v>
      </c>
      <c r="K140" s="1444">
        <f t="shared" ref="K140" si="176">J140-I140</f>
        <v>-13.489208633093526</v>
      </c>
      <c r="L140" s="645"/>
      <c r="M140" s="234"/>
    </row>
    <row r="141" spans="1:17" s="175" customFormat="1" ht="14.1" customHeight="1" x14ac:dyDescent="0.25">
      <c r="A141" s="243"/>
      <c r="B141" s="177" t="s">
        <v>69</v>
      </c>
      <c r="C141" s="1367"/>
      <c r="D141" s="1372"/>
      <c r="E141" s="1377"/>
      <c r="F141" s="1377"/>
      <c r="G141" s="1372"/>
      <c r="H141" s="1379"/>
      <c r="I141" s="1383"/>
      <c r="J141" s="1437"/>
      <c r="K141" s="1445"/>
      <c r="L141" s="646"/>
      <c r="M141" s="235"/>
    </row>
    <row r="142" spans="1:17" s="175" customFormat="1" ht="14.1" customHeight="1" x14ac:dyDescent="0.25">
      <c r="A142" s="203" t="s">
        <v>636</v>
      </c>
      <c r="B142" s="176" t="s">
        <v>70</v>
      </c>
      <c r="C142" s="1397">
        <f>RLA!C316</f>
        <v>2040000</v>
      </c>
      <c r="D142" s="1370" t="s">
        <v>937</v>
      </c>
      <c r="E142" s="1375"/>
      <c r="F142" s="1375"/>
      <c r="G142" s="1370">
        <f>RREKAP!I323</f>
        <v>2040000</v>
      </c>
      <c r="H142" s="1421">
        <f t="shared" ref="H142" si="177">G142/C142*100</f>
        <v>100</v>
      </c>
      <c r="I142" s="1382">
        <v>100</v>
      </c>
      <c r="J142" s="1436">
        <f t="shared" ref="J142" si="178">H142</f>
        <v>100</v>
      </c>
      <c r="K142" s="1444">
        <f t="shared" ref="K142" si="179">J142-I142</f>
        <v>0</v>
      </c>
      <c r="L142" s="649"/>
      <c r="M142" s="236"/>
    </row>
    <row r="143" spans="1:17" s="175" customFormat="1" ht="14.1" customHeight="1" x14ac:dyDescent="0.25">
      <c r="A143" s="203"/>
      <c r="B143" s="176" t="s">
        <v>71</v>
      </c>
      <c r="C143" s="1367"/>
      <c r="D143" s="1372"/>
      <c r="E143" s="1377"/>
      <c r="F143" s="1377"/>
      <c r="G143" s="1372"/>
      <c r="H143" s="1379"/>
      <c r="I143" s="1383"/>
      <c r="J143" s="1437"/>
      <c r="K143" s="1445"/>
      <c r="L143" s="649"/>
      <c r="M143" s="236"/>
    </row>
    <row r="144" spans="1:17" s="175" customFormat="1" ht="14.1" customHeight="1" x14ac:dyDescent="0.25">
      <c r="A144" s="244" t="s">
        <v>637</v>
      </c>
      <c r="B144" s="204" t="s">
        <v>72</v>
      </c>
      <c r="C144" s="1397">
        <f>RLA!C327</f>
        <v>520000</v>
      </c>
      <c r="D144" s="1370" t="s">
        <v>572</v>
      </c>
      <c r="E144" s="1375"/>
      <c r="F144" s="1375"/>
      <c r="G144" s="1370">
        <f>RREKAP!I331</f>
        <v>0</v>
      </c>
      <c r="H144" s="1421">
        <f t="shared" ref="H144" si="180">G144/C144*100</f>
        <v>0</v>
      </c>
      <c r="I144" s="1382">
        <v>100</v>
      </c>
      <c r="J144" s="1436">
        <f t="shared" ref="J144" si="181">H144</f>
        <v>0</v>
      </c>
      <c r="K144" s="1444">
        <f t="shared" ref="K144" si="182">J144-I144</f>
        <v>-100</v>
      </c>
      <c r="L144" s="645"/>
      <c r="M144" s="234"/>
    </row>
    <row r="145" spans="1:13" s="175" customFormat="1" ht="14.1" customHeight="1" x14ac:dyDescent="0.25">
      <c r="A145" s="209"/>
      <c r="B145" s="177" t="s">
        <v>73</v>
      </c>
      <c r="C145" s="1367"/>
      <c r="D145" s="1372"/>
      <c r="E145" s="1377"/>
      <c r="F145" s="1377"/>
      <c r="G145" s="1372"/>
      <c r="H145" s="1379"/>
      <c r="I145" s="1383"/>
      <c r="J145" s="1437"/>
      <c r="K145" s="1445"/>
      <c r="L145" s="646"/>
      <c r="M145" s="235"/>
    </row>
    <row r="146" spans="1:13" ht="14.1" customHeight="1" x14ac:dyDescent="0.25">
      <c r="A146" s="1188" t="s">
        <v>588</v>
      </c>
      <c r="B146" s="1197" t="s">
        <v>115</v>
      </c>
      <c r="C146" s="1373">
        <f>C148</f>
        <v>1340000</v>
      </c>
      <c r="D146" s="1373" t="str">
        <f t="shared" ref="D146:G146" si="183">D148</f>
        <v>Jan s/d Des</v>
      </c>
      <c r="E146" s="1373">
        <f t="shared" si="183"/>
        <v>0</v>
      </c>
      <c r="F146" s="1373">
        <f t="shared" si="183"/>
        <v>0</v>
      </c>
      <c r="G146" s="1414">
        <f t="shared" si="183"/>
        <v>1340000</v>
      </c>
      <c r="H146" s="1419">
        <f t="shared" ref="H146" si="184">G146/C146*100</f>
        <v>100</v>
      </c>
      <c r="I146" s="1380">
        <v>100</v>
      </c>
      <c r="J146" s="1360">
        <f t="shared" ref="J146" si="185">H146</f>
        <v>100</v>
      </c>
      <c r="K146" s="1363">
        <f t="shared" ref="K146" si="186">J146-I146</f>
        <v>0</v>
      </c>
      <c r="L146" s="1198"/>
      <c r="M146" s="1188"/>
    </row>
    <row r="147" spans="1:13" ht="14.1" customHeight="1" x14ac:dyDescent="0.25">
      <c r="A147" s="1188"/>
      <c r="B147" s="1197" t="s">
        <v>109</v>
      </c>
      <c r="C147" s="1374"/>
      <c r="D147" s="1374"/>
      <c r="E147" s="1374"/>
      <c r="F147" s="1374"/>
      <c r="G147" s="1415"/>
      <c r="H147" s="1420"/>
      <c r="I147" s="1381"/>
      <c r="J147" s="1361"/>
      <c r="K147" s="1423"/>
      <c r="L147" s="1198"/>
      <c r="M147" s="1188"/>
    </row>
    <row r="148" spans="1:13" s="175" customFormat="1" ht="14.1" customHeight="1" x14ac:dyDescent="0.25">
      <c r="A148" s="244" t="s">
        <v>638</v>
      </c>
      <c r="B148" s="204" t="s">
        <v>434</v>
      </c>
      <c r="C148" s="1397">
        <f>RLA!C336</f>
        <v>1340000</v>
      </c>
      <c r="D148" s="1370" t="s">
        <v>572</v>
      </c>
      <c r="E148" s="1375"/>
      <c r="F148" s="1375"/>
      <c r="G148" s="1370">
        <f>RREKAP!I340</f>
        <v>1340000</v>
      </c>
      <c r="H148" s="1421">
        <f t="shared" ref="H148" si="187">G148/C148*100</f>
        <v>100</v>
      </c>
      <c r="I148" s="1382">
        <v>100</v>
      </c>
      <c r="J148" s="1436">
        <f t="shared" ref="J148" si="188">H148</f>
        <v>100</v>
      </c>
      <c r="K148" s="1444">
        <f t="shared" ref="K148" si="189">J148-I148</f>
        <v>0</v>
      </c>
      <c r="L148" s="645"/>
      <c r="M148" s="234"/>
    </row>
    <row r="149" spans="1:13" s="175" customFormat="1" ht="14.1" customHeight="1" x14ac:dyDescent="0.25">
      <c r="A149" s="209"/>
      <c r="B149" s="177" t="s">
        <v>74</v>
      </c>
      <c r="C149" s="1367"/>
      <c r="D149" s="1372"/>
      <c r="E149" s="1377"/>
      <c r="F149" s="1377"/>
      <c r="G149" s="1372"/>
      <c r="H149" s="1379"/>
      <c r="I149" s="1383"/>
      <c r="J149" s="1437"/>
      <c r="K149" s="1445"/>
      <c r="L149" s="646"/>
      <c r="M149" s="235"/>
    </row>
    <row r="150" spans="1:13" s="1" customFormat="1" ht="14.1" customHeight="1" x14ac:dyDescent="0.25">
      <c r="A150" s="1212" t="s">
        <v>589</v>
      </c>
      <c r="B150" s="1197" t="s">
        <v>114</v>
      </c>
      <c r="C150" s="1373">
        <f>C152+C154+C156+C158</f>
        <v>7554500</v>
      </c>
      <c r="D150" s="1373"/>
      <c r="E150" s="1373">
        <f t="shared" ref="E150:G150" si="190">E152+E154+E156+E158</f>
        <v>0</v>
      </c>
      <c r="F150" s="1373">
        <f t="shared" si="190"/>
        <v>0</v>
      </c>
      <c r="G150" s="1414">
        <f t="shared" si="190"/>
        <v>7553250</v>
      </c>
      <c r="H150" s="1419">
        <f t="shared" ref="H150" si="191">G150/C150*100</f>
        <v>99.983453570719433</v>
      </c>
      <c r="I150" s="1380">
        <v>100</v>
      </c>
      <c r="J150" s="1360">
        <f t="shared" ref="J150" si="192">H150</f>
        <v>99.983453570719433</v>
      </c>
      <c r="K150" s="1363">
        <f t="shared" ref="K150" si="193">J150-I150</f>
        <v>-1.6546429280566599E-2</v>
      </c>
      <c r="L150" s="1213"/>
      <c r="M150" s="1212"/>
    </row>
    <row r="151" spans="1:13" ht="14.1" customHeight="1" x14ac:dyDescent="0.25">
      <c r="A151" s="1188"/>
      <c r="B151" s="1197" t="s">
        <v>110</v>
      </c>
      <c r="C151" s="1374"/>
      <c r="D151" s="1374"/>
      <c r="E151" s="1374"/>
      <c r="F151" s="1374"/>
      <c r="G151" s="1415"/>
      <c r="H151" s="1420"/>
      <c r="I151" s="1381"/>
      <c r="J151" s="1361"/>
      <c r="K151" s="1423"/>
      <c r="L151" s="1198"/>
      <c r="M151" s="1188"/>
    </row>
    <row r="152" spans="1:13" s="175" customFormat="1" ht="14.1" customHeight="1" x14ac:dyDescent="0.25">
      <c r="A152" s="244" t="s">
        <v>639</v>
      </c>
      <c r="B152" s="204" t="s">
        <v>75</v>
      </c>
      <c r="C152" s="1397">
        <f>RLA!C345</f>
        <v>1439500</v>
      </c>
      <c r="D152" s="1370" t="s">
        <v>936</v>
      </c>
      <c r="E152" s="1375"/>
      <c r="F152" s="1375"/>
      <c r="G152" s="1370">
        <f>RREKAP!I349</f>
        <v>1439000</v>
      </c>
      <c r="H152" s="1421">
        <f t="shared" ref="H152" si="194">G152/C152*100</f>
        <v>99.965265717262938</v>
      </c>
      <c r="I152" s="1382">
        <v>100</v>
      </c>
      <c r="J152" s="1436">
        <f t="shared" ref="J152" si="195">H152</f>
        <v>99.965265717262938</v>
      </c>
      <c r="K152" s="1444">
        <f t="shared" ref="K152" si="196">J152-I152</f>
        <v>-3.4734282737062472E-2</v>
      </c>
      <c r="L152" s="645"/>
      <c r="M152" s="234"/>
    </row>
    <row r="153" spans="1:13" s="175" customFormat="1" ht="14.1" customHeight="1" x14ac:dyDescent="0.25">
      <c r="A153" s="243"/>
      <c r="B153" s="177" t="s">
        <v>76</v>
      </c>
      <c r="C153" s="1367"/>
      <c r="D153" s="1372"/>
      <c r="E153" s="1377"/>
      <c r="F153" s="1377"/>
      <c r="G153" s="1372"/>
      <c r="H153" s="1379"/>
      <c r="I153" s="1383"/>
      <c r="J153" s="1437"/>
      <c r="K153" s="1445"/>
      <c r="L153" s="646"/>
      <c r="M153" s="235"/>
    </row>
    <row r="154" spans="1:13" s="175" customFormat="1" ht="14.1" customHeight="1" x14ac:dyDescent="0.25">
      <c r="A154" s="203" t="s">
        <v>640</v>
      </c>
      <c r="B154" s="176" t="s">
        <v>77</v>
      </c>
      <c r="C154" s="1397">
        <f>RLA!C353</f>
        <v>3095000</v>
      </c>
      <c r="D154" s="1370" t="s">
        <v>572</v>
      </c>
      <c r="E154" s="1375"/>
      <c r="F154" s="1375"/>
      <c r="G154" s="1370">
        <f>RREKAP!I360</f>
        <v>3094250</v>
      </c>
      <c r="H154" s="1421">
        <f t="shared" ref="H154" si="197">G154/C154*100</f>
        <v>99.975767366720518</v>
      </c>
      <c r="I154" s="1382">
        <v>100</v>
      </c>
      <c r="J154" s="1436">
        <f t="shared" ref="J154" si="198">H154</f>
        <v>99.975767366720518</v>
      </c>
      <c r="K154" s="1444">
        <f t="shared" ref="K154" si="199">J154-I154</f>
        <v>-2.4232633279481774E-2</v>
      </c>
      <c r="L154" s="649"/>
      <c r="M154" s="236"/>
    </row>
    <row r="155" spans="1:13" s="175" customFormat="1" ht="14.1" customHeight="1" x14ac:dyDescent="0.25">
      <c r="A155" s="203"/>
      <c r="B155" s="176" t="s">
        <v>78</v>
      </c>
      <c r="C155" s="1367"/>
      <c r="D155" s="1372"/>
      <c r="E155" s="1377"/>
      <c r="F155" s="1377"/>
      <c r="G155" s="1372"/>
      <c r="H155" s="1379"/>
      <c r="I155" s="1383"/>
      <c r="J155" s="1437"/>
      <c r="K155" s="1445"/>
      <c r="L155" s="649"/>
      <c r="M155" s="236"/>
    </row>
    <row r="156" spans="1:13" s="175" customFormat="1" ht="14.1" customHeight="1" x14ac:dyDescent="0.25">
      <c r="A156" s="244" t="s">
        <v>641</v>
      </c>
      <c r="B156" s="204" t="s">
        <v>79</v>
      </c>
      <c r="C156" s="1397">
        <f>RLA!C364</f>
        <v>640000</v>
      </c>
      <c r="D156" s="1370" t="s">
        <v>572</v>
      </c>
      <c r="E156" s="1375"/>
      <c r="F156" s="1375"/>
      <c r="G156" s="1370">
        <f>RREKAP!I371</f>
        <v>640000</v>
      </c>
      <c r="H156" s="1421">
        <f t="shared" ref="H156" si="200">G156/C156*100</f>
        <v>100</v>
      </c>
      <c r="I156" s="1382">
        <v>100</v>
      </c>
      <c r="J156" s="1436">
        <f t="shared" ref="J156" si="201">H156</f>
        <v>100</v>
      </c>
      <c r="K156" s="1444">
        <f t="shared" ref="K156" si="202">J156-I156</f>
        <v>0</v>
      </c>
      <c r="L156" s="645"/>
      <c r="M156" s="234"/>
    </row>
    <row r="157" spans="1:13" s="175" customFormat="1" ht="14.1" customHeight="1" x14ac:dyDescent="0.25">
      <c r="A157" s="243"/>
      <c r="B157" s="177" t="s">
        <v>80</v>
      </c>
      <c r="C157" s="1367"/>
      <c r="D157" s="1372"/>
      <c r="E157" s="1377"/>
      <c r="F157" s="1377"/>
      <c r="G157" s="1372"/>
      <c r="H157" s="1379"/>
      <c r="I157" s="1383"/>
      <c r="J157" s="1437"/>
      <c r="K157" s="1445"/>
      <c r="L157" s="646"/>
      <c r="M157" s="235"/>
    </row>
    <row r="158" spans="1:13" s="175" customFormat="1" ht="14.1" customHeight="1" x14ac:dyDescent="0.25">
      <c r="A158" s="203" t="s">
        <v>642</v>
      </c>
      <c r="B158" s="176" t="s">
        <v>81</v>
      </c>
      <c r="C158" s="1397">
        <f>RLA!C375</f>
        <v>2380000</v>
      </c>
      <c r="D158" s="1370" t="s">
        <v>572</v>
      </c>
      <c r="E158" s="1375"/>
      <c r="F158" s="1375"/>
      <c r="G158" s="1370">
        <f>RREKAP!I379</f>
        <v>2380000</v>
      </c>
      <c r="H158" s="1421">
        <f t="shared" ref="H158" si="203">G158/C158*100</f>
        <v>100</v>
      </c>
      <c r="I158" s="1382">
        <v>100</v>
      </c>
      <c r="J158" s="1436">
        <f t="shared" ref="J158" si="204">H158</f>
        <v>100</v>
      </c>
      <c r="K158" s="1444">
        <f t="shared" ref="K158" si="205">J158-I158</f>
        <v>0</v>
      </c>
      <c r="L158" s="649"/>
      <c r="M158" s="236"/>
    </row>
    <row r="159" spans="1:13" s="175" customFormat="1" ht="14.1" customHeight="1" x14ac:dyDescent="0.25">
      <c r="A159" s="198"/>
      <c r="B159" s="176" t="s">
        <v>82</v>
      </c>
      <c r="C159" s="1367"/>
      <c r="D159" s="1372"/>
      <c r="E159" s="1377"/>
      <c r="F159" s="1377"/>
      <c r="G159" s="1372"/>
      <c r="H159" s="1379"/>
      <c r="I159" s="1383"/>
      <c r="J159" s="1437"/>
      <c r="K159" s="1445"/>
      <c r="L159" s="649"/>
      <c r="M159" s="236"/>
    </row>
    <row r="160" spans="1:13" ht="14.1" customHeight="1" x14ac:dyDescent="0.25">
      <c r="A160" s="1191" t="s">
        <v>590</v>
      </c>
      <c r="B160" s="1189" t="s">
        <v>113</v>
      </c>
      <c r="C160" s="1373">
        <f>C162+C169</f>
        <v>9355000</v>
      </c>
      <c r="D160" s="1373"/>
      <c r="E160" s="1373">
        <f>E162+E169</f>
        <v>0</v>
      </c>
      <c r="F160" s="1373">
        <f>F162+F169</f>
        <v>0</v>
      </c>
      <c r="G160" s="1414">
        <f>G162+G169</f>
        <v>9350000</v>
      </c>
      <c r="H160" s="1419">
        <f t="shared" ref="H160" si="206">G160/C160*100</f>
        <v>99.946552645644033</v>
      </c>
      <c r="I160" s="1380">
        <v>100</v>
      </c>
      <c r="J160" s="1360">
        <f t="shared" ref="J160" si="207">H160</f>
        <v>99.946552645644033</v>
      </c>
      <c r="K160" s="1363">
        <f t="shared" ref="K160" si="208">J160-I160</f>
        <v>-5.3447354355967036E-2</v>
      </c>
      <c r="L160" s="1190"/>
      <c r="M160" s="1191"/>
    </row>
    <row r="161" spans="1:13" ht="14.1" customHeight="1" x14ac:dyDescent="0.25">
      <c r="A161" s="1194"/>
      <c r="B161" s="1192" t="s">
        <v>547</v>
      </c>
      <c r="C161" s="1374"/>
      <c r="D161" s="1374"/>
      <c r="E161" s="1374"/>
      <c r="F161" s="1374"/>
      <c r="G161" s="1415"/>
      <c r="H161" s="1420"/>
      <c r="I161" s="1381"/>
      <c r="J161" s="1361"/>
      <c r="K161" s="1423"/>
      <c r="L161" s="1193"/>
      <c r="M161" s="1194"/>
    </row>
    <row r="162" spans="1:13" s="175" customFormat="1" ht="14.1" customHeight="1" x14ac:dyDescent="0.25">
      <c r="A162" s="203" t="s">
        <v>594</v>
      </c>
      <c r="B162" s="176" t="s">
        <v>83</v>
      </c>
      <c r="C162" s="1397">
        <f>RLA!C387</f>
        <v>850000</v>
      </c>
      <c r="D162" s="1370" t="s">
        <v>572</v>
      </c>
      <c r="E162" s="1375"/>
      <c r="F162" s="1375"/>
      <c r="G162" s="1370">
        <f>RREKAP!I391</f>
        <v>850000</v>
      </c>
      <c r="H162" s="1421">
        <f t="shared" ref="H162" si="209">G162/C162*100</f>
        <v>100</v>
      </c>
      <c r="I162" s="1382">
        <v>100</v>
      </c>
      <c r="J162" s="1436">
        <f t="shared" ref="J162" si="210">H162</f>
        <v>100</v>
      </c>
      <c r="K162" s="1444">
        <f t="shared" ref="K162" si="211">J162-I162</f>
        <v>0</v>
      </c>
      <c r="L162" s="649"/>
      <c r="M162" s="236"/>
    </row>
    <row r="163" spans="1:13" s="175" customFormat="1" ht="14.1" customHeight="1" x14ac:dyDescent="0.25">
      <c r="A163" s="203"/>
      <c r="B163" s="176" t="s">
        <v>84</v>
      </c>
      <c r="C163" s="1366"/>
      <c r="D163" s="1371"/>
      <c r="E163" s="1376"/>
      <c r="F163" s="1376"/>
      <c r="G163" s="1371"/>
      <c r="H163" s="1378"/>
      <c r="I163" s="1430"/>
      <c r="J163" s="1438"/>
      <c r="K163" s="1445"/>
      <c r="L163" s="649"/>
      <c r="M163" s="236"/>
    </row>
    <row r="164" spans="1:13" s="175" customFormat="1" ht="14.1" customHeight="1" x14ac:dyDescent="0.25">
      <c r="A164" s="214"/>
      <c r="B164" s="215"/>
      <c r="C164" s="216"/>
      <c r="D164" s="217"/>
      <c r="E164" s="237"/>
      <c r="F164" s="237"/>
      <c r="G164" s="237"/>
      <c r="H164" s="238"/>
      <c r="I164" s="237"/>
      <c r="J164" s="238"/>
      <c r="K164" s="238"/>
      <c r="L164" s="239"/>
      <c r="M164" s="239"/>
    </row>
    <row r="165" spans="1:13" s="175" customFormat="1" ht="14.1" customHeight="1" x14ac:dyDescent="0.25">
      <c r="A165" s="218"/>
      <c r="B165" s="190"/>
      <c r="C165" s="191"/>
      <c r="D165" s="192"/>
      <c r="E165" s="230"/>
      <c r="F165" s="230"/>
      <c r="G165" s="230"/>
      <c r="H165" s="231"/>
      <c r="I165" s="230"/>
      <c r="J165" s="231"/>
      <c r="K165" s="231"/>
      <c r="L165" s="228"/>
      <c r="M165" s="228"/>
    </row>
    <row r="166" spans="1:13" s="175" customFormat="1" ht="14.1" customHeight="1" x14ac:dyDescent="0.25">
      <c r="A166" s="218"/>
      <c r="B166" s="190"/>
      <c r="C166" s="191"/>
      <c r="D166" s="192"/>
      <c r="E166" s="230"/>
      <c r="F166" s="230"/>
      <c r="G166" s="230"/>
      <c r="H166" s="231"/>
      <c r="I166" s="230"/>
      <c r="J166" s="231"/>
      <c r="K166" s="231"/>
      <c r="L166" s="228"/>
      <c r="M166" s="228"/>
    </row>
    <row r="167" spans="1:13" s="175" customFormat="1" ht="14.1" customHeight="1" x14ac:dyDescent="0.25">
      <c r="A167" s="218"/>
      <c r="B167" s="190"/>
      <c r="C167" s="191"/>
      <c r="D167" s="192"/>
      <c r="E167" s="230"/>
      <c r="F167" s="230"/>
      <c r="G167" s="230"/>
      <c r="H167" s="231"/>
      <c r="I167" s="663"/>
      <c r="J167" s="664"/>
      <c r="K167" s="664"/>
      <c r="L167" s="228"/>
      <c r="M167" s="228">
        <v>5</v>
      </c>
    </row>
    <row r="168" spans="1:13" s="175" customFormat="1" ht="14.1" customHeight="1" x14ac:dyDescent="0.25">
      <c r="A168" s="193">
        <v>1</v>
      </c>
      <c r="B168" s="194">
        <v>2</v>
      </c>
      <c r="C168" s="195">
        <v>3</v>
      </c>
      <c r="D168" s="195" t="s">
        <v>535</v>
      </c>
      <c r="E168" s="196" t="s">
        <v>536</v>
      </c>
      <c r="F168" s="196">
        <v>6</v>
      </c>
      <c r="G168" s="196">
        <v>7</v>
      </c>
      <c r="H168" s="641">
        <v>8</v>
      </c>
      <c r="I168" s="659">
        <v>9</v>
      </c>
      <c r="J168" s="197">
        <v>10</v>
      </c>
      <c r="K168" s="660">
        <v>11</v>
      </c>
      <c r="L168" s="648">
        <v>12</v>
      </c>
      <c r="M168" s="196">
        <v>13</v>
      </c>
    </row>
    <row r="169" spans="1:13" s="175" customFormat="1" ht="14.1" customHeight="1" x14ac:dyDescent="0.25">
      <c r="A169" s="203" t="s">
        <v>595</v>
      </c>
      <c r="B169" s="176" t="s">
        <v>85</v>
      </c>
      <c r="C169" s="1366">
        <f>RLA!C395</f>
        <v>8505000</v>
      </c>
      <c r="D169" s="1371" t="s">
        <v>572</v>
      </c>
      <c r="E169" s="1376"/>
      <c r="F169" s="1376"/>
      <c r="G169" s="1371">
        <f>RREKAP!I403</f>
        <v>8500000</v>
      </c>
      <c r="H169" s="1378">
        <f t="shared" ref="H169" si="212">G169/C169*100</f>
        <v>99.94121105232216</v>
      </c>
      <c r="I169" s="1431">
        <v>100</v>
      </c>
      <c r="J169" s="1438">
        <f t="shared" ref="J169" si="213">H169</f>
        <v>99.94121105232216</v>
      </c>
      <c r="K169" s="1444">
        <f>J169-I169</f>
        <v>-5.8788947677840042E-2</v>
      </c>
      <c r="L169" s="649"/>
      <c r="M169" s="236"/>
    </row>
    <row r="170" spans="1:13" s="175" customFormat="1" ht="14.1" customHeight="1" x14ac:dyDescent="0.25">
      <c r="A170" s="198"/>
      <c r="B170" s="177" t="s">
        <v>548</v>
      </c>
      <c r="C170" s="1367"/>
      <c r="D170" s="1372"/>
      <c r="E170" s="1377"/>
      <c r="F170" s="1377"/>
      <c r="G170" s="1372"/>
      <c r="H170" s="1379"/>
      <c r="I170" s="1432"/>
      <c r="J170" s="1437"/>
      <c r="K170" s="1445"/>
      <c r="L170" s="646"/>
      <c r="M170" s="235"/>
    </row>
    <row r="171" spans="1:13" ht="14.1" customHeight="1" x14ac:dyDescent="0.25">
      <c r="A171" s="1191" t="s">
        <v>591</v>
      </c>
      <c r="B171" s="1197" t="s">
        <v>112</v>
      </c>
      <c r="C171" s="1373">
        <f>C173+C175</f>
        <v>2050000</v>
      </c>
      <c r="D171" s="1373"/>
      <c r="E171" s="1373">
        <f t="shared" ref="E171:G171" si="214">E173+E175</f>
        <v>0</v>
      </c>
      <c r="F171" s="1373">
        <f t="shared" si="214"/>
        <v>0</v>
      </c>
      <c r="G171" s="1414">
        <f t="shared" si="214"/>
        <v>2049500</v>
      </c>
      <c r="H171" s="1419">
        <f t="shared" ref="H171" si="215">G171/C171*100</f>
        <v>99.975609756097555</v>
      </c>
      <c r="I171" s="1433">
        <v>100</v>
      </c>
      <c r="J171" s="1360">
        <f t="shared" ref="J171" si="216">H171</f>
        <v>99.975609756097555</v>
      </c>
      <c r="K171" s="1363">
        <f t="shared" ref="K171" si="217">J171-I171</f>
        <v>-2.4390243902445263E-2</v>
      </c>
      <c r="L171" s="1198"/>
      <c r="M171" s="1188"/>
    </row>
    <row r="172" spans="1:13" ht="14.1" customHeight="1" x14ac:dyDescent="0.25">
      <c r="A172" s="1194"/>
      <c r="B172" s="1197" t="s">
        <v>111</v>
      </c>
      <c r="C172" s="1374"/>
      <c r="D172" s="1374"/>
      <c r="E172" s="1374"/>
      <c r="F172" s="1374"/>
      <c r="G172" s="1415"/>
      <c r="H172" s="1420"/>
      <c r="I172" s="1434"/>
      <c r="J172" s="1361"/>
      <c r="K172" s="1423"/>
      <c r="L172" s="1198"/>
      <c r="M172" s="1188"/>
    </row>
    <row r="173" spans="1:13" s="175" customFormat="1" ht="14.1" customHeight="1" x14ac:dyDescent="0.25">
      <c r="A173" s="203" t="s">
        <v>592</v>
      </c>
      <c r="B173" s="204" t="s">
        <v>86</v>
      </c>
      <c r="C173" s="1397">
        <f>RLA!C419</f>
        <v>1190000</v>
      </c>
      <c r="D173" s="1370" t="s">
        <v>944</v>
      </c>
      <c r="E173" s="1375"/>
      <c r="F173" s="1375"/>
      <c r="G173" s="1370">
        <f>RREKAP!I423</f>
        <v>1189500</v>
      </c>
      <c r="H173" s="1421">
        <f t="shared" ref="H173" si="218">G173/C173*100</f>
        <v>99.957983193277315</v>
      </c>
      <c r="I173" s="1382">
        <v>100</v>
      </c>
      <c r="J173" s="1436">
        <f t="shared" ref="J173" si="219">H173</f>
        <v>99.957983193277315</v>
      </c>
      <c r="K173" s="1444">
        <f t="shared" ref="K173" si="220">J173-I173</f>
        <v>-4.2016806722685374E-2</v>
      </c>
      <c r="L173" s="645"/>
      <c r="M173" s="234"/>
    </row>
    <row r="174" spans="1:13" s="175" customFormat="1" ht="14.1" customHeight="1" x14ac:dyDescent="0.25">
      <c r="A174" s="203"/>
      <c r="B174" s="177" t="s">
        <v>87</v>
      </c>
      <c r="C174" s="1367"/>
      <c r="D174" s="1372"/>
      <c r="E174" s="1377"/>
      <c r="F174" s="1377"/>
      <c r="G174" s="1372"/>
      <c r="H174" s="1379"/>
      <c r="I174" s="1383"/>
      <c r="J174" s="1437"/>
      <c r="K174" s="1445"/>
      <c r="L174" s="646"/>
      <c r="M174" s="235"/>
    </row>
    <row r="175" spans="1:13" s="175" customFormat="1" ht="14.1" customHeight="1" x14ac:dyDescent="0.25">
      <c r="A175" s="244" t="s">
        <v>593</v>
      </c>
      <c r="B175" s="204" t="s">
        <v>88</v>
      </c>
      <c r="C175" s="1397">
        <f>RLA!C427</f>
        <v>860000</v>
      </c>
      <c r="D175" s="1370" t="s">
        <v>935</v>
      </c>
      <c r="E175" s="1375"/>
      <c r="F175" s="1375"/>
      <c r="G175" s="1370">
        <f>RREKAP!I431</f>
        <v>860000</v>
      </c>
      <c r="H175" s="1421">
        <f t="shared" ref="H175" si="221">G175/C175*100</f>
        <v>100</v>
      </c>
      <c r="I175" s="1382">
        <v>100</v>
      </c>
      <c r="J175" s="1436">
        <f>RLA!G427</f>
        <v>100</v>
      </c>
      <c r="K175" s="1444">
        <f t="shared" ref="K175" si="222">J175-I175</f>
        <v>0</v>
      </c>
      <c r="L175" s="645"/>
      <c r="M175" s="234"/>
    </row>
    <row r="176" spans="1:13" s="175" customFormat="1" ht="14.1" customHeight="1" x14ac:dyDescent="0.25">
      <c r="A176" s="209"/>
      <c r="B176" s="177" t="s">
        <v>89</v>
      </c>
      <c r="C176" s="1367"/>
      <c r="D176" s="1372"/>
      <c r="E176" s="1377"/>
      <c r="F176" s="1377"/>
      <c r="G176" s="1372"/>
      <c r="H176" s="1379"/>
      <c r="I176" s="1383"/>
      <c r="J176" s="1437"/>
      <c r="K176" s="1445"/>
      <c r="L176" s="646"/>
      <c r="M176" s="235"/>
    </row>
    <row r="177" spans="1:13" ht="14.1" customHeight="1" x14ac:dyDescent="0.25">
      <c r="A177" s="582"/>
      <c r="B177" s="583" t="s">
        <v>127</v>
      </c>
      <c r="C177" s="510">
        <f>C9</f>
        <v>1933957781</v>
      </c>
      <c r="D177" s="510">
        <f t="shared" ref="D177:M177" si="223">D9</f>
        <v>0</v>
      </c>
      <c r="E177" s="510">
        <f t="shared" si="223"/>
        <v>1863846743</v>
      </c>
      <c r="F177" s="510">
        <f t="shared" si="223"/>
        <v>96.374737924022966</v>
      </c>
      <c r="G177" s="510">
        <f t="shared" si="223"/>
        <v>1863562575</v>
      </c>
      <c r="H177" s="642">
        <f t="shared" si="223"/>
        <v>96.360044325083436</v>
      </c>
      <c r="I177" s="661">
        <f t="shared" si="223"/>
        <v>100</v>
      </c>
      <c r="J177" s="510">
        <f t="shared" si="223"/>
        <v>96.360044325083436</v>
      </c>
      <c r="K177" s="662">
        <f t="shared" si="223"/>
        <v>-3.639955674916564</v>
      </c>
      <c r="L177" s="650">
        <f t="shared" si="223"/>
        <v>0</v>
      </c>
      <c r="M177" s="510">
        <f t="shared" si="223"/>
        <v>0</v>
      </c>
    </row>
    <row r="178" spans="1:13" ht="14.1" customHeight="1" x14ac:dyDescent="0.25">
      <c r="A178" s="189"/>
      <c r="B178" s="228"/>
      <c r="C178" s="228"/>
      <c r="D178" s="228"/>
      <c r="E178" s="189"/>
      <c r="F178" s="189"/>
      <c r="G178" s="189"/>
      <c r="H178" s="189"/>
      <c r="I178" s="189"/>
      <c r="J178" s="189"/>
      <c r="K178" s="189"/>
      <c r="L178" s="189"/>
      <c r="M178" s="189"/>
    </row>
    <row r="179" spans="1:13" x14ac:dyDescent="0.25">
      <c r="A179" s="189"/>
      <c r="B179" s="229"/>
      <c r="C179" s="229"/>
      <c r="D179" s="229"/>
      <c r="E179" s="189"/>
      <c r="F179" s="189"/>
      <c r="G179" s="189"/>
      <c r="H179" s="189"/>
      <c r="I179" s="189"/>
      <c r="J179" s="189"/>
      <c r="K179" s="189"/>
      <c r="L179" s="189"/>
      <c r="M179" s="189"/>
    </row>
    <row r="180" spans="1:13" x14ac:dyDescent="0.25">
      <c r="A180" s="189"/>
      <c r="B180" s="229"/>
      <c r="C180" s="229"/>
      <c r="D180" s="229"/>
      <c r="E180" s="189"/>
      <c r="F180" s="189"/>
      <c r="G180" s="189"/>
      <c r="H180" s="189"/>
      <c r="I180" s="189"/>
      <c r="J180" s="189"/>
      <c r="K180" s="189"/>
      <c r="L180" s="189"/>
      <c r="M180" s="189"/>
    </row>
    <row r="181" spans="1:13" x14ac:dyDescent="0.25">
      <c r="A181" s="189"/>
      <c r="B181" s="229"/>
      <c r="C181" s="229"/>
      <c r="D181" s="229"/>
      <c r="E181" s="189"/>
      <c r="F181" s="189"/>
      <c r="G181" s="189"/>
      <c r="H181" s="189"/>
      <c r="I181" s="189"/>
      <c r="J181" s="189"/>
      <c r="K181" s="189"/>
      <c r="L181" s="189"/>
      <c r="M181" s="189"/>
    </row>
    <row r="182" spans="1:13" x14ac:dyDescent="0.25">
      <c r="A182" s="189"/>
      <c r="B182" s="229"/>
      <c r="C182" s="229"/>
      <c r="D182" s="229"/>
      <c r="E182" s="189"/>
      <c r="F182" s="189"/>
      <c r="G182" s="189"/>
      <c r="H182" s="189"/>
      <c r="I182" s="189"/>
      <c r="J182" s="189"/>
      <c r="K182" s="189"/>
      <c r="L182" s="189"/>
      <c r="M182" s="189"/>
    </row>
    <row r="183" spans="1:13" x14ac:dyDescent="0.25">
      <c r="A183" s="189"/>
      <c r="B183" s="229"/>
      <c r="C183" s="229"/>
      <c r="D183" s="229"/>
      <c r="E183" s="189"/>
      <c r="F183" s="189"/>
      <c r="G183" s="189"/>
      <c r="H183" s="189"/>
      <c r="I183" s="189"/>
      <c r="J183" s="189"/>
      <c r="K183" s="189"/>
      <c r="L183" s="189"/>
      <c r="M183" s="189"/>
    </row>
    <row r="184" spans="1:13" x14ac:dyDescent="0.25">
      <c r="A184" s="189"/>
      <c r="B184" s="229"/>
      <c r="C184" s="229"/>
      <c r="D184" s="229"/>
      <c r="E184" s="189"/>
      <c r="F184" s="189"/>
      <c r="G184" s="189"/>
      <c r="H184" s="189"/>
      <c r="I184" s="189"/>
      <c r="J184" s="189"/>
      <c r="K184" s="189"/>
      <c r="L184" s="189"/>
      <c r="M184" s="189"/>
    </row>
    <row r="185" spans="1:13" x14ac:dyDescent="0.25">
      <c r="A185" s="189"/>
      <c r="B185" s="229"/>
      <c r="C185" s="229"/>
      <c r="D185" s="229"/>
      <c r="E185" s="189"/>
      <c r="F185" s="189"/>
      <c r="G185" s="189"/>
      <c r="H185" s="189"/>
      <c r="I185" s="189"/>
      <c r="J185" s="189"/>
      <c r="K185" s="189"/>
      <c r="L185" s="189"/>
      <c r="M185" s="189"/>
    </row>
    <row r="186" spans="1:13" x14ac:dyDescent="0.25">
      <c r="A186" s="189"/>
      <c r="B186" s="229"/>
      <c r="C186" s="229"/>
      <c r="D186" s="229"/>
      <c r="E186" s="189"/>
      <c r="F186" s="189"/>
      <c r="G186" s="189"/>
      <c r="H186" s="189"/>
      <c r="I186" s="189"/>
      <c r="J186" s="189"/>
      <c r="K186" s="189"/>
      <c r="L186" s="189"/>
      <c r="M186" s="189"/>
    </row>
    <row r="187" spans="1:13" x14ac:dyDescent="0.25">
      <c r="A187" s="189"/>
      <c r="B187" s="229"/>
      <c r="C187" s="229"/>
      <c r="D187" s="229"/>
      <c r="E187" s="189"/>
      <c r="F187" s="189"/>
      <c r="G187" s="189"/>
      <c r="H187" s="189"/>
      <c r="I187" s="189"/>
      <c r="J187" s="189"/>
      <c r="K187" s="189"/>
      <c r="L187" s="189"/>
      <c r="M187" s="189"/>
    </row>
    <row r="188" spans="1:13" x14ac:dyDescent="0.25">
      <c r="A188" s="189"/>
      <c r="B188" s="229"/>
      <c r="C188" s="229"/>
      <c r="D188" s="229"/>
      <c r="E188" s="189"/>
      <c r="F188" s="189"/>
      <c r="G188" s="189"/>
      <c r="H188" s="189"/>
      <c r="I188" s="189"/>
      <c r="J188" s="189"/>
      <c r="K188" s="189"/>
      <c r="L188" s="189"/>
      <c r="M188" s="189"/>
    </row>
    <row r="189" spans="1:13" x14ac:dyDescent="0.25">
      <c r="A189" s="189"/>
      <c r="B189" s="229"/>
      <c r="C189" s="229"/>
      <c r="D189" s="229"/>
      <c r="E189" s="189"/>
      <c r="F189" s="189"/>
      <c r="G189" s="189"/>
      <c r="H189" s="189"/>
      <c r="I189" s="189"/>
      <c r="J189" s="189"/>
      <c r="K189" s="189"/>
      <c r="L189" s="189"/>
      <c r="M189" s="189"/>
    </row>
    <row r="190" spans="1:13" x14ac:dyDescent="0.25">
      <c r="A190" s="189"/>
      <c r="B190" s="229"/>
      <c r="C190" s="229"/>
      <c r="D190" s="229"/>
      <c r="E190" s="189"/>
      <c r="F190" s="189"/>
      <c r="G190" s="189"/>
      <c r="H190" s="189"/>
      <c r="I190" s="189"/>
      <c r="J190" s="189"/>
      <c r="K190" s="189"/>
      <c r="L190" s="189"/>
      <c r="M190" s="189"/>
    </row>
    <row r="191" spans="1:13" x14ac:dyDescent="0.25">
      <c r="A191" s="189"/>
      <c r="B191" s="229"/>
      <c r="C191" s="229"/>
      <c r="D191" s="229"/>
      <c r="E191" s="189"/>
      <c r="F191" s="189"/>
      <c r="G191" s="189"/>
      <c r="H191" s="189"/>
      <c r="I191" s="189"/>
      <c r="J191" s="189"/>
      <c r="K191" s="189"/>
      <c r="L191" s="189"/>
      <c r="M191" s="189"/>
    </row>
    <row r="192" spans="1:13" x14ac:dyDescent="0.25">
      <c r="A192" s="189"/>
      <c r="B192" s="229"/>
      <c r="C192" s="229"/>
      <c r="D192" s="229"/>
      <c r="E192" s="189"/>
      <c r="F192" s="189"/>
      <c r="G192" s="189"/>
      <c r="H192" s="189"/>
      <c r="I192" s="189"/>
      <c r="J192" s="189"/>
      <c r="K192" s="189"/>
      <c r="L192" s="189"/>
      <c r="M192" s="189"/>
    </row>
    <row r="193" spans="1:13" x14ac:dyDescent="0.25">
      <c r="A193" s="189"/>
      <c r="B193" s="229"/>
      <c r="C193" s="229"/>
      <c r="D193" s="229"/>
      <c r="E193" s="189"/>
      <c r="F193" s="189"/>
      <c r="G193" s="189"/>
      <c r="H193" s="189"/>
      <c r="I193" s="189"/>
      <c r="J193" s="189"/>
      <c r="K193" s="189"/>
      <c r="L193" s="189"/>
      <c r="M193" s="189"/>
    </row>
    <row r="194" spans="1:13" x14ac:dyDescent="0.25">
      <c r="A194" s="189"/>
      <c r="B194" s="229"/>
      <c r="C194" s="229"/>
      <c r="D194" s="229"/>
      <c r="E194" s="189"/>
      <c r="F194" s="189"/>
      <c r="G194" s="189"/>
      <c r="H194" s="189"/>
      <c r="I194" s="189"/>
      <c r="J194" s="189"/>
      <c r="K194" s="189"/>
      <c r="L194" s="189"/>
      <c r="M194" s="189"/>
    </row>
    <row r="195" spans="1:13" x14ac:dyDescent="0.25">
      <c r="A195" s="189"/>
      <c r="B195" s="229"/>
      <c r="C195" s="229"/>
      <c r="D195" s="229"/>
      <c r="E195" s="189"/>
      <c r="F195" s="189"/>
      <c r="G195" s="189"/>
      <c r="H195" s="189"/>
      <c r="I195" s="189"/>
      <c r="J195" s="189"/>
      <c r="K195" s="189"/>
      <c r="L195" s="189"/>
      <c r="M195" s="189"/>
    </row>
    <row r="196" spans="1:13" x14ac:dyDescent="0.25">
      <c r="A196" s="189"/>
      <c r="B196" s="229"/>
      <c r="C196" s="229"/>
      <c r="D196" s="229"/>
      <c r="E196" s="189"/>
      <c r="F196" s="189"/>
      <c r="G196" s="189"/>
      <c r="H196" s="189"/>
      <c r="I196" s="189"/>
      <c r="J196" s="189"/>
      <c r="K196" s="189"/>
      <c r="L196" s="189"/>
      <c r="M196" s="189"/>
    </row>
    <row r="197" spans="1:13" x14ac:dyDescent="0.25">
      <c r="A197" s="189"/>
      <c r="B197" s="229"/>
      <c r="C197" s="229"/>
      <c r="D197" s="229"/>
      <c r="E197" s="189"/>
      <c r="F197" s="189"/>
      <c r="G197" s="189"/>
      <c r="H197" s="189"/>
      <c r="I197" s="189"/>
      <c r="J197" s="189"/>
      <c r="K197" s="189"/>
      <c r="L197" s="189"/>
      <c r="M197" s="189"/>
    </row>
    <row r="198" spans="1:13" x14ac:dyDescent="0.25">
      <c r="A198" s="189"/>
      <c r="B198" s="229"/>
      <c r="C198" s="229"/>
      <c r="D198" s="229"/>
      <c r="E198" s="189"/>
      <c r="F198" s="189"/>
      <c r="G198" s="189"/>
      <c r="H198" s="189"/>
      <c r="I198" s="189"/>
      <c r="J198" s="189"/>
      <c r="K198" s="189"/>
      <c r="L198" s="189"/>
      <c r="M198" s="189"/>
    </row>
    <row r="199" spans="1:13" x14ac:dyDescent="0.25">
      <c r="A199" s="189"/>
      <c r="B199" s="229"/>
      <c r="C199" s="229"/>
      <c r="D199" s="229"/>
      <c r="E199" s="189"/>
      <c r="F199" s="189"/>
      <c r="G199" s="189"/>
      <c r="H199" s="189"/>
      <c r="I199" s="189"/>
      <c r="J199" s="189"/>
      <c r="K199" s="189"/>
      <c r="L199" s="189"/>
      <c r="M199" s="189"/>
    </row>
    <row r="200" spans="1:13" x14ac:dyDescent="0.25">
      <c r="A200" s="189"/>
      <c r="B200" s="229"/>
      <c r="C200" s="229"/>
      <c r="D200" s="229"/>
      <c r="E200" s="189"/>
      <c r="F200" s="189"/>
      <c r="G200" s="189"/>
      <c r="H200" s="189"/>
      <c r="I200" s="189"/>
      <c r="J200" s="189"/>
      <c r="K200" s="189"/>
      <c r="L200" s="189"/>
      <c r="M200" s="189"/>
    </row>
    <row r="201" spans="1:13" x14ac:dyDescent="0.25">
      <c r="A201" s="189"/>
      <c r="B201" s="229"/>
      <c r="C201" s="229"/>
      <c r="D201" s="229"/>
      <c r="E201" s="189"/>
      <c r="F201" s="189"/>
      <c r="G201" s="189"/>
      <c r="H201" s="189"/>
      <c r="I201" s="189"/>
      <c r="J201" s="189"/>
      <c r="K201" s="189"/>
      <c r="L201" s="189"/>
      <c r="M201" s="189"/>
    </row>
    <row r="202" spans="1:13" x14ac:dyDescent="0.25">
      <c r="A202" s="189"/>
      <c r="B202" s="229"/>
      <c r="C202" s="229"/>
      <c r="D202" s="229"/>
      <c r="E202" s="189"/>
      <c r="F202" s="189"/>
      <c r="G202" s="189"/>
      <c r="H202" s="189"/>
      <c r="I202" s="189"/>
      <c r="J202" s="189"/>
      <c r="K202" s="189"/>
      <c r="L202" s="189"/>
      <c r="M202" s="189"/>
    </row>
    <row r="203" spans="1:13" x14ac:dyDescent="0.25">
      <c r="A203" s="189"/>
      <c r="B203" s="229"/>
      <c r="C203" s="229"/>
      <c r="D203" s="229"/>
      <c r="E203" s="189"/>
      <c r="F203" s="189"/>
      <c r="G203" s="189"/>
      <c r="H203" s="189"/>
      <c r="I203" s="189"/>
      <c r="J203" s="189"/>
      <c r="K203" s="189"/>
      <c r="L203" s="189"/>
      <c r="M203" s="189"/>
    </row>
    <row r="204" spans="1:13" x14ac:dyDescent="0.25">
      <c r="A204" s="189"/>
      <c r="B204" s="229"/>
      <c r="C204" s="229"/>
      <c r="D204" s="229"/>
      <c r="E204" s="189"/>
      <c r="F204" s="189"/>
      <c r="G204" s="189"/>
      <c r="H204" s="189"/>
      <c r="I204" s="189"/>
      <c r="J204" s="189"/>
      <c r="K204" s="189"/>
      <c r="L204" s="189"/>
      <c r="M204" s="189"/>
    </row>
    <row r="205" spans="1:13" x14ac:dyDescent="0.25">
      <c r="A205" s="189"/>
      <c r="B205" s="229"/>
      <c r="C205" s="229"/>
      <c r="D205" s="229"/>
      <c r="E205" s="189"/>
      <c r="F205" s="189"/>
      <c r="G205" s="189"/>
      <c r="H205" s="189"/>
      <c r="I205" s="189"/>
      <c r="J205" s="189"/>
      <c r="K205" s="189"/>
      <c r="L205" s="189"/>
      <c r="M205" s="189"/>
    </row>
    <row r="206" spans="1:13" x14ac:dyDescent="0.25">
      <c r="A206" s="189"/>
      <c r="B206" s="229"/>
      <c r="C206" s="229"/>
      <c r="D206" s="229"/>
      <c r="E206" s="189"/>
      <c r="F206" s="189"/>
      <c r="G206" s="189"/>
      <c r="H206" s="189"/>
      <c r="I206" s="189"/>
      <c r="J206" s="189"/>
      <c r="K206" s="189"/>
      <c r="L206" s="189"/>
      <c r="M206" s="189"/>
    </row>
    <row r="207" spans="1:13" x14ac:dyDescent="0.25">
      <c r="A207" s="189"/>
      <c r="B207" s="229"/>
      <c r="C207" s="229"/>
      <c r="D207" s="229"/>
      <c r="E207" s="189"/>
      <c r="F207" s="189"/>
      <c r="G207" s="189"/>
      <c r="H207" s="189"/>
      <c r="I207" s="189"/>
      <c r="J207" s="189"/>
      <c r="K207" s="189"/>
      <c r="L207" s="189"/>
      <c r="M207" s="189"/>
    </row>
    <row r="208" spans="1:13" x14ac:dyDescent="0.25">
      <c r="A208" s="189"/>
      <c r="B208" s="229"/>
      <c r="C208" s="229"/>
      <c r="D208" s="229"/>
      <c r="E208" s="189"/>
      <c r="F208" s="189"/>
      <c r="G208" s="189"/>
      <c r="H208" s="189"/>
      <c r="I208" s="189"/>
      <c r="J208" s="189"/>
      <c r="K208" s="189"/>
      <c r="L208" s="189"/>
      <c r="M208" s="189"/>
    </row>
    <row r="209" spans="1:13" x14ac:dyDescent="0.25">
      <c r="A209" s="189"/>
      <c r="B209" s="229"/>
      <c r="C209" s="229"/>
      <c r="D209" s="229"/>
      <c r="E209" s="189"/>
      <c r="F209" s="189"/>
      <c r="G209" s="189"/>
      <c r="H209" s="189"/>
      <c r="I209" s="189"/>
      <c r="J209" s="189"/>
      <c r="K209" s="189"/>
      <c r="L209" s="189"/>
      <c r="M209" s="189"/>
    </row>
    <row r="210" spans="1:13" x14ac:dyDescent="0.25">
      <c r="A210" s="189"/>
      <c r="B210" s="229"/>
      <c r="C210" s="229"/>
      <c r="D210" s="229"/>
      <c r="E210" s="189"/>
      <c r="F210" s="189"/>
      <c r="G210" s="189"/>
      <c r="H210" s="189"/>
      <c r="I210" s="189"/>
      <c r="J210" s="189"/>
      <c r="K210" s="189"/>
      <c r="L210" s="189"/>
      <c r="M210" s="189"/>
    </row>
    <row r="211" spans="1:13" x14ac:dyDescent="0.25">
      <c r="A211" s="189"/>
      <c r="B211" s="229"/>
      <c r="C211" s="229"/>
      <c r="D211" s="229"/>
      <c r="E211" s="189"/>
      <c r="F211" s="189"/>
      <c r="G211" s="189"/>
      <c r="H211" s="189"/>
      <c r="I211" s="189"/>
      <c r="J211" s="189"/>
      <c r="K211" s="189"/>
      <c r="L211" s="189"/>
      <c r="M211" s="189"/>
    </row>
    <row r="212" spans="1:13" x14ac:dyDescent="0.25">
      <c r="A212" s="189"/>
      <c r="B212" s="229"/>
      <c r="C212" s="229"/>
      <c r="D212" s="229"/>
      <c r="E212" s="189"/>
      <c r="F212" s="189"/>
      <c r="G212" s="189"/>
      <c r="H212" s="189"/>
      <c r="I212" s="189"/>
      <c r="J212" s="189"/>
      <c r="K212" s="189"/>
      <c r="L212" s="189"/>
      <c r="M212" s="189"/>
    </row>
    <row r="213" spans="1:13" x14ac:dyDescent="0.25">
      <c r="A213" s="189"/>
      <c r="B213" s="229"/>
      <c r="C213" s="229"/>
      <c r="D213" s="229"/>
      <c r="E213" s="189"/>
      <c r="F213" s="189"/>
      <c r="G213" s="189"/>
      <c r="H213" s="189"/>
      <c r="I213" s="189"/>
      <c r="J213" s="189"/>
      <c r="K213" s="189"/>
      <c r="L213" s="189"/>
      <c r="M213" s="189"/>
    </row>
    <row r="214" spans="1:13" x14ac:dyDescent="0.25">
      <c r="A214" s="189"/>
      <c r="B214" s="229"/>
      <c r="C214" s="229"/>
      <c r="D214" s="229"/>
      <c r="E214" s="189"/>
      <c r="F214" s="189"/>
      <c r="G214" s="189"/>
      <c r="H214" s="189"/>
      <c r="I214" s="189"/>
      <c r="J214" s="189"/>
      <c r="K214" s="189"/>
      <c r="L214" s="189"/>
      <c r="M214" s="189"/>
    </row>
    <row r="215" spans="1:13" x14ac:dyDescent="0.25">
      <c r="A215" s="189"/>
      <c r="B215" s="229"/>
      <c r="C215" s="229"/>
      <c r="D215" s="229"/>
      <c r="E215" s="189"/>
      <c r="F215" s="189"/>
      <c r="G215" s="189"/>
      <c r="H215" s="189"/>
      <c r="I215" s="189"/>
      <c r="J215" s="189"/>
      <c r="K215" s="189"/>
      <c r="L215" s="189"/>
      <c r="M215" s="189"/>
    </row>
    <row r="216" spans="1:13" x14ac:dyDescent="0.25">
      <c r="A216" s="189"/>
      <c r="B216" s="229"/>
      <c r="C216" s="229"/>
      <c r="D216" s="229"/>
      <c r="E216" s="189"/>
      <c r="F216" s="189"/>
      <c r="G216" s="189"/>
      <c r="H216" s="189"/>
      <c r="I216" s="189"/>
      <c r="J216" s="189"/>
      <c r="K216" s="189"/>
      <c r="L216" s="189"/>
      <c r="M216" s="189"/>
    </row>
    <row r="217" spans="1:13" x14ac:dyDescent="0.25">
      <c r="A217" s="189"/>
      <c r="B217" s="229"/>
      <c r="C217" s="229"/>
      <c r="D217" s="229"/>
      <c r="E217" s="189"/>
      <c r="F217" s="189"/>
      <c r="G217" s="189"/>
      <c r="H217" s="189"/>
      <c r="I217" s="189"/>
      <c r="J217" s="189"/>
      <c r="K217" s="189"/>
      <c r="L217" s="189"/>
      <c r="M217" s="189"/>
    </row>
    <row r="218" spans="1:13" x14ac:dyDescent="0.25">
      <c r="A218" s="189"/>
      <c r="B218" s="229"/>
      <c r="C218" s="229"/>
      <c r="D218" s="229"/>
      <c r="E218" s="189"/>
      <c r="F218" s="189"/>
      <c r="G218" s="189"/>
      <c r="H218" s="189"/>
      <c r="I218" s="189"/>
      <c r="J218" s="189"/>
      <c r="K218" s="189"/>
      <c r="L218" s="189"/>
      <c r="M218" s="189"/>
    </row>
    <row r="219" spans="1:13" x14ac:dyDescent="0.25">
      <c r="A219" s="189"/>
      <c r="B219" s="229"/>
      <c r="C219" s="229"/>
      <c r="D219" s="229"/>
      <c r="E219" s="189"/>
      <c r="F219" s="189"/>
      <c r="G219" s="189"/>
      <c r="H219" s="189"/>
      <c r="I219" s="189"/>
      <c r="J219" s="189"/>
      <c r="K219" s="189"/>
      <c r="L219" s="189"/>
      <c r="M219" s="189"/>
    </row>
    <row r="220" spans="1:13" x14ac:dyDescent="0.25">
      <c r="A220" s="189"/>
      <c r="B220" s="229"/>
      <c r="C220" s="229"/>
      <c r="D220" s="229"/>
      <c r="E220" s="189"/>
      <c r="F220" s="189"/>
      <c r="G220" s="189"/>
      <c r="H220" s="189"/>
      <c r="I220" s="189"/>
      <c r="J220" s="189"/>
      <c r="K220" s="189"/>
      <c r="L220" s="189"/>
      <c r="M220" s="189"/>
    </row>
    <row r="221" spans="1:13" x14ac:dyDescent="0.25">
      <c r="A221" s="189"/>
      <c r="B221" s="229"/>
      <c r="C221" s="229"/>
      <c r="D221" s="229"/>
      <c r="E221" s="189"/>
      <c r="F221" s="189"/>
      <c r="G221" s="189"/>
      <c r="H221" s="189"/>
      <c r="I221" s="189"/>
      <c r="J221" s="189"/>
      <c r="K221" s="189"/>
      <c r="L221" s="189"/>
      <c r="M221" s="189"/>
    </row>
    <row r="222" spans="1:13" x14ac:dyDescent="0.25">
      <c r="A222" s="189"/>
      <c r="B222" s="229"/>
      <c r="C222" s="229"/>
      <c r="D222" s="229"/>
      <c r="E222" s="189"/>
      <c r="F222" s="189"/>
      <c r="G222" s="189"/>
      <c r="H222" s="189"/>
      <c r="I222" s="189"/>
      <c r="J222" s="189"/>
      <c r="K222" s="189"/>
      <c r="L222" s="189"/>
      <c r="M222" s="189"/>
    </row>
    <row r="223" spans="1:13" x14ac:dyDescent="0.25">
      <c r="A223" s="189"/>
      <c r="B223" s="229"/>
      <c r="C223" s="229"/>
      <c r="D223" s="229"/>
      <c r="E223" s="189"/>
      <c r="F223" s="189"/>
      <c r="G223" s="189"/>
      <c r="H223" s="189"/>
      <c r="I223" s="189"/>
      <c r="J223" s="189"/>
      <c r="K223" s="189"/>
      <c r="L223" s="189"/>
      <c r="M223" s="189"/>
    </row>
    <row r="224" spans="1:13" x14ac:dyDescent="0.25">
      <c r="A224" s="189"/>
      <c r="B224" s="229"/>
      <c r="C224" s="229"/>
      <c r="D224" s="229"/>
      <c r="E224" s="189"/>
      <c r="F224" s="189"/>
      <c r="G224" s="189"/>
      <c r="H224" s="189"/>
      <c r="I224" s="189"/>
      <c r="J224" s="189"/>
      <c r="K224" s="189"/>
      <c r="L224" s="189"/>
      <c r="M224" s="189"/>
    </row>
    <row r="225" spans="2:4" x14ac:dyDescent="0.25">
      <c r="B225" s="173"/>
      <c r="C225" s="173"/>
      <c r="D225" s="173"/>
    </row>
    <row r="226" spans="2:4" x14ac:dyDescent="0.25">
      <c r="B226" s="173"/>
      <c r="C226" s="173"/>
      <c r="D226" s="173"/>
    </row>
    <row r="227" spans="2:4" x14ac:dyDescent="0.25">
      <c r="B227" s="173"/>
      <c r="C227" s="173"/>
      <c r="D227" s="173"/>
    </row>
    <row r="228" spans="2:4" x14ac:dyDescent="0.25">
      <c r="B228" s="173"/>
      <c r="C228" s="173"/>
      <c r="D228" s="173"/>
    </row>
    <row r="229" spans="2:4" x14ac:dyDescent="0.25">
      <c r="B229" s="173"/>
      <c r="C229" s="173"/>
      <c r="D229" s="173"/>
    </row>
    <row r="230" spans="2:4" x14ac:dyDescent="0.25">
      <c r="B230" s="173"/>
      <c r="C230" s="173"/>
      <c r="D230" s="173"/>
    </row>
    <row r="231" spans="2:4" x14ac:dyDescent="0.25">
      <c r="B231" s="173"/>
      <c r="C231" s="173"/>
      <c r="D231" s="173"/>
    </row>
    <row r="232" spans="2:4" x14ac:dyDescent="0.25">
      <c r="B232" s="173"/>
      <c r="C232" s="173"/>
      <c r="D232" s="173"/>
    </row>
    <row r="233" spans="2:4" x14ac:dyDescent="0.25">
      <c r="B233" s="173"/>
      <c r="C233" s="173"/>
      <c r="D233" s="173"/>
    </row>
    <row r="234" spans="2:4" x14ac:dyDescent="0.25">
      <c r="B234" s="173"/>
      <c r="C234" s="173"/>
      <c r="D234" s="173"/>
    </row>
    <row r="235" spans="2:4" x14ac:dyDescent="0.25">
      <c r="B235" s="173"/>
      <c r="C235" s="173"/>
      <c r="D235" s="173"/>
    </row>
    <row r="236" spans="2:4" x14ac:dyDescent="0.25">
      <c r="B236" s="173"/>
      <c r="C236" s="173"/>
      <c r="D236" s="173"/>
    </row>
    <row r="237" spans="2:4" x14ac:dyDescent="0.25">
      <c r="B237" s="173"/>
      <c r="C237" s="173"/>
      <c r="D237" s="173"/>
    </row>
    <row r="238" spans="2:4" x14ac:dyDescent="0.25">
      <c r="B238" s="173"/>
      <c r="C238" s="173"/>
      <c r="D238" s="173"/>
    </row>
    <row r="239" spans="2:4" x14ac:dyDescent="0.25">
      <c r="B239" s="173"/>
      <c r="C239" s="173"/>
      <c r="D239" s="173"/>
    </row>
    <row r="240" spans="2:4" x14ac:dyDescent="0.25">
      <c r="B240" s="173"/>
      <c r="C240" s="173"/>
      <c r="D240" s="173"/>
    </row>
    <row r="241" spans="2:4" x14ac:dyDescent="0.25">
      <c r="B241" s="173"/>
      <c r="C241" s="173"/>
      <c r="D241" s="173"/>
    </row>
    <row r="242" spans="2:4" x14ac:dyDescent="0.25">
      <c r="B242" s="173"/>
      <c r="C242" s="173"/>
      <c r="D242" s="173"/>
    </row>
    <row r="243" spans="2:4" x14ac:dyDescent="0.25">
      <c r="B243" s="173"/>
      <c r="C243" s="173"/>
      <c r="D243" s="173"/>
    </row>
    <row r="244" spans="2:4" x14ac:dyDescent="0.25">
      <c r="B244" s="173"/>
      <c r="C244" s="173"/>
      <c r="D244" s="173"/>
    </row>
    <row r="245" spans="2:4" x14ac:dyDescent="0.25">
      <c r="B245" s="173"/>
      <c r="C245" s="173"/>
      <c r="D245" s="173"/>
    </row>
    <row r="246" spans="2:4" x14ac:dyDescent="0.25">
      <c r="B246" s="173"/>
      <c r="C246" s="173"/>
      <c r="D246" s="173"/>
    </row>
    <row r="247" spans="2:4" x14ac:dyDescent="0.25">
      <c r="B247" s="173"/>
      <c r="C247" s="173"/>
      <c r="D247" s="173"/>
    </row>
    <row r="248" spans="2:4" x14ac:dyDescent="0.25">
      <c r="B248" s="173"/>
      <c r="C248" s="173"/>
      <c r="D248" s="173"/>
    </row>
    <row r="249" spans="2:4" x14ac:dyDescent="0.25">
      <c r="B249" s="173"/>
      <c r="C249" s="173"/>
      <c r="D249" s="173"/>
    </row>
    <row r="250" spans="2:4" x14ac:dyDescent="0.25">
      <c r="B250" s="173"/>
      <c r="C250" s="173"/>
      <c r="D250" s="173"/>
    </row>
    <row r="251" spans="2:4" x14ac:dyDescent="0.25">
      <c r="B251" s="173"/>
      <c r="C251" s="173"/>
      <c r="D251" s="173"/>
    </row>
    <row r="252" spans="2:4" x14ac:dyDescent="0.25">
      <c r="B252" s="173"/>
      <c r="C252" s="173"/>
      <c r="D252" s="173"/>
    </row>
    <row r="253" spans="2:4" x14ac:dyDescent="0.25">
      <c r="B253" s="173"/>
      <c r="C253" s="173"/>
      <c r="D253" s="173"/>
    </row>
  </sheetData>
  <mergeCells count="673">
    <mergeCell ref="A4:A6"/>
    <mergeCell ref="D65:D66"/>
    <mergeCell ref="D93:D94"/>
    <mergeCell ref="D115:D116"/>
    <mergeCell ref="D119:D120"/>
    <mergeCell ref="D136:D137"/>
    <mergeCell ref="D21:D22"/>
    <mergeCell ref="D23:D24"/>
    <mergeCell ref="D27:D28"/>
    <mergeCell ref="D31:D32"/>
    <mergeCell ref="D35:D36"/>
    <mergeCell ref="D15:D16"/>
    <mergeCell ref="D19:D20"/>
    <mergeCell ref="C17:C18"/>
    <mergeCell ref="C15:C16"/>
    <mergeCell ref="D63:D64"/>
    <mergeCell ref="D25:D26"/>
    <mergeCell ref="D29:D30"/>
    <mergeCell ref="D33:D34"/>
    <mergeCell ref="D37:D38"/>
    <mergeCell ref="D45:D46"/>
    <mergeCell ref="D49:D50"/>
    <mergeCell ref="D53:D54"/>
    <mergeCell ref="D59:D60"/>
    <mergeCell ref="K162:K163"/>
    <mergeCell ref="K169:K170"/>
    <mergeCell ref="K171:K172"/>
    <mergeCell ref="K173:K174"/>
    <mergeCell ref="K175:K176"/>
    <mergeCell ref="K152:K153"/>
    <mergeCell ref="K154:K155"/>
    <mergeCell ref="K156:K157"/>
    <mergeCell ref="K158:K159"/>
    <mergeCell ref="K160:K161"/>
    <mergeCell ref="K142:K143"/>
    <mergeCell ref="K144:K145"/>
    <mergeCell ref="K146:K147"/>
    <mergeCell ref="K148:K149"/>
    <mergeCell ref="K150:K151"/>
    <mergeCell ref="K132:K133"/>
    <mergeCell ref="K134:K135"/>
    <mergeCell ref="K136:K137"/>
    <mergeCell ref="K138:K139"/>
    <mergeCell ref="K140:K141"/>
    <mergeCell ref="K115:K116"/>
    <mergeCell ref="K117:K118"/>
    <mergeCell ref="K119:K120"/>
    <mergeCell ref="K121:K122"/>
    <mergeCell ref="K128:K129"/>
    <mergeCell ref="K101:K102"/>
    <mergeCell ref="K103:K104"/>
    <mergeCell ref="K105:K106"/>
    <mergeCell ref="K107:K108"/>
    <mergeCell ref="K109:K110"/>
    <mergeCell ref="K111:K112"/>
    <mergeCell ref="K113:K114"/>
    <mergeCell ref="K91:K92"/>
    <mergeCell ref="K93:K94"/>
    <mergeCell ref="K95:K96"/>
    <mergeCell ref="K97:K98"/>
    <mergeCell ref="K99:K100"/>
    <mergeCell ref="K75:K76"/>
    <mergeCell ref="K77:K78"/>
    <mergeCell ref="K85:K86"/>
    <mergeCell ref="K87:K88"/>
    <mergeCell ref="K89:K90"/>
    <mergeCell ref="K65:K66"/>
    <mergeCell ref="K67:K68"/>
    <mergeCell ref="K69:K70"/>
    <mergeCell ref="K71:K72"/>
    <mergeCell ref="K73:K74"/>
    <mergeCell ref="K55:K56"/>
    <mergeCell ref="K57:K58"/>
    <mergeCell ref="K59:K60"/>
    <mergeCell ref="K61:K62"/>
    <mergeCell ref="K63:K64"/>
    <mergeCell ref="K45:K46"/>
    <mergeCell ref="K47:K48"/>
    <mergeCell ref="K49:K50"/>
    <mergeCell ref="K51:K52"/>
    <mergeCell ref="K53:K54"/>
    <mergeCell ref="K29:K30"/>
    <mergeCell ref="K31:K32"/>
    <mergeCell ref="K33:K34"/>
    <mergeCell ref="K35:K36"/>
    <mergeCell ref="K37:K38"/>
    <mergeCell ref="K19:K20"/>
    <mergeCell ref="K21:K22"/>
    <mergeCell ref="K23:K24"/>
    <mergeCell ref="K25:K26"/>
    <mergeCell ref="K27:K28"/>
    <mergeCell ref="K9:K10"/>
    <mergeCell ref="K11:K12"/>
    <mergeCell ref="K13:K14"/>
    <mergeCell ref="K15:K16"/>
    <mergeCell ref="K17:K18"/>
    <mergeCell ref="J162:J163"/>
    <mergeCell ref="J169:J170"/>
    <mergeCell ref="J171:J172"/>
    <mergeCell ref="J173:J174"/>
    <mergeCell ref="J175:J176"/>
    <mergeCell ref="J152:J153"/>
    <mergeCell ref="J154:J155"/>
    <mergeCell ref="J156:J157"/>
    <mergeCell ref="J158:J159"/>
    <mergeCell ref="J160:J161"/>
    <mergeCell ref="J142:J143"/>
    <mergeCell ref="J144:J145"/>
    <mergeCell ref="J146:J147"/>
    <mergeCell ref="J148:J149"/>
    <mergeCell ref="J150:J151"/>
    <mergeCell ref="J132:J133"/>
    <mergeCell ref="J134:J135"/>
    <mergeCell ref="J136:J137"/>
    <mergeCell ref="J138:J139"/>
    <mergeCell ref="J140:J141"/>
    <mergeCell ref="J115:J116"/>
    <mergeCell ref="J117:J118"/>
    <mergeCell ref="J119:J120"/>
    <mergeCell ref="J121:J122"/>
    <mergeCell ref="J128:J129"/>
    <mergeCell ref="J101:J102"/>
    <mergeCell ref="J103:J104"/>
    <mergeCell ref="J105:J106"/>
    <mergeCell ref="J107:J108"/>
    <mergeCell ref="J109:J110"/>
    <mergeCell ref="J111:J112"/>
    <mergeCell ref="J113:J114"/>
    <mergeCell ref="J91:J92"/>
    <mergeCell ref="J93:J94"/>
    <mergeCell ref="J95:J96"/>
    <mergeCell ref="J97:J98"/>
    <mergeCell ref="J99:J100"/>
    <mergeCell ref="J75:J76"/>
    <mergeCell ref="J77:J78"/>
    <mergeCell ref="J85:J86"/>
    <mergeCell ref="J87:J88"/>
    <mergeCell ref="J89:J90"/>
    <mergeCell ref="J65:J66"/>
    <mergeCell ref="J67:J68"/>
    <mergeCell ref="J69:J70"/>
    <mergeCell ref="J71:J72"/>
    <mergeCell ref="J73:J74"/>
    <mergeCell ref="J55:J56"/>
    <mergeCell ref="J57:J58"/>
    <mergeCell ref="J59:J60"/>
    <mergeCell ref="J61:J62"/>
    <mergeCell ref="J63:J64"/>
    <mergeCell ref="J45:J46"/>
    <mergeCell ref="J47:J48"/>
    <mergeCell ref="J49:J50"/>
    <mergeCell ref="J51:J52"/>
    <mergeCell ref="J53:J54"/>
    <mergeCell ref="J29:J30"/>
    <mergeCell ref="J31:J32"/>
    <mergeCell ref="J33:J34"/>
    <mergeCell ref="J35:J36"/>
    <mergeCell ref="J37:J38"/>
    <mergeCell ref="J19:J20"/>
    <mergeCell ref="J21:J22"/>
    <mergeCell ref="J23:J24"/>
    <mergeCell ref="J25:J26"/>
    <mergeCell ref="J27:J28"/>
    <mergeCell ref="J9:J10"/>
    <mergeCell ref="J11:J12"/>
    <mergeCell ref="J13:J14"/>
    <mergeCell ref="J15:J16"/>
    <mergeCell ref="J17:J18"/>
    <mergeCell ref="I162:I163"/>
    <mergeCell ref="I169:I170"/>
    <mergeCell ref="I171:I172"/>
    <mergeCell ref="I173:I174"/>
    <mergeCell ref="I175:I176"/>
    <mergeCell ref="I152:I153"/>
    <mergeCell ref="I154:I155"/>
    <mergeCell ref="I156:I157"/>
    <mergeCell ref="I158:I159"/>
    <mergeCell ref="I160:I161"/>
    <mergeCell ref="I142:I143"/>
    <mergeCell ref="I144:I145"/>
    <mergeCell ref="I146:I147"/>
    <mergeCell ref="I148:I149"/>
    <mergeCell ref="I150:I151"/>
    <mergeCell ref="I132:I133"/>
    <mergeCell ref="I134:I135"/>
    <mergeCell ref="I136:I137"/>
    <mergeCell ref="I138:I139"/>
    <mergeCell ref="I140:I141"/>
    <mergeCell ref="I121:I122"/>
    <mergeCell ref="I128:I129"/>
    <mergeCell ref="I101:I102"/>
    <mergeCell ref="I103:I104"/>
    <mergeCell ref="I105:I106"/>
    <mergeCell ref="I107:I108"/>
    <mergeCell ref="I109:I110"/>
    <mergeCell ref="I111:I112"/>
    <mergeCell ref="I113:I114"/>
    <mergeCell ref="I91:I92"/>
    <mergeCell ref="I93:I94"/>
    <mergeCell ref="I95:I96"/>
    <mergeCell ref="I97:I98"/>
    <mergeCell ref="I99:I100"/>
    <mergeCell ref="I75:I76"/>
    <mergeCell ref="I77:I78"/>
    <mergeCell ref="I85:I86"/>
    <mergeCell ref="I87:I88"/>
    <mergeCell ref="I89:I90"/>
    <mergeCell ref="I65:I66"/>
    <mergeCell ref="I67:I68"/>
    <mergeCell ref="I69:I70"/>
    <mergeCell ref="I71:I72"/>
    <mergeCell ref="I73:I74"/>
    <mergeCell ref="I55:I56"/>
    <mergeCell ref="I57:I58"/>
    <mergeCell ref="I59:I60"/>
    <mergeCell ref="I61:I62"/>
    <mergeCell ref="I63:I64"/>
    <mergeCell ref="I45:I46"/>
    <mergeCell ref="I47:I48"/>
    <mergeCell ref="I49:I50"/>
    <mergeCell ref="I51:I52"/>
    <mergeCell ref="I53:I54"/>
    <mergeCell ref="H175:H176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H160:H161"/>
    <mergeCell ref="H162:H163"/>
    <mergeCell ref="H169:H170"/>
    <mergeCell ref="H171:H172"/>
    <mergeCell ref="H173:H174"/>
    <mergeCell ref="H150:H151"/>
    <mergeCell ref="H152:H153"/>
    <mergeCell ref="H154:H155"/>
    <mergeCell ref="H156:H157"/>
    <mergeCell ref="H158:H159"/>
    <mergeCell ref="H140:H141"/>
    <mergeCell ref="H142:H143"/>
    <mergeCell ref="H144:H145"/>
    <mergeCell ref="H146:H147"/>
    <mergeCell ref="H148:H149"/>
    <mergeCell ref="H132:H133"/>
    <mergeCell ref="H134:H135"/>
    <mergeCell ref="H136:H137"/>
    <mergeCell ref="H138:H139"/>
    <mergeCell ref="H109:H110"/>
    <mergeCell ref="H115:H116"/>
    <mergeCell ref="H117:H118"/>
    <mergeCell ref="H119:H120"/>
    <mergeCell ref="H121:H122"/>
    <mergeCell ref="H111:H112"/>
    <mergeCell ref="H113:H114"/>
    <mergeCell ref="H130:H131"/>
    <mergeCell ref="H99:H100"/>
    <mergeCell ref="H101:H102"/>
    <mergeCell ref="H103:H104"/>
    <mergeCell ref="H105:H106"/>
    <mergeCell ref="H107:H108"/>
    <mergeCell ref="H89:H90"/>
    <mergeCell ref="H91:H92"/>
    <mergeCell ref="H93:H94"/>
    <mergeCell ref="H95:H96"/>
    <mergeCell ref="H97:H98"/>
    <mergeCell ref="H73:H74"/>
    <mergeCell ref="H75:H76"/>
    <mergeCell ref="H77:H78"/>
    <mergeCell ref="H85:H86"/>
    <mergeCell ref="H87:H88"/>
    <mergeCell ref="H63:H64"/>
    <mergeCell ref="H65:H66"/>
    <mergeCell ref="H67:H68"/>
    <mergeCell ref="H69:H70"/>
    <mergeCell ref="H71:H72"/>
    <mergeCell ref="H53:H54"/>
    <mergeCell ref="H55:H56"/>
    <mergeCell ref="H57:H58"/>
    <mergeCell ref="H59:H60"/>
    <mergeCell ref="H61:H62"/>
    <mergeCell ref="H37:H38"/>
    <mergeCell ref="H45:H46"/>
    <mergeCell ref="H47:H48"/>
    <mergeCell ref="H49:H50"/>
    <mergeCell ref="H51:H52"/>
    <mergeCell ref="G173:G174"/>
    <mergeCell ref="G175:G176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G158:G159"/>
    <mergeCell ref="G160:G161"/>
    <mergeCell ref="G162:G163"/>
    <mergeCell ref="G169:G170"/>
    <mergeCell ref="G171:G172"/>
    <mergeCell ref="G148:G149"/>
    <mergeCell ref="G150:G151"/>
    <mergeCell ref="G152:G153"/>
    <mergeCell ref="G154:G155"/>
    <mergeCell ref="G156:G157"/>
    <mergeCell ref="G138:G139"/>
    <mergeCell ref="G140:G141"/>
    <mergeCell ref="G142:G143"/>
    <mergeCell ref="G144:G145"/>
    <mergeCell ref="G146:G147"/>
    <mergeCell ref="G121:G122"/>
    <mergeCell ref="G128:G129"/>
    <mergeCell ref="G132:G133"/>
    <mergeCell ref="G134:G135"/>
    <mergeCell ref="G136:G137"/>
    <mergeCell ref="G130:G131"/>
    <mergeCell ref="G107:G108"/>
    <mergeCell ref="G109:G110"/>
    <mergeCell ref="G115:G116"/>
    <mergeCell ref="G117:G118"/>
    <mergeCell ref="G119:G120"/>
    <mergeCell ref="G97:G98"/>
    <mergeCell ref="G99:G100"/>
    <mergeCell ref="G101:G102"/>
    <mergeCell ref="G103:G104"/>
    <mergeCell ref="G105:G106"/>
    <mergeCell ref="G87:G88"/>
    <mergeCell ref="G89:G90"/>
    <mergeCell ref="G91:G92"/>
    <mergeCell ref="G93:G94"/>
    <mergeCell ref="G95:G96"/>
    <mergeCell ref="G71:G72"/>
    <mergeCell ref="G73:G74"/>
    <mergeCell ref="G75:G76"/>
    <mergeCell ref="G77:G78"/>
    <mergeCell ref="G85:G86"/>
    <mergeCell ref="G61:G62"/>
    <mergeCell ref="G63:G64"/>
    <mergeCell ref="G65:G66"/>
    <mergeCell ref="G67:G68"/>
    <mergeCell ref="G69:G70"/>
    <mergeCell ref="G51:G52"/>
    <mergeCell ref="G53:G54"/>
    <mergeCell ref="G55:G56"/>
    <mergeCell ref="G57:G58"/>
    <mergeCell ref="G59:G60"/>
    <mergeCell ref="G35:G36"/>
    <mergeCell ref="G37:G38"/>
    <mergeCell ref="G45:G46"/>
    <mergeCell ref="G47:G48"/>
    <mergeCell ref="G49:G50"/>
    <mergeCell ref="F171:F172"/>
    <mergeCell ref="F173:F174"/>
    <mergeCell ref="F175:F176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F156:F157"/>
    <mergeCell ref="F158:F159"/>
    <mergeCell ref="F160:F161"/>
    <mergeCell ref="F169:F170"/>
    <mergeCell ref="F146:F147"/>
    <mergeCell ref="F148:F149"/>
    <mergeCell ref="F150:F151"/>
    <mergeCell ref="F152:F153"/>
    <mergeCell ref="F154:F155"/>
    <mergeCell ref="F136:F137"/>
    <mergeCell ref="F138:F139"/>
    <mergeCell ref="F140:F141"/>
    <mergeCell ref="F142:F143"/>
    <mergeCell ref="F144:F145"/>
    <mergeCell ref="F132:F133"/>
    <mergeCell ref="F134:F135"/>
    <mergeCell ref="F105:F106"/>
    <mergeCell ref="F107:F108"/>
    <mergeCell ref="F109:F110"/>
    <mergeCell ref="F115:F116"/>
    <mergeCell ref="F117:F118"/>
    <mergeCell ref="F130:F131"/>
    <mergeCell ref="F162:F163"/>
    <mergeCell ref="F95:F96"/>
    <mergeCell ref="F97:F98"/>
    <mergeCell ref="F99:F100"/>
    <mergeCell ref="F101:F102"/>
    <mergeCell ref="F103:F104"/>
    <mergeCell ref="F85:F86"/>
    <mergeCell ref="F87:F88"/>
    <mergeCell ref="F89:F90"/>
    <mergeCell ref="F91:F92"/>
    <mergeCell ref="F93:F94"/>
    <mergeCell ref="F69:F70"/>
    <mergeCell ref="F71:F72"/>
    <mergeCell ref="F73:F74"/>
    <mergeCell ref="F75:F76"/>
    <mergeCell ref="F77:F78"/>
    <mergeCell ref="F59:F60"/>
    <mergeCell ref="F61:F62"/>
    <mergeCell ref="F63:F64"/>
    <mergeCell ref="F65:F66"/>
    <mergeCell ref="F67:F68"/>
    <mergeCell ref="F49:F50"/>
    <mergeCell ref="F51:F52"/>
    <mergeCell ref="F53:F54"/>
    <mergeCell ref="F55:F56"/>
    <mergeCell ref="F57:F58"/>
    <mergeCell ref="F33:F34"/>
    <mergeCell ref="F35:F36"/>
    <mergeCell ref="F37:F38"/>
    <mergeCell ref="F45:F46"/>
    <mergeCell ref="F47:F48"/>
    <mergeCell ref="E169:E170"/>
    <mergeCell ref="E171:E172"/>
    <mergeCell ref="E173:E174"/>
    <mergeCell ref="E175:E176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F31:F32"/>
    <mergeCell ref="E154:E155"/>
    <mergeCell ref="E156:E157"/>
    <mergeCell ref="E158:E159"/>
    <mergeCell ref="E160:E161"/>
    <mergeCell ref="E162:E163"/>
    <mergeCell ref="E144:E145"/>
    <mergeCell ref="E146:E147"/>
    <mergeCell ref="E148:E149"/>
    <mergeCell ref="E150:E151"/>
    <mergeCell ref="E152:E153"/>
    <mergeCell ref="E134:E135"/>
    <mergeCell ref="E136:E137"/>
    <mergeCell ref="E138:E139"/>
    <mergeCell ref="E140:E141"/>
    <mergeCell ref="E142:E143"/>
    <mergeCell ref="E117:E118"/>
    <mergeCell ref="E119:E120"/>
    <mergeCell ref="E121:E122"/>
    <mergeCell ref="E128:E129"/>
    <mergeCell ref="E132:E133"/>
    <mergeCell ref="E130:E131"/>
    <mergeCell ref="E103:E104"/>
    <mergeCell ref="E105:E106"/>
    <mergeCell ref="E107:E108"/>
    <mergeCell ref="E109:E110"/>
    <mergeCell ref="E115:E116"/>
    <mergeCell ref="E93:E94"/>
    <mergeCell ref="E95:E96"/>
    <mergeCell ref="E97:E98"/>
    <mergeCell ref="E99:E100"/>
    <mergeCell ref="E101:E102"/>
    <mergeCell ref="E77:E78"/>
    <mergeCell ref="E85:E86"/>
    <mergeCell ref="E87:E88"/>
    <mergeCell ref="E89:E90"/>
    <mergeCell ref="E91:E92"/>
    <mergeCell ref="E67:E68"/>
    <mergeCell ref="E69:E70"/>
    <mergeCell ref="E71:E72"/>
    <mergeCell ref="E73:E74"/>
    <mergeCell ref="E75:E76"/>
    <mergeCell ref="E23:E24"/>
    <mergeCell ref="E25:E26"/>
    <mergeCell ref="E27:E28"/>
    <mergeCell ref="E29:E30"/>
    <mergeCell ref="E57:E58"/>
    <mergeCell ref="E59:E60"/>
    <mergeCell ref="E61:E62"/>
    <mergeCell ref="E63:E64"/>
    <mergeCell ref="E65:E66"/>
    <mergeCell ref="E47:E48"/>
    <mergeCell ref="E49:E50"/>
    <mergeCell ref="E51:E52"/>
    <mergeCell ref="E53:E54"/>
    <mergeCell ref="E55:E56"/>
    <mergeCell ref="D87:D88"/>
    <mergeCell ref="D89:D90"/>
    <mergeCell ref="D91:D92"/>
    <mergeCell ref="D95:D96"/>
    <mergeCell ref="D97:D98"/>
    <mergeCell ref="D99:D100"/>
    <mergeCell ref="D101:D102"/>
    <mergeCell ref="D103:D104"/>
    <mergeCell ref="E9:E10"/>
    <mergeCell ref="E11:E12"/>
    <mergeCell ref="E13:E14"/>
    <mergeCell ref="E15:E16"/>
    <mergeCell ref="E17:E18"/>
    <mergeCell ref="E19:E20"/>
    <mergeCell ref="D9:D10"/>
    <mergeCell ref="D11:D12"/>
    <mergeCell ref="D13:D14"/>
    <mergeCell ref="D17:D18"/>
    <mergeCell ref="E31:E32"/>
    <mergeCell ref="E33:E34"/>
    <mergeCell ref="E35:E36"/>
    <mergeCell ref="E37:E38"/>
    <mergeCell ref="E45:E46"/>
    <mergeCell ref="E21:E22"/>
    <mergeCell ref="D132:D133"/>
    <mergeCell ref="D134:D135"/>
    <mergeCell ref="D138:D139"/>
    <mergeCell ref="D140:D141"/>
    <mergeCell ref="D142:D143"/>
    <mergeCell ref="D144:D145"/>
    <mergeCell ref="D146:D147"/>
    <mergeCell ref="D130:D131"/>
    <mergeCell ref="D47:D48"/>
    <mergeCell ref="D51:D52"/>
    <mergeCell ref="D55:D56"/>
    <mergeCell ref="D57:D58"/>
    <mergeCell ref="D61:D62"/>
    <mergeCell ref="D105:D106"/>
    <mergeCell ref="D107:D108"/>
    <mergeCell ref="D109:D110"/>
    <mergeCell ref="D117:D118"/>
    <mergeCell ref="D67:D68"/>
    <mergeCell ref="D69:D70"/>
    <mergeCell ref="D71:D72"/>
    <mergeCell ref="D73:D74"/>
    <mergeCell ref="D75:D76"/>
    <mergeCell ref="D77:D78"/>
    <mergeCell ref="D85:D86"/>
    <mergeCell ref="D148:D149"/>
    <mergeCell ref="D152:D153"/>
    <mergeCell ref="D154:D155"/>
    <mergeCell ref="D156:D157"/>
    <mergeCell ref="D158:D159"/>
    <mergeCell ref="D162:D163"/>
    <mergeCell ref="D169:D170"/>
    <mergeCell ref="D175:D176"/>
    <mergeCell ref="D173:D174"/>
    <mergeCell ref="D150:D151"/>
    <mergeCell ref="D160:D161"/>
    <mergeCell ref="D171:D172"/>
    <mergeCell ref="C107:C108"/>
    <mergeCell ref="C105:C106"/>
    <mergeCell ref="C103:C104"/>
    <mergeCell ref="C101:C102"/>
    <mergeCell ref="C99:C100"/>
    <mergeCell ref="C160:C161"/>
    <mergeCell ref="C158:C159"/>
    <mergeCell ref="C156:C157"/>
    <mergeCell ref="C154:C155"/>
    <mergeCell ref="C130:C131"/>
    <mergeCell ref="C51:C52"/>
    <mergeCell ref="C49:C50"/>
    <mergeCell ref="C47:C48"/>
    <mergeCell ref="C45:C46"/>
    <mergeCell ref="C63:C64"/>
    <mergeCell ref="C175:C176"/>
    <mergeCell ref="C173:C174"/>
    <mergeCell ref="C171:C172"/>
    <mergeCell ref="C169:C170"/>
    <mergeCell ref="C162:C163"/>
    <mergeCell ref="C97:C98"/>
    <mergeCell ref="C95:C96"/>
    <mergeCell ref="C152:C153"/>
    <mergeCell ref="C150:C151"/>
    <mergeCell ref="C148:C149"/>
    <mergeCell ref="C146:C147"/>
    <mergeCell ref="C144:C145"/>
    <mergeCell ref="C142:C143"/>
    <mergeCell ref="C140:C141"/>
    <mergeCell ref="C138:C139"/>
    <mergeCell ref="C136:C137"/>
    <mergeCell ref="C134:C135"/>
    <mergeCell ref="C132:C133"/>
    <mergeCell ref="C128:C129"/>
    <mergeCell ref="C27:C28"/>
    <mergeCell ref="C25:C26"/>
    <mergeCell ref="C23:C24"/>
    <mergeCell ref="C21:C22"/>
    <mergeCell ref="C19:C20"/>
    <mergeCell ref="C121:C122"/>
    <mergeCell ref="C119:C120"/>
    <mergeCell ref="C117:C118"/>
    <mergeCell ref="C115:C116"/>
    <mergeCell ref="C109:C110"/>
    <mergeCell ref="C37:C38"/>
    <mergeCell ref="C93:C94"/>
    <mergeCell ref="C91:C92"/>
    <mergeCell ref="C89:C90"/>
    <mergeCell ref="C87:C88"/>
    <mergeCell ref="C85:C86"/>
    <mergeCell ref="C77:C78"/>
    <mergeCell ref="C75:C76"/>
    <mergeCell ref="C73:C74"/>
    <mergeCell ref="C71:C72"/>
    <mergeCell ref="C69:C70"/>
    <mergeCell ref="C67:C68"/>
    <mergeCell ref="C65:C66"/>
    <mergeCell ref="C53:C54"/>
    <mergeCell ref="M111:M112"/>
    <mergeCell ref="M113:M114"/>
    <mergeCell ref="H5:H6"/>
    <mergeCell ref="B1:M1"/>
    <mergeCell ref="B2:M2"/>
    <mergeCell ref="B4:B6"/>
    <mergeCell ref="C4:C6"/>
    <mergeCell ref="D4:D6"/>
    <mergeCell ref="E4:H4"/>
    <mergeCell ref="I4:K4"/>
    <mergeCell ref="L4:L6"/>
    <mergeCell ref="M4:M6"/>
    <mergeCell ref="F5:F6"/>
    <mergeCell ref="C61:C62"/>
    <mergeCell ref="C59:C60"/>
    <mergeCell ref="C57:C58"/>
    <mergeCell ref="C55:C56"/>
    <mergeCell ref="C9:C10"/>
    <mergeCell ref="C11:C12"/>
    <mergeCell ref="C13:C14"/>
    <mergeCell ref="C35:C36"/>
    <mergeCell ref="C33:C34"/>
    <mergeCell ref="C31:C32"/>
    <mergeCell ref="C29:C30"/>
    <mergeCell ref="I130:I131"/>
    <mergeCell ref="J130:J131"/>
    <mergeCell ref="K130:K131"/>
    <mergeCell ref="L111:L112"/>
    <mergeCell ref="L113:L114"/>
    <mergeCell ref="C113:C114"/>
    <mergeCell ref="C111:C112"/>
    <mergeCell ref="D111:D112"/>
    <mergeCell ref="D113:D114"/>
    <mergeCell ref="E111:E112"/>
    <mergeCell ref="E113:E114"/>
    <mergeCell ref="F111:F112"/>
    <mergeCell ref="F113:F114"/>
    <mergeCell ref="G111:G112"/>
    <mergeCell ref="G113:G114"/>
    <mergeCell ref="D121:D122"/>
    <mergeCell ref="D128:D129"/>
    <mergeCell ref="F119:F120"/>
    <mergeCell ref="F121:F122"/>
    <mergeCell ref="F128:F129"/>
    <mergeCell ref="H128:H129"/>
    <mergeCell ref="I115:I116"/>
    <mergeCell ref="I117:I118"/>
    <mergeCell ref="I119:I120"/>
  </mergeCells>
  <pageMargins left="1.3779527559055118" right="0.19685039370078741" top="0.19685039370078741" bottom="0.39370078740157483" header="0.31496062992125984" footer="0.31496062992125984"/>
  <pageSetup paperSize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07"/>
  <sheetViews>
    <sheetView view="pageBreakPreview" topLeftCell="A280" zoomScaleNormal="100" zoomScaleSheetLayoutView="100" workbookViewId="0">
      <selection activeCell="AT27" sqref="AT27"/>
    </sheetView>
  </sheetViews>
  <sheetFormatPr defaultRowHeight="15" x14ac:dyDescent="0.25"/>
  <cols>
    <col min="1" max="1" width="3.85546875" customWidth="1"/>
    <col min="2" max="2" width="36.28515625" customWidth="1"/>
    <col min="3" max="3" width="10.28515625" customWidth="1"/>
    <col min="4" max="4" width="2.7109375" customWidth="1"/>
    <col min="5" max="5" width="2.28515625" customWidth="1"/>
    <col min="6" max="6" width="2.5703125" customWidth="1"/>
    <col min="7" max="7" width="2.85546875" customWidth="1"/>
    <col min="8" max="8" width="2.7109375" customWidth="1"/>
    <col min="9" max="9" width="2.5703125" customWidth="1"/>
    <col min="10" max="10" width="3" customWidth="1"/>
    <col min="11" max="17" width="2.7109375" customWidth="1"/>
    <col min="18" max="18" width="3.7109375" style="938" customWidth="1"/>
    <col min="19" max="21" width="2.7109375" customWidth="1"/>
    <col min="22" max="22" width="3.140625" customWidth="1"/>
    <col min="23" max="24" width="2.7109375" customWidth="1"/>
    <col min="25" max="25" width="3.42578125" customWidth="1"/>
    <col min="26" max="26" width="2.7109375" customWidth="1"/>
    <col min="27" max="27" width="3.42578125" customWidth="1"/>
    <col min="28" max="28" width="3.28515625" customWidth="1"/>
    <col min="29" max="29" width="2.7109375" customWidth="1"/>
    <col min="30" max="30" width="3.28515625" customWidth="1"/>
    <col min="31" max="31" width="3.42578125" customWidth="1"/>
    <col min="32" max="32" width="2.7109375" customWidth="1"/>
    <col min="33" max="33" width="3.85546875" style="938" customWidth="1"/>
    <col min="34" max="34" width="3.28515625" customWidth="1"/>
    <col min="35" max="35" width="2.7109375" customWidth="1"/>
    <col min="36" max="36" width="3.140625" customWidth="1"/>
    <col min="37" max="37" width="3.42578125" customWidth="1"/>
    <col min="38" max="38" width="2.7109375" customWidth="1"/>
    <col min="39" max="39" width="3.7109375" customWidth="1"/>
    <col min="40" max="40" width="1.28515625" customWidth="1"/>
    <col min="41" max="41" width="3.42578125" customWidth="1"/>
    <col min="42" max="42" width="7.28515625" customWidth="1"/>
    <col min="43" max="44" width="2" customWidth="1"/>
    <col min="45" max="45" width="1.42578125" customWidth="1"/>
    <col min="46" max="46" width="1.7109375" customWidth="1"/>
    <col min="47" max="47" width="10" bestFit="1" customWidth="1"/>
  </cols>
  <sheetData>
    <row r="1" spans="1:49" ht="15.75" x14ac:dyDescent="0.25">
      <c r="A1" s="1505" t="s">
        <v>660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5"/>
      <c r="S1" s="1505"/>
      <c r="T1" s="1505"/>
      <c r="U1" s="1505"/>
      <c r="V1" s="1505"/>
      <c r="W1" s="1505"/>
      <c r="X1" s="1505"/>
      <c r="Y1" s="1505"/>
      <c r="Z1" s="1505"/>
      <c r="AA1" s="1505"/>
      <c r="AB1" s="1505"/>
      <c r="AC1" s="1505"/>
      <c r="AD1" s="1505"/>
      <c r="AE1" s="1505"/>
      <c r="AF1" s="1505"/>
      <c r="AG1" s="1505"/>
      <c r="AH1" s="1505"/>
      <c r="AI1" s="1505"/>
      <c r="AJ1" s="1505"/>
      <c r="AK1" s="1505"/>
      <c r="AL1" s="1505"/>
      <c r="AM1" s="1505"/>
    </row>
    <row r="2" spans="1:49" ht="15.75" x14ac:dyDescent="0.25">
      <c r="A2" s="358"/>
      <c r="B2" s="358" t="str">
        <f>RREKAP!A4</f>
        <v>BAGIAN BULAN  DESEMBER 2015</v>
      </c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935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935"/>
      <c r="AH2" s="358"/>
      <c r="AI2" s="358"/>
      <c r="AJ2" s="358"/>
      <c r="AK2" s="358"/>
      <c r="AL2" s="358">
        <v>1</v>
      </c>
      <c r="AM2" s="358"/>
    </row>
    <row r="3" spans="1:49" ht="15.75" x14ac:dyDescent="0.25">
      <c r="A3" s="1507" t="s">
        <v>643</v>
      </c>
      <c r="B3" s="1507" t="s">
        <v>661</v>
      </c>
      <c r="C3" s="1508" t="s">
        <v>1008</v>
      </c>
      <c r="D3" s="1506" t="s">
        <v>662</v>
      </c>
      <c r="E3" s="1506"/>
      <c r="F3" s="1506"/>
      <c r="G3" s="1506"/>
      <c r="H3" s="1506"/>
      <c r="I3" s="1506"/>
      <c r="J3" s="1506"/>
      <c r="K3" s="1506"/>
      <c r="L3" s="1506"/>
      <c r="M3" s="1506"/>
      <c r="N3" s="1506"/>
      <c r="O3" s="1506"/>
      <c r="P3" s="1506"/>
      <c r="Q3" s="1506"/>
      <c r="R3" s="1506"/>
      <c r="S3" s="1506"/>
      <c r="T3" s="1506"/>
      <c r="U3" s="1506"/>
      <c r="V3" s="1506"/>
      <c r="W3" s="1506"/>
      <c r="X3" s="1506"/>
      <c r="Y3" s="1506"/>
      <c r="Z3" s="1506"/>
      <c r="AA3" s="1506"/>
      <c r="AB3" s="1506"/>
      <c r="AC3" s="1506"/>
      <c r="AD3" s="1506"/>
      <c r="AE3" s="1506"/>
      <c r="AF3" s="1506"/>
      <c r="AG3" s="1506"/>
      <c r="AH3" s="1506"/>
      <c r="AI3" s="1506"/>
      <c r="AJ3" s="1506"/>
      <c r="AK3" s="1506"/>
      <c r="AL3" s="1506"/>
      <c r="AM3" s="1506"/>
    </row>
    <row r="4" spans="1:49" ht="21" customHeight="1" x14ac:dyDescent="0.25">
      <c r="A4" s="1507"/>
      <c r="B4" s="1507"/>
      <c r="C4" s="1508"/>
      <c r="D4" s="1509" t="s">
        <v>648</v>
      </c>
      <c r="E4" s="1509"/>
      <c r="F4" s="1509"/>
      <c r="G4" s="1509" t="s">
        <v>649</v>
      </c>
      <c r="H4" s="1509"/>
      <c r="I4" s="1509"/>
      <c r="J4" s="1509" t="s">
        <v>650</v>
      </c>
      <c r="K4" s="1509"/>
      <c r="L4" s="1509"/>
      <c r="M4" s="1509" t="s">
        <v>651</v>
      </c>
      <c r="N4" s="1509"/>
      <c r="O4" s="1509"/>
      <c r="P4" s="1509" t="s">
        <v>652</v>
      </c>
      <c r="Q4" s="1509"/>
      <c r="R4" s="1509"/>
      <c r="S4" s="1509" t="s">
        <v>653</v>
      </c>
      <c r="T4" s="1509"/>
      <c r="U4" s="1509"/>
      <c r="V4" s="1509" t="s">
        <v>654</v>
      </c>
      <c r="W4" s="1509"/>
      <c r="X4" s="1509"/>
      <c r="Y4" s="1509" t="s">
        <v>655</v>
      </c>
      <c r="Z4" s="1509"/>
      <c r="AA4" s="1509"/>
      <c r="AB4" s="1509" t="s">
        <v>656</v>
      </c>
      <c r="AC4" s="1509"/>
      <c r="AD4" s="1509"/>
      <c r="AE4" s="1509" t="s">
        <v>657</v>
      </c>
      <c r="AF4" s="1509"/>
      <c r="AG4" s="1509"/>
      <c r="AH4" s="1509" t="s">
        <v>658</v>
      </c>
      <c r="AI4" s="1509"/>
      <c r="AJ4" s="1509"/>
      <c r="AK4" s="1509" t="s">
        <v>659</v>
      </c>
      <c r="AL4" s="1509"/>
      <c r="AM4" s="1509"/>
    </row>
    <row r="5" spans="1:49" x14ac:dyDescent="0.25">
      <c r="A5" s="392">
        <v>1</v>
      </c>
      <c r="B5" s="392">
        <v>2</v>
      </c>
      <c r="C5" s="392">
        <v>3</v>
      </c>
      <c r="D5" s="1502">
        <v>4</v>
      </c>
      <c r="E5" s="1503"/>
      <c r="F5" s="1504"/>
      <c r="G5" s="1502">
        <v>5</v>
      </c>
      <c r="H5" s="1503"/>
      <c r="I5" s="1504"/>
      <c r="J5" s="1502">
        <v>6</v>
      </c>
      <c r="K5" s="1503"/>
      <c r="L5" s="1504"/>
      <c r="M5" s="1502">
        <v>7</v>
      </c>
      <c r="N5" s="1503"/>
      <c r="O5" s="1504"/>
      <c r="P5" s="1502">
        <v>8</v>
      </c>
      <c r="Q5" s="1503"/>
      <c r="R5" s="1504"/>
      <c r="S5" s="1502">
        <v>9</v>
      </c>
      <c r="T5" s="1503"/>
      <c r="U5" s="1504"/>
      <c r="V5" s="1502">
        <v>10</v>
      </c>
      <c r="W5" s="1503"/>
      <c r="X5" s="1504"/>
      <c r="Y5" s="1502">
        <v>11</v>
      </c>
      <c r="Z5" s="1503"/>
      <c r="AA5" s="1504"/>
      <c r="AB5" s="1502">
        <v>12</v>
      </c>
      <c r="AC5" s="1503"/>
      <c r="AD5" s="1504"/>
      <c r="AE5" s="1502">
        <v>13</v>
      </c>
      <c r="AF5" s="1503"/>
      <c r="AG5" s="1504"/>
      <c r="AH5" s="1502">
        <v>14</v>
      </c>
      <c r="AI5" s="1503"/>
      <c r="AJ5" s="1504"/>
      <c r="AK5" s="1502">
        <v>15</v>
      </c>
      <c r="AL5" s="1503"/>
      <c r="AM5" s="1504"/>
      <c r="AU5">
        <v>309503500</v>
      </c>
    </row>
    <row r="6" spans="1:49" ht="12" customHeight="1" x14ac:dyDescent="0.25">
      <c r="A6" s="388"/>
      <c r="B6" s="388"/>
      <c r="C6" s="388"/>
      <c r="D6" s="389"/>
      <c r="E6" s="389"/>
      <c r="F6" s="390"/>
      <c r="G6" s="391"/>
      <c r="H6" s="389"/>
      <c r="I6" s="390"/>
      <c r="J6" s="391"/>
      <c r="K6" s="389"/>
      <c r="L6" s="390"/>
      <c r="M6" s="391"/>
      <c r="N6" s="389"/>
      <c r="O6" s="390"/>
      <c r="P6" s="391"/>
      <c r="Q6" s="389"/>
      <c r="R6" s="936"/>
      <c r="S6" s="391"/>
      <c r="T6" s="389"/>
      <c r="U6" s="390"/>
      <c r="V6" s="391"/>
      <c r="W6" s="389"/>
      <c r="X6" s="390"/>
      <c r="Y6" s="391"/>
      <c r="Z6" s="389"/>
      <c r="AA6" s="390"/>
      <c r="AB6" s="391"/>
      <c r="AC6" s="389"/>
      <c r="AD6" s="390"/>
      <c r="AE6" s="391"/>
      <c r="AF6" s="389"/>
      <c r="AG6" s="936"/>
      <c r="AH6" s="391"/>
      <c r="AI6" s="389"/>
      <c r="AJ6" s="390"/>
      <c r="AK6" s="391"/>
      <c r="AL6" s="389"/>
      <c r="AM6" s="389"/>
      <c r="AU6">
        <v>61900000</v>
      </c>
    </row>
    <row r="7" spans="1:49" s="1" customFormat="1" ht="14.1" customHeight="1" x14ac:dyDescent="0.25">
      <c r="A7" s="50"/>
      <c r="B7" s="50"/>
      <c r="C7" s="50"/>
      <c r="D7" s="1454">
        <v>7</v>
      </c>
      <c r="E7" s="1454"/>
      <c r="F7" s="1455"/>
      <c r="G7" s="1456">
        <v>15</v>
      </c>
      <c r="H7" s="1454"/>
      <c r="I7" s="1455"/>
      <c r="J7" s="1456">
        <v>25</v>
      </c>
      <c r="K7" s="1454"/>
      <c r="L7" s="1455"/>
      <c r="M7" s="1456">
        <v>31</v>
      </c>
      <c r="N7" s="1454"/>
      <c r="O7" s="1455"/>
      <c r="P7" s="1456">
        <v>42</v>
      </c>
      <c r="Q7" s="1454"/>
      <c r="R7" s="1455"/>
      <c r="S7" s="1456">
        <v>51</v>
      </c>
      <c r="T7" s="1454"/>
      <c r="U7" s="1455"/>
      <c r="V7" s="1456">
        <v>58</v>
      </c>
      <c r="W7" s="1454"/>
      <c r="X7" s="1455"/>
      <c r="Y7" s="1456">
        <v>64</v>
      </c>
      <c r="Z7" s="1454"/>
      <c r="AA7" s="1455"/>
      <c r="AB7" s="1457">
        <v>75</v>
      </c>
      <c r="AC7" s="1458"/>
      <c r="AD7" s="1459"/>
      <c r="AE7" s="1456">
        <v>80</v>
      </c>
      <c r="AF7" s="1454"/>
      <c r="AG7" s="1455"/>
      <c r="AH7" s="1460">
        <v>90</v>
      </c>
      <c r="AI7" s="1461"/>
      <c r="AJ7" s="1462"/>
      <c r="AK7" s="1460">
        <v>100</v>
      </c>
      <c r="AL7" s="1461"/>
      <c r="AM7" s="1463"/>
      <c r="AU7" s="1">
        <f>AU6/AU5*100</f>
        <v>19.9997738313137</v>
      </c>
    </row>
    <row r="8" spans="1:49" s="1" customFormat="1" ht="14.1" customHeight="1" x14ac:dyDescent="0.25">
      <c r="A8" s="227"/>
      <c r="B8" s="334" t="s">
        <v>93</v>
      </c>
      <c r="C8" s="1574">
        <f>C11+C31</f>
        <v>1933957781</v>
      </c>
      <c r="D8" s="370">
        <v>5</v>
      </c>
      <c r="E8" s="371"/>
      <c r="F8" s="372">
        <v>5</v>
      </c>
      <c r="G8" s="370">
        <v>12</v>
      </c>
      <c r="H8" s="371"/>
      <c r="I8" s="370">
        <v>18</v>
      </c>
      <c r="J8" s="373">
        <v>21</v>
      </c>
      <c r="K8" s="371"/>
      <c r="L8" s="374">
        <v>21</v>
      </c>
      <c r="M8" s="375">
        <v>27</v>
      </c>
      <c r="N8" s="371"/>
      <c r="O8" s="370">
        <v>30</v>
      </c>
      <c r="P8" s="373">
        <v>36</v>
      </c>
      <c r="Q8" s="371"/>
      <c r="R8" s="932">
        <v>36</v>
      </c>
      <c r="S8" s="375">
        <v>51</v>
      </c>
      <c r="T8" s="371"/>
      <c r="U8" s="372">
        <v>43</v>
      </c>
      <c r="V8" s="373">
        <v>56</v>
      </c>
      <c r="W8" s="371"/>
      <c r="X8" s="372">
        <v>56</v>
      </c>
      <c r="Y8" s="375">
        <v>70</v>
      </c>
      <c r="Z8" s="371"/>
      <c r="AA8" s="370">
        <v>70</v>
      </c>
      <c r="AB8" s="376">
        <v>76</v>
      </c>
      <c r="AC8" s="371"/>
      <c r="AD8" s="372">
        <v>76</v>
      </c>
      <c r="AE8" s="377">
        <v>86</v>
      </c>
      <c r="AF8" s="371"/>
      <c r="AG8" s="1126">
        <v>86</v>
      </c>
      <c r="AH8" s="378">
        <v>88</v>
      </c>
      <c r="AI8" s="340"/>
      <c r="AJ8" s="379">
        <v>88</v>
      </c>
      <c r="AK8" s="380">
        <v>96</v>
      </c>
      <c r="AL8" s="340"/>
      <c r="AM8" s="381">
        <v>96</v>
      </c>
    </row>
    <row r="9" spans="1:49" s="1" customFormat="1" ht="14.1" customHeight="1" x14ac:dyDescent="0.25">
      <c r="A9" s="382" t="s">
        <v>596</v>
      </c>
      <c r="B9" s="242" t="s">
        <v>90</v>
      </c>
      <c r="C9" s="1575"/>
      <c r="D9" s="1464">
        <v>5</v>
      </c>
      <c r="E9" s="1464"/>
      <c r="F9" s="1465"/>
      <c r="G9" s="1466">
        <v>12</v>
      </c>
      <c r="H9" s="1464"/>
      <c r="I9" s="1465"/>
      <c r="J9" s="1466">
        <v>21</v>
      </c>
      <c r="K9" s="1464"/>
      <c r="L9" s="1465"/>
      <c r="M9" s="1466">
        <v>27</v>
      </c>
      <c r="N9" s="1464"/>
      <c r="O9" s="1465"/>
      <c r="P9" s="1466">
        <v>36</v>
      </c>
      <c r="Q9" s="1464"/>
      <c r="R9" s="1465"/>
      <c r="S9" s="1466">
        <v>43</v>
      </c>
      <c r="T9" s="1464"/>
      <c r="U9" s="1465"/>
      <c r="V9" s="1466">
        <v>56</v>
      </c>
      <c r="W9" s="1464"/>
      <c r="X9" s="1465"/>
      <c r="Y9" s="1466">
        <v>70</v>
      </c>
      <c r="Z9" s="1464"/>
      <c r="AA9" s="1465"/>
      <c r="AB9" s="1466">
        <v>76</v>
      </c>
      <c r="AC9" s="1464"/>
      <c r="AD9" s="1465"/>
      <c r="AE9" s="1466">
        <v>86</v>
      </c>
      <c r="AF9" s="1464"/>
      <c r="AG9" s="1465"/>
      <c r="AH9" s="1467">
        <v>88</v>
      </c>
      <c r="AI9" s="1468"/>
      <c r="AJ9" s="1469"/>
      <c r="AK9" s="1467">
        <v>96</v>
      </c>
      <c r="AL9" s="1468"/>
      <c r="AM9" s="1470"/>
    </row>
    <row r="10" spans="1:49" s="1" customFormat="1" ht="14.1" customHeight="1" x14ac:dyDescent="0.25">
      <c r="A10" s="227"/>
      <c r="B10" s="337"/>
      <c r="C10" s="200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R10" s="937"/>
      <c r="AG10" s="937"/>
    </row>
    <row r="11" spans="1:49" s="1" customFormat="1" ht="14.1" customHeight="1" x14ac:dyDescent="0.25">
      <c r="A11" s="368"/>
      <c r="B11" s="241" t="s">
        <v>131</v>
      </c>
      <c r="C11" s="1576">
        <f>C15</f>
        <v>1517302281</v>
      </c>
      <c r="D11" s="1454">
        <v>7</v>
      </c>
      <c r="E11" s="1454"/>
      <c r="F11" s="1455"/>
      <c r="G11" s="1456">
        <v>15</v>
      </c>
      <c r="H11" s="1454"/>
      <c r="I11" s="1455"/>
      <c r="J11" s="1456">
        <v>25</v>
      </c>
      <c r="K11" s="1454"/>
      <c r="L11" s="1455"/>
      <c r="M11" s="1456">
        <v>30</v>
      </c>
      <c r="N11" s="1454"/>
      <c r="O11" s="1455"/>
      <c r="P11" s="1456">
        <v>40</v>
      </c>
      <c r="Q11" s="1454"/>
      <c r="R11" s="1455"/>
      <c r="S11" s="1456">
        <v>50</v>
      </c>
      <c r="T11" s="1454"/>
      <c r="U11" s="1455"/>
      <c r="V11" s="1456">
        <v>60</v>
      </c>
      <c r="W11" s="1454"/>
      <c r="X11" s="1455"/>
      <c r="Y11" s="1456">
        <v>65</v>
      </c>
      <c r="Z11" s="1454"/>
      <c r="AA11" s="1455"/>
      <c r="AB11" s="1457">
        <v>75</v>
      </c>
      <c r="AC11" s="1458"/>
      <c r="AD11" s="1459"/>
      <c r="AE11" s="1456">
        <v>80</v>
      </c>
      <c r="AF11" s="1454"/>
      <c r="AG11" s="1455"/>
      <c r="AH11" s="1460">
        <v>90</v>
      </c>
      <c r="AI11" s="1461"/>
      <c r="AJ11" s="1462"/>
      <c r="AK11" s="1460">
        <v>100</v>
      </c>
      <c r="AL11" s="1461"/>
      <c r="AM11" s="1463"/>
    </row>
    <row r="12" spans="1:49" s="1" customFormat="1" ht="14.1" customHeight="1" x14ac:dyDescent="0.25">
      <c r="A12" s="227" t="s">
        <v>573</v>
      </c>
      <c r="B12" s="337" t="s">
        <v>91</v>
      </c>
      <c r="C12" s="1574"/>
      <c r="D12" s="370">
        <v>6</v>
      </c>
      <c r="E12" s="371"/>
      <c r="F12" s="372">
        <v>6</v>
      </c>
      <c r="G12" s="370">
        <v>12</v>
      </c>
      <c r="H12" s="371"/>
      <c r="I12" s="370">
        <v>18</v>
      </c>
      <c r="J12" s="373">
        <v>21</v>
      </c>
      <c r="K12" s="371"/>
      <c r="L12" s="374">
        <v>21</v>
      </c>
      <c r="M12" s="375">
        <v>28</v>
      </c>
      <c r="N12" s="371"/>
      <c r="O12" s="370">
        <v>30</v>
      </c>
      <c r="P12" s="373">
        <v>35</v>
      </c>
      <c r="Q12" s="371"/>
      <c r="R12" s="932">
        <v>35</v>
      </c>
      <c r="S12" s="375">
        <v>43</v>
      </c>
      <c r="T12" s="371"/>
      <c r="U12" s="372">
        <v>43</v>
      </c>
      <c r="V12" s="373">
        <v>59</v>
      </c>
      <c r="W12" s="371"/>
      <c r="X12" s="372">
        <v>59</v>
      </c>
      <c r="Y12" s="375">
        <v>72</v>
      </c>
      <c r="Z12" s="371"/>
      <c r="AA12" s="370">
        <v>72</v>
      </c>
      <c r="AB12" s="376">
        <v>80</v>
      </c>
      <c r="AC12" s="371"/>
      <c r="AD12" s="372">
        <v>80</v>
      </c>
      <c r="AE12" s="377">
        <v>87</v>
      </c>
      <c r="AF12" s="371"/>
      <c r="AG12" s="1126">
        <v>87</v>
      </c>
      <c r="AH12" s="378">
        <v>95</v>
      </c>
      <c r="AI12" s="340"/>
      <c r="AJ12" s="379">
        <v>95</v>
      </c>
      <c r="AK12" s="380">
        <v>96</v>
      </c>
      <c r="AL12" s="340"/>
      <c r="AM12" s="381">
        <v>96</v>
      </c>
    </row>
    <row r="13" spans="1:49" s="1" customFormat="1" ht="14.1" customHeight="1" x14ac:dyDescent="0.25">
      <c r="A13" s="382"/>
      <c r="B13" s="242"/>
      <c r="C13" s="202"/>
      <c r="D13" s="1464">
        <v>6</v>
      </c>
      <c r="E13" s="1464"/>
      <c r="F13" s="1465"/>
      <c r="G13" s="1466">
        <v>12</v>
      </c>
      <c r="H13" s="1464"/>
      <c r="I13" s="1465"/>
      <c r="J13" s="1466">
        <v>21</v>
      </c>
      <c r="K13" s="1464"/>
      <c r="L13" s="1465"/>
      <c r="M13" s="1466">
        <v>28</v>
      </c>
      <c r="N13" s="1464"/>
      <c r="O13" s="1465"/>
      <c r="P13" s="1466">
        <v>35</v>
      </c>
      <c r="Q13" s="1464"/>
      <c r="R13" s="1465"/>
      <c r="S13" s="1466">
        <v>43</v>
      </c>
      <c r="T13" s="1464"/>
      <c r="U13" s="1465"/>
      <c r="V13" s="1466">
        <v>59</v>
      </c>
      <c r="W13" s="1464"/>
      <c r="X13" s="1465"/>
      <c r="Y13" s="1466">
        <v>72</v>
      </c>
      <c r="Z13" s="1464"/>
      <c r="AA13" s="1465"/>
      <c r="AB13" s="1466">
        <v>80</v>
      </c>
      <c r="AC13" s="1464"/>
      <c r="AD13" s="1465"/>
      <c r="AE13" s="1466">
        <v>87</v>
      </c>
      <c r="AF13" s="1464"/>
      <c r="AG13" s="1465"/>
      <c r="AH13" s="1467">
        <v>95</v>
      </c>
      <c r="AI13" s="1468"/>
      <c r="AJ13" s="1469"/>
      <c r="AK13" s="1467">
        <v>96</v>
      </c>
      <c r="AL13" s="1468"/>
      <c r="AM13" s="1470"/>
    </row>
    <row r="14" spans="1:49" s="1" customFormat="1" ht="14.1" customHeight="1" x14ac:dyDescent="0.25">
      <c r="A14" s="227"/>
      <c r="B14" s="337"/>
      <c r="C14" s="200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R14" s="937"/>
      <c r="AG14" s="937"/>
      <c r="AP14"/>
      <c r="AQ14"/>
      <c r="AR14"/>
      <c r="AS14"/>
      <c r="AT14"/>
      <c r="AU14"/>
      <c r="AV14"/>
      <c r="AW14"/>
    </row>
    <row r="15" spans="1:49" s="1" customFormat="1" ht="14.1" customHeight="1" x14ac:dyDescent="0.25">
      <c r="A15" s="368"/>
      <c r="B15" s="241" t="s">
        <v>130</v>
      </c>
      <c r="C15" s="1576">
        <f>C19+C23</f>
        <v>1517302281</v>
      </c>
      <c r="D15" s="1454">
        <v>7</v>
      </c>
      <c r="E15" s="1454"/>
      <c r="F15" s="1455"/>
      <c r="G15" s="1456">
        <v>15</v>
      </c>
      <c r="H15" s="1454"/>
      <c r="I15" s="1455"/>
      <c r="J15" s="1456">
        <v>25</v>
      </c>
      <c r="K15" s="1454"/>
      <c r="L15" s="1455"/>
      <c r="M15" s="1456">
        <v>30</v>
      </c>
      <c r="N15" s="1454"/>
      <c r="O15" s="1455"/>
      <c r="P15" s="1456">
        <v>40</v>
      </c>
      <c r="Q15" s="1454"/>
      <c r="R15" s="1455"/>
      <c r="S15" s="1456">
        <v>50</v>
      </c>
      <c r="T15" s="1454"/>
      <c r="U15" s="1455"/>
      <c r="V15" s="1456">
        <v>60</v>
      </c>
      <c r="W15" s="1454"/>
      <c r="X15" s="1455"/>
      <c r="Y15" s="1456">
        <v>65</v>
      </c>
      <c r="Z15" s="1454"/>
      <c r="AA15" s="1455"/>
      <c r="AB15" s="1457">
        <v>75</v>
      </c>
      <c r="AC15" s="1458"/>
      <c r="AD15" s="1459"/>
      <c r="AE15" s="1456">
        <v>80</v>
      </c>
      <c r="AF15" s="1454"/>
      <c r="AG15" s="1455"/>
      <c r="AH15" s="1460">
        <v>90</v>
      </c>
      <c r="AI15" s="1461"/>
      <c r="AJ15" s="1462"/>
      <c r="AK15" s="1460">
        <v>100</v>
      </c>
      <c r="AL15" s="1461"/>
      <c r="AM15" s="1463"/>
      <c r="AP15" s="1495" t="s">
        <v>707</v>
      </c>
      <c r="AQ15" s="1496"/>
      <c r="AR15" s="1497"/>
      <c r="AS15" s="594"/>
      <c r="AT15" s="594" t="s">
        <v>702</v>
      </c>
      <c r="AU15" s="594"/>
      <c r="AV15" s="594"/>
      <c r="AW15" s="594"/>
    </row>
    <row r="16" spans="1:49" s="1" customFormat="1" ht="14.1" customHeight="1" x14ac:dyDescent="0.25">
      <c r="A16" s="227" t="s">
        <v>597</v>
      </c>
      <c r="B16" s="337" t="s">
        <v>92</v>
      </c>
      <c r="C16" s="1574"/>
      <c r="D16" s="370">
        <v>6</v>
      </c>
      <c r="E16" s="371"/>
      <c r="F16" s="372">
        <v>6</v>
      </c>
      <c r="G16" s="370">
        <v>12</v>
      </c>
      <c r="H16" s="371"/>
      <c r="I16" s="370">
        <v>18</v>
      </c>
      <c r="J16" s="373">
        <v>21</v>
      </c>
      <c r="K16" s="371"/>
      <c r="L16" s="374">
        <v>21</v>
      </c>
      <c r="M16" s="375">
        <v>28</v>
      </c>
      <c r="N16" s="371"/>
      <c r="O16" s="370">
        <v>30</v>
      </c>
      <c r="P16" s="373">
        <v>35</v>
      </c>
      <c r="Q16" s="371"/>
      <c r="R16" s="932">
        <v>35</v>
      </c>
      <c r="S16" s="375">
        <v>50</v>
      </c>
      <c r="T16" s="371"/>
      <c r="U16" s="372">
        <v>43</v>
      </c>
      <c r="V16" s="373">
        <v>59</v>
      </c>
      <c r="W16" s="371"/>
      <c r="X16" s="372">
        <v>62</v>
      </c>
      <c r="Y16" s="375">
        <v>72</v>
      </c>
      <c r="Z16" s="371"/>
      <c r="AA16" s="370">
        <v>72</v>
      </c>
      <c r="AB16" s="376">
        <v>80</v>
      </c>
      <c r="AC16" s="371"/>
      <c r="AD16" s="372">
        <v>80</v>
      </c>
      <c r="AE16" s="377">
        <v>87</v>
      </c>
      <c r="AF16" s="371"/>
      <c r="AG16" s="1126">
        <v>87</v>
      </c>
      <c r="AH16" s="378">
        <v>95</v>
      </c>
      <c r="AI16" s="340"/>
      <c r="AJ16" s="379">
        <v>95</v>
      </c>
      <c r="AK16" s="380">
        <v>96</v>
      </c>
      <c r="AL16" s="340"/>
      <c r="AM16" s="381">
        <v>96</v>
      </c>
      <c r="AP16" s="595" t="s">
        <v>709</v>
      </c>
      <c r="AQ16" s="596"/>
      <c r="AR16" s="597" t="s">
        <v>710</v>
      </c>
      <c r="AS16" s="1498" t="s">
        <v>707</v>
      </c>
      <c r="AT16" s="1494"/>
      <c r="AU16" s="594" t="s">
        <v>826</v>
      </c>
      <c r="AV16" s="594"/>
      <c r="AW16" s="594"/>
    </row>
    <row r="17" spans="1:49" s="1" customFormat="1" ht="14.1" customHeight="1" x14ac:dyDescent="0.25">
      <c r="A17" s="382"/>
      <c r="B17" s="242"/>
      <c r="C17" s="202"/>
      <c r="D17" s="1464">
        <v>6</v>
      </c>
      <c r="E17" s="1464"/>
      <c r="F17" s="1465"/>
      <c r="G17" s="1466">
        <v>12</v>
      </c>
      <c r="H17" s="1464"/>
      <c r="I17" s="1465"/>
      <c r="J17" s="1466">
        <v>21</v>
      </c>
      <c r="K17" s="1464"/>
      <c r="L17" s="1465"/>
      <c r="M17" s="1466">
        <v>28</v>
      </c>
      <c r="N17" s="1464"/>
      <c r="O17" s="1465"/>
      <c r="P17" s="1466">
        <v>35</v>
      </c>
      <c r="Q17" s="1464"/>
      <c r="R17" s="1465"/>
      <c r="S17" s="1466">
        <v>43</v>
      </c>
      <c r="T17" s="1464"/>
      <c r="U17" s="1465"/>
      <c r="V17" s="1466">
        <v>59</v>
      </c>
      <c r="W17" s="1464"/>
      <c r="X17" s="1465"/>
      <c r="Y17" s="1466">
        <v>72</v>
      </c>
      <c r="Z17" s="1464"/>
      <c r="AA17" s="1465"/>
      <c r="AB17" s="1466">
        <v>80</v>
      </c>
      <c r="AC17" s="1464"/>
      <c r="AD17" s="1465"/>
      <c r="AE17" s="1466">
        <v>87</v>
      </c>
      <c r="AF17" s="1464"/>
      <c r="AG17" s="1465"/>
      <c r="AH17" s="1467">
        <v>95</v>
      </c>
      <c r="AI17" s="1468"/>
      <c r="AJ17" s="1469"/>
      <c r="AK17" s="1467">
        <v>96</v>
      </c>
      <c r="AL17" s="1468"/>
      <c r="AM17" s="1470"/>
      <c r="AP17" s="1499" t="s">
        <v>711</v>
      </c>
      <c r="AQ17" s="1500"/>
      <c r="AR17" s="1501"/>
      <c r="AS17" s="1498" t="s">
        <v>709</v>
      </c>
      <c r="AT17" s="1494"/>
      <c r="AU17" s="594" t="s">
        <v>827</v>
      </c>
      <c r="AV17" s="594"/>
      <c r="AW17" s="594"/>
    </row>
    <row r="18" spans="1:49" ht="14.1" customHeight="1" x14ac:dyDescent="0.25">
      <c r="A18" s="198"/>
      <c r="B18" s="337"/>
      <c r="C18" s="20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AP18" s="594"/>
      <c r="AQ18" s="594"/>
      <c r="AR18" s="594"/>
      <c r="AS18" s="1494" t="s">
        <v>710</v>
      </c>
      <c r="AT18" s="1494"/>
      <c r="AU18" s="594" t="s">
        <v>828</v>
      </c>
      <c r="AV18" s="594"/>
      <c r="AW18" s="594"/>
    </row>
    <row r="19" spans="1:49" ht="14.1" customHeight="1" x14ac:dyDescent="0.25">
      <c r="A19" s="207"/>
      <c r="B19" s="241" t="s">
        <v>128</v>
      </c>
      <c r="C19" s="1577">
        <f>REDU!C15</f>
        <v>1250902281</v>
      </c>
      <c r="D19" s="1471">
        <v>7</v>
      </c>
      <c r="E19" s="1471"/>
      <c r="F19" s="1472"/>
      <c r="G19" s="1473">
        <v>15</v>
      </c>
      <c r="H19" s="1471"/>
      <c r="I19" s="1472"/>
      <c r="J19" s="1473">
        <v>25</v>
      </c>
      <c r="K19" s="1471"/>
      <c r="L19" s="1472"/>
      <c r="M19" s="1473">
        <v>30</v>
      </c>
      <c r="N19" s="1471"/>
      <c r="O19" s="1472"/>
      <c r="P19" s="1473">
        <v>40</v>
      </c>
      <c r="Q19" s="1471"/>
      <c r="R19" s="1472"/>
      <c r="S19" s="1473">
        <v>50</v>
      </c>
      <c r="T19" s="1471"/>
      <c r="U19" s="1472"/>
      <c r="V19" s="1473">
        <v>60</v>
      </c>
      <c r="W19" s="1471"/>
      <c r="X19" s="1472"/>
      <c r="Y19" s="1473">
        <v>65</v>
      </c>
      <c r="Z19" s="1471"/>
      <c r="AA19" s="1472"/>
      <c r="AB19" s="1474">
        <v>75</v>
      </c>
      <c r="AC19" s="1475"/>
      <c r="AD19" s="1476"/>
      <c r="AE19" s="1473">
        <v>80</v>
      </c>
      <c r="AF19" s="1471"/>
      <c r="AG19" s="1472"/>
      <c r="AH19" s="1477">
        <v>90</v>
      </c>
      <c r="AI19" s="1478"/>
      <c r="AJ19" s="1479"/>
      <c r="AK19" s="1477">
        <v>100</v>
      </c>
      <c r="AL19" s="1478"/>
      <c r="AM19" s="1480"/>
      <c r="AP19" s="594"/>
      <c r="AQ19" s="594"/>
      <c r="AR19" s="594"/>
      <c r="AS19" s="1494" t="s">
        <v>711</v>
      </c>
      <c r="AT19" s="1494"/>
      <c r="AU19" s="594" t="s">
        <v>524</v>
      </c>
      <c r="AV19" s="594"/>
      <c r="AW19" s="594"/>
    </row>
    <row r="20" spans="1:49" ht="14.1" customHeight="1" x14ac:dyDescent="0.25">
      <c r="A20" s="203" t="s">
        <v>598</v>
      </c>
      <c r="B20" s="335" t="s">
        <v>0</v>
      </c>
      <c r="C20" s="1578"/>
      <c r="D20" s="348">
        <v>6</v>
      </c>
      <c r="E20" s="346"/>
      <c r="F20" s="347">
        <v>6</v>
      </c>
      <c r="G20" s="348">
        <v>12</v>
      </c>
      <c r="H20" s="346"/>
      <c r="I20" s="348">
        <v>22</v>
      </c>
      <c r="J20" s="345">
        <v>22</v>
      </c>
      <c r="K20" s="346"/>
      <c r="L20" s="349">
        <v>22</v>
      </c>
      <c r="M20" s="350">
        <v>29</v>
      </c>
      <c r="N20" s="346"/>
      <c r="O20" s="348">
        <v>29</v>
      </c>
      <c r="P20" s="345">
        <v>35</v>
      </c>
      <c r="Q20" s="346"/>
      <c r="R20" s="933">
        <v>35</v>
      </c>
      <c r="S20" s="350">
        <v>45</v>
      </c>
      <c r="T20" s="346"/>
      <c r="U20" s="347">
        <v>44</v>
      </c>
      <c r="V20" s="345">
        <v>61</v>
      </c>
      <c r="W20" s="346"/>
      <c r="X20" s="347">
        <v>65</v>
      </c>
      <c r="Y20" s="350">
        <v>72</v>
      </c>
      <c r="Z20" s="346"/>
      <c r="AA20" s="348">
        <v>72</v>
      </c>
      <c r="AB20" s="351">
        <v>83</v>
      </c>
      <c r="AC20" s="346"/>
      <c r="AD20" s="347">
        <v>83</v>
      </c>
      <c r="AE20" s="352">
        <v>91</v>
      </c>
      <c r="AF20" s="346"/>
      <c r="AG20" s="1127">
        <v>91</v>
      </c>
      <c r="AH20" s="353">
        <v>100</v>
      </c>
      <c r="AI20" s="354"/>
      <c r="AJ20" s="355">
        <v>100</v>
      </c>
      <c r="AK20" s="356">
        <v>100</v>
      </c>
      <c r="AL20" s="354"/>
      <c r="AM20" s="357">
        <v>100</v>
      </c>
    </row>
    <row r="21" spans="1:49" ht="14.1" customHeight="1" x14ac:dyDescent="0.25">
      <c r="A21" s="243"/>
      <c r="B21" s="67"/>
      <c r="C21" s="360"/>
      <c r="D21" s="1481">
        <v>6</v>
      </c>
      <c r="E21" s="1481"/>
      <c r="F21" s="1482"/>
      <c r="G21" s="1483">
        <v>12</v>
      </c>
      <c r="H21" s="1481"/>
      <c r="I21" s="1482"/>
      <c r="J21" s="1483">
        <v>22</v>
      </c>
      <c r="K21" s="1481"/>
      <c r="L21" s="1482"/>
      <c r="M21" s="1483">
        <v>29</v>
      </c>
      <c r="N21" s="1481"/>
      <c r="O21" s="1482"/>
      <c r="P21" s="1483">
        <v>35</v>
      </c>
      <c r="Q21" s="1481"/>
      <c r="R21" s="1482"/>
      <c r="S21" s="1483">
        <v>44</v>
      </c>
      <c r="T21" s="1481"/>
      <c r="U21" s="1482"/>
      <c r="V21" s="1483">
        <v>61</v>
      </c>
      <c r="W21" s="1481"/>
      <c r="X21" s="1482"/>
      <c r="Y21" s="1483">
        <v>72</v>
      </c>
      <c r="Z21" s="1481"/>
      <c r="AA21" s="1482"/>
      <c r="AB21" s="1483">
        <v>83</v>
      </c>
      <c r="AC21" s="1481"/>
      <c r="AD21" s="1482"/>
      <c r="AE21" s="1483">
        <v>91</v>
      </c>
      <c r="AF21" s="1481"/>
      <c r="AG21" s="1482"/>
      <c r="AH21" s="1484">
        <v>100</v>
      </c>
      <c r="AI21" s="1485"/>
      <c r="AJ21" s="1486"/>
      <c r="AK21" s="1484">
        <v>100</v>
      </c>
      <c r="AL21" s="1485"/>
      <c r="AM21" s="1487"/>
    </row>
    <row r="22" spans="1:49" ht="14.1" customHeight="1" x14ac:dyDescent="0.25">
      <c r="A22" s="203"/>
      <c r="B22" s="335"/>
      <c r="C22" s="361"/>
      <c r="D22" s="130"/>
      <c r="E22" s="130"/>
      <c r="F22" s="130"/>
      <c r="G22" s="130"/>
      <c r="H22" s="130"/>
      <c r="I22" s="130"/>
      <c r="J22" s="130"/>
      <c r="K22" s="130"/>
      <c r="L22" s="130"/>
      <c r="M22" s="130"/>
    </row>
    <row r="23" spans="1:49" s="1" customFormat="1" ht="14.1" customHeight="1" x14ac:dyDescent="0.25">
      <c r="A23" s="384"/>
      <c r="B23" s="66" t="s">
        <v>139</v>
      </c>
      <c r="C23" s="1568">
        <f>C27</f>
        <v>266400000</v>
      </c>
      <c r="D23" s="1454">
        <v>7</v>
      </c>
      <c r="E23" s="1454"/>
      <c r="F23" s="1455"/>
      <c r="G23" s="1456">
        <v>15</v>
      </c>
      <c r="H23" s="1454"/>
      <c r="I23" s="1455"/>
      <c r="J23" s="1456">
        <v>25</v>
      </c>
      <c r="K23" s="1454"/>
      <c r="L23" s="1455"/>
      <c r="M23" s="1456">
        <v>30</v>
      </c>
      <c r="N23" s="1454"/>
      <c r="O23" s="1455"/>
      <c r="P23" s="1456">
        <v>40</v>
      </c>
      <c r="Q23" s="1454"/>
      <c r="R23" s="1455"/>
      <c r="S23" s="1456">
        <v>50</v>
      </c>
      <c r="T23" s="1454"/>
      <c r="U23" s="1455"/>
      <c r="V23" s="1456">
        <v>60</v>
      </c>
      <c r="W23" s="1454"/>
      <c r="X23" s="1455"/>
      <c r="Y23" s="1456">
        <v>65</v>
      </c>
      <c r="Z23" s="1454"/>
      <c r="AA23" s="1455"/>
      <c r="AB23" s="1457">
        <v>75</v>
      </c>
      <c r="AC23" s="1458"/>
      <c r="AD23" s="1459"/>
      <c r="AE23" s="1456">
        <v>80</v>
      </c>
      <c r="AF23" s="1454"/>
      <c r="AG23" s="1455"/>
      <c r="AH23" s="1460">
        <v>90</v>
      </c>
      <c r="AI23" s="1461"/>
      <c r="AJ23" s="1462"/>
      <c r="AK23" s="1460">
        <v>100</v>
      </c>
      <c r="AL23" s="1461"/>
      <c r="AM23" s="1463"/>
    </row>
    <row r="24" spans="1:49" s="1" customFormat="1" ht="14.1" customHeight="1" x14ac:dyDescent="0.25">
      <c r="A24" s="385" t="s">
        <v>599</v>
      </c>
      <c r="B24" s="336" t="s">
        <v>149</v>
      </c>
      <c r="C24" s="1569"/>
      <c r="D24" s="370">
        <v>0</v>
      </c>
      <c r="E24" s="371"/>
      <c r="F24" s="372">
        <v>0</v>
      </c>
      <c r="G24" s="370">
        <v>0</v>
      </c>
      <c r="H24" s="371"/>
      <c r="I24" s="370">
        <v>0</v>
      </c>
      <c r="J24" s="373">
        <v>15</v>
      </c>
      <c r="K24" s="371"/>
      <c r="L24" s="374">
        <v>15</v>
      </c>
      <c r="M24" s="375">
        <v>23</v>
      </c>
      <c r="N24" s="371"/>
      <c r="O24" s="370">
        <v>23</v>
      </c>
      <c r="P24" s="373">
        <v>31</v>
      </c>
      <c r="Q24" s="371"/>
      <c r="R24" s="932">
        <v>31</v>
      </c>
      <c r="S24" s="375">
        <v>39</v>
      </c>
      <c r="T24" s="371"/>
      <c r="U24" s="372">
        <v>39</v>
      </c>
      <c r="V24" s="373">
        <v>47</v>
      </c>
      <c r="W24" s="371"/>
      <c r="X24" s="372">
        <v>47</v>
      </c>
      <c r="Y24" s="375">
        <v>55</v>
      </c>
      <c r="Z24" s="371"/>
      <c r="AA24" s="370">
        <v>55</v>
      </c>
      <c r="AB24" s="376">
        <v>61</v>
      </c>
      <c r="AC24" s="371"/>
      <c r="AD24" s="372">
        <v>61</v>
      </c>
      <c r="AE24" s="377">
        <v>68</v>
      </c>
      <c r="AF24" s="371"/>
      <c r="AG24" s="1126">
        <v>68</v>
      </c>
      <c r="AH24" s="378">
        <v>75</v>
      </c>
      <c r="AI24" s="340"/>
      <c r="AJ24" s="379">
        <v>75</v>
      </c>
      <c r="AK24" s="380">
        <v>81</v>
      </c>
      <c r="AL24" s="340"/>
      <c r="AM24" s="381">
        <v>81</v>
      </c>
    </row>
    <row r="25" spans="1:49" s="1" customFormat="1" ht="14.1" customHeight="1" x14ac:dyDescent="0.25">
      <c r="A25" s="386"/>
      <c r="B25" s="245"/>
      <c r="C25" s="201"/>
      <c r="D25" s="1464">
        <v>0</v>
      </c>
      <c r="E25" s="1464"/>
      <c r="F25" s="1465"/>
      <c r="G25" s="1466">
        <v>0</v>
      </c>
      <c r="H25" s="1464"/>
      <c r="I25" s="1465"/>
      <c r="J25" s="1466">
        <v>15</v>
      </c>
      <c r="K25" s="1464"/>
      <c r="L25" s="1465"/>
      <c r="M25" s="1466">
        <v>23</v>
      </c>
      <c r="N25" s="1464"/>
      <c r="O25" s="1465"/>
      <c r="P25" s="1466">
        <v>31</v>
      </c>
      <c r="Q25" s="1464"/>
      <c r="R25" s="1465"/>
      <c r="S25" s="1466">
        <v>39</v>
      </c>
      <c r="T25" s="1464"/>
      <c r="U25" s="1465"/>
      <c r="V25" s="1466">
        <v>47</v>
      </c>
      <c r="W25" s="1464"/>
      <c r="X25" s="1465"/>
      <c r="Y25" s="1466">
        <v>55</v>
      </c>
      <c r="Z25" s="1464"/>
      <c r="AA25" s="1465"/>
      <c r="AB25" s="1466">
        <v>61</v>
      </c>
      <c r="AC25" s="1464"/>
      <c r="AD25" s="1465"/>
      <c r="AE25" s="1466">
        <v>68</v>
      </c>
      <c r="AF25" s="1464"/>
      <c r="AG25" s="1465"/>
      <c r="AH25" s="1467">
        <v>75</v>
      </c>
      <c r="AI25" s="1468"/>
      <c r="AJ25" s="1469"/>
      <c r="AK25" s="1467">
        <v>81</v>
      </c>
      <c r="AL25" s="1468"/>
      <c r="AM25" s="1470"/>
    </row>
    <row r="26" spans="1:49" ht="14.1" customHeight="1" x14ac:dyDescent="0.25">
      <c r="A26" s="203"/>
      <c r="B26" s="336"/>
      <c r="C26" s="199"/>
      <c r="D26" s="130"/>
      <c r="E26" s="130"/>
      <c r="F26" s="130"/>
      <c r="G26" s="130"/>
      <c r="H26" s="130"/>
      <c r="I26" s="130"/>
      <c r="J26" s="130"/>
      <c r="K26" s="130"/>
      <c r="L26" s="130"/>
      <c r="M26" s="130"/>
    </row>
    <row r="27" spans="1:49" ht="14.1" customHeight="1" x14ac:dyDescent="0.25">
      <c r="A27" s="244"/>
      <c r="B27" s="69" t="s">
        <v>140</v>
      </c>
      <c r="C27" s="1403">
        <f>REDU!C19</f>
        <v>266400000</v>
      </c>
      <c r="D27" s="1471">
        <v>7</v>
      </c>
      <c r="E27" s="1471"/>
      <c r="F27" s="1472"/>
      <c r="G27" s="1473">
        <v>15</v>
      </c>
      <c r="H27" s="1471"/>
      <c r="I27" s="1472"/>
      <c r="J27" s="1473">
        <v>25</v>
      </c>
      <c r="K27" s="1471"/>
      <c r="L27" s="1472"/>
      <c r="M27" s="1473">
        <v>30</v>
      </c>
      <c r="N27" s="1471"/>
      <c r="O27" s="1472"/>
      <c r="P27" s="1473">
        <v>40</v>
      </c>
      <c r="Q27" s="1471"/>
      <c r="R27" s="1472"/>
      <c r="S27" s="1473">
        <v>50</v>
      </c>
      <c r="T27" s="1471"/>
      <c r="U27" s="1472"/>
      <c r="V27" s="1473">
        <v>60</v>
      </c>
      <c r="W27" s="1471"/>
      <c r="X27" s="1472"/>
      <c r="Y27" s="1473">
        <v>65</v>
      </c>
      <c r="Z27" s="1471"/>
      <c r="AA27" s="1472"/>
      <c r="AB27" s="1474">
        <v>75</v>
      </c>
      <c r="AC27" s="1475"/>
      <c r="AD27" s="1476"/>
      <c r="AE27" s="1473">
        <v>80</v>
      </c>
      <c r="AF27" s="1471"/>
      <c r="AG27" s="1472"/>
      <c r="AH27" s="1477">
        <v>90</v>
      </c>
      <c r="AI27" s="1478"/>
      <c r="AJ27" s="1479"/>
      <c r="AK27" s="1477">
        <v>100</v>
      </c>
      <c r="AL27" s="1478"/>
      <c r="AM27" s="1480"/>
    </row>
    <row r="28" spans="1:49" ht="14.1" customHeight="1" x14ac:dyDescent="0.25">
      <c r="A28" s="203" t="s">
        <v>600</v>
      </c>
      <c r="B28" s="335" t="s">
        <v>150</v>
      </c>
      <c r="C28" s="1404"/>
      <c r="D28" s="348">
        <v>0</v>
      </c>
      <c r="E28" s="346"/>
      <c r="F28" s="347">
        <v>0</v>
      </c>
      <c r="G28" s="348">
        <v>0</v>
      </c>
      <c r="H28" s="346"/>
      <c r="I28" s="348">
        <v>0</v>
      </c>
      <c r="J28" s="345">
        <v>15</v>
      </c>
      <c r="K28" s="346"/>
      <c r="L28" s="349">
        <v>15</v>
      </c>
      <c r="M28" s="350">
        <v>23</v>
      </c>
      <c r="N28" s="346"/>
      <c r="O28" s="348">
        <v>23</v>
      </c>
      <c r="P28" s="345">
        <v>31</v>
      </c>
      <c r="Q28" s="346"/>
      <c r="R28" s="933">
        <v>31</v>
      </c>
      <c r="S28" s="350">
        <v>39</v>
      </c>
      <c r="T28" s="346"/>
      <c r="U28" s="347">
        <v>39</v>
      </c>
      <c r="V28" s="345">
        <v>47</v>
      </c>
      <c r="W28" s="346"/>
      <c r="X28" s="347">
        <v>47</v>
      </c>
      <c r="Y28" s="350">
        <v>55</v>
      </c>
      <c r="Z28" s="346"/>
      <c r="AA28" s="348">
        <v>55</v>
      </c>
      <c r="AB28" s="351">
        <v>61</v>
      </c>
      <c r="AC28" s="346"/>
      <c r="AD28" s="347">
        <v>61</v>
      </c>
      <c r="AE28" s="352">
        <v>68</v>
      </c>
      <c r="AF28" s="346"/>
      <c r="AG28" s="1127">
        <v>68</v>
      </c>
      <c r="AH28" s="353">
        <v>75</v>
      </c>
      <c r="AI28" s="354"/>
      <c r="AJ28" s="355">
        <v>75</v>
      </c>
      <c r="AK28" s="356">
        <v>81</v>
      </c>
      <c r="AL28" s="354"/>
      <c r="AM28" s="357">
        <v>81</v>
      </c>
    </row>
    <row r="29" spans="1:49" ht="14.1" customHeight="1" x14ac:dyDescent="0.25">
      <c r="A29" s="243"/>
      <c r="B29" s="67"/>
      <c r="C29" s="212"/>
      <c r="D29" s="1481">
        <v>0</v>
      </c>
      <c r="E29" s="1481"/>
      <c r="F29" s="1482"/>
      <c r="G29" s="1483">
        <v>0</v>
      </c>
      <c r="H29" s="1481"/>
      <c r="I29" s="1482"/>
      <c r="J29" s="1483">
        <v>15</v>
      </c>
      <c r="K29" s="1481"/>
      <c r="L29" s="1482"/>
      <c r="M29" s="1483">
        <v>23</v>
      </c>
      <c r="N29" s="1481"/>
      <c r="O29" s="1482"/>
      <c r="P29" s="1483">
        <v>31</v>
      </c>
      <c r="Q29" s="1481"/>
      <c r="R29" s="1482"/>
      <c r="S29" s="1483">
        <v>39</v>
      </c>
      <c r="T29" s="1481"/>
      <c r="U29" s="1482"/>
      <c r="V29" s="1483">
        <v>47</v>
      </c>
      <c r="W29" s="1481"/>
      <c r="X29" s="1482"/>
      <c r="Y29" s="1483">
        <v>55</v>
      </c>
      <c r="Z29" s="1481"/>
      <c r="AA29" s="1482"/>
      <c r="AB29" s="1483">
        <v>61</v>
      </c>
      <c r="AC29" s="1481"/>
      <c r="AD29" s="1482"/>
      <c r="AE29" s="1483">
        <v>68</v>
      </c>
      <c r="AF29" s="1481"/>
      <c r="AG29" s="1482"/>
      <c r="AH29" s="1484">
        <v>75</v>
      </c>
      <c r="AI29" s="1485"/>
      <c r="AJ29" s="1486"/>
      <c r="AK29" s="1484">
        <v>81</v>
      </c>
      <c r="AL29" s="1485"/>
      <c r="AM29" s="1487"/>
    </row>
    <row r="30" spans="1:49" ht="14.1" customHeight="1" x14ac:dyDescent="0.25">
      <c r="A30" s="203"/>
      <c r="B30" s="335"/>
      <c r="C30" s="220"/>
      <c r="D30" s="130"/>
      <c r="E30" s="130"/>
      <c r="F30" s="130"/>
      <c r="G30" s="130"/>
      <c r="H30" s="130"/>
      <c r="I30" s="130"/>
      <c r="J30" s="130"/>
      <c r="K30" s="130"/>
      <c r="L30" s="130"/>
      <c r="M30" s="130"/>
    </row>
    <row r="31" spans="1:49" s="1" customFormat="1" ht="14.1" customHeight="1" x14ac:dyDescent="0.25">
      <c r="A31" s="368"/>
      <c r="B31" s="241" t="s">
        <v>95</v>
      </c>
      <c r="C31" s="1568">
        <f>C35+C45+C53+C61+C69+C77+C87+C99+C111+C157+C203+C211+C236+C256+C266+C286+C298+C195+C225</f>
        <v>416655500</v>
      </c>
      <c r="D31" s="1454">
        <v>7</v>
      </c>
      <c r="E31" s="1454"/>
      <c r="F31" s="1455"/>
      <c r="G31" s="1456">
        <v>15</v>
      </c>
      <c r="H31" s="1454"/>
      <c r="I31" s="1455"/>
      <c r="J31" s="1456">
        <v>22</v>
      </c>
      <c r="K31" s="1454"/>
      <c r="L31" s="1455"/>
      <c r="M31" s="1456">
        <v>31</v>
      </c>
      <c r="N31" s="1454"/>
      <c r="O31" s="1455"/>
      <c r="P31" s="1456">
        <v>42</v>
      </c>
      <c r="Q31" s="1454"/>
      <c r="R31" s="1455"/>
      <c r="S31" s="1456">
        <v>51</v>
      </c>
      <c r="T31" s="1454"/>
      <c r="U31" s="1455"/>
      <c r="V31" s="1456">
        <v>58</v>
      </c>
      <c r="W31" s="1454"/>
      <c r="X31" s="1455"/>
      <c r="Y31" s="1456">
        <v>64</v>
      </c>
      <c r="Z31" s="1454"/>
      <c r="AA31" s="1455"/>
      <c r="AB31" s="1457">
        <v>75</v>
      </c>
      <c r="AC31" s="1458"/>
      <c r="AD31" s="1459"/>
      <c r="AE31" s="1456">
        <v>80</v>
      </c>
      <c r="AF31" s="1454"/>
      <c r="AG31" s="1455"/>
      <c r="AH31" s="1460">
        <v>90</v>
      </c>
      <c r="AI31" s="1461"/>
      <c r="AJ31" s="1462"/>
      <c r="AK31" s="1460">
        <v>100</v>
      </c>
      <c r="AL31" s="1461"/>
      <c r="AM31" s="1463"/>
    </row>
    <row r="32" spans="1:49" s="1" customFormat="1" ht="14.1" customHeight="1" x14ac:dyDescent="0.25">
      <c r="A32" s="227" t="s">
        <v>574</v>
      </c>
      <c r="B32" s="334" t="s">
        <v>94</v>
      </c>
      <c r="C32" s="1569"/>
      <c r="D32" s="370">
        <v>0</v>
      </c>
      <c r="E32" s="371"/>
      <c r="F32" s="372">
        <v>0</v>
      </c>
      <c r="G32" s="370">
        <v>15</v>
      </c>
      <c r="H32" s="371"/>
      <c r="I32" s="370">
        <v>15</v>
      </c>
      <c r="J32" s="373">
        <v>20</v>
      </c>
      <c r="K32" s="371"/>
      <c r="L32" s="374">
        <v>20</v>
      </c>
      <c r="M32" s="375">
        <v>20</v>
      </c>
      <c r="N32" s="371"/>
      <c r="O32" s="370">
        <v>20</v>
      </c>
      <c r="P32" s="373">
        <v>37</v>
      </c>
      <c r="Q32" s="371"/>
      <c r="R32" s="932">
        <v>37</v>
      </c>
      <c r="S32" s="375">
        <v>40</v>
      </c>
      <c r="T32" s="371"/>
      <c r="U32" s="372">
        <v>40</v>
      </c>
      <c r="V32" s="373">
        <v>55</v>
      </c>
      <c r="W32" s="371"/>
      <c r="X32" s="372">
        <v>40</v>
      </c>
      <c r="Y32" s="375">
        <v>56</v>
      </c>
      <c r="Z32" s="371"/>
      <c r="AA32" s="370">
        <v>56</v>
      </c>
      <c r="AB32" s="376">
        <v>60</v>
      </c>
      <c r="AC32" s="371"/>
      <c r="AD32" s="372">
        <v>60</v>
      </c>
      <c r="AE32" s="377">
        <v>80</v>
      </c>
      <c r="AF32" s="371"/>
      <c r="AG32" s="1126">
        <v>80</v>
      </c>
      <c r="AH32" s="378">
        <v>59</v>
      </c>
      <c r="AI32" s="340"/>
      <c r="AJ32" s="379">
        <v>59</v>
      </c>
      <c r="AK32" s="380">
        <v>96</v>
      </c>
      <c r="AL32" s="340"/>
      <c r="AM32" s="381">
        <v>96</v>
      </c>
    </row>
    <row r="33" spans="1:41" s="1" customFormat="1" ht="14.1" customHeight="1" x14ac:dyDescent="0.25">
      <c r="A33" s="382"/>
      <c r="B33" s="246"/>
      <c r="C33" s="201"/>
      <c r="D33" s="1464">
        <v>0</v>
      </c>
      <c r="E33" s="1464"/>
      <c r="F33" s="1465"/>
      <c r="G33" s="1466">
        <v>15</v>
      </c>
      <c r="H33" s="1464"/>
      <c r="I33" s="1465"/>
      <c r="J33" s="1466">
        <v>20</v>
      </c>
      <c r="K33" s="1464"/>
      <c r="L33" s="1465"/>
      <c r="M33" s="1466">
        <v>20</v>
      </c>
      <c r="N33" s="1464"/>
      <c r="O33" s="1465"/>
      <c r="P33" s="1466">
        <v>37</v>
      </c>
      <c r="Q33" s="1464"/>
      <c r="R33" s="1465"/>
      <c r="S33" s="1466">
        <v>40</v>
      </c>
      <c r="T33" s="1464"/>
      <c r="U33" s="1465"/>
      <c r="V33" s="1466">
        <v>40</v>
      </c>
      <c r="W33" s="1464"/>
      <c r="X33" s="1465"/>
      <c r="Y33" s="1466">
        <v>56</v>
      </c>
      <c r="Z33" s="1464"/>
      <c r="AA33" s="1465"/>
      <c r="AB33" s="1466">
        <v>60</v>
      </c>
      <c r="AC33" s="1464"/>
      <c r="AD33" s="1465"/>
      <c r="AE33" s="1466">
        <v>80</v>
      </c>
      <c r="AF33" s="1464"/>
      <c r="AG33" s="1465"/>
      <c r="AH33" s="1467">
        <v>59</v>
      </c>
      <c r="AI33" s="1468"/>
      <c r="AJ33" s="1469"/>
      <c r="AK33" s="1467">
        <v>96</v>
      </c>
      <c r="AL33" s="1468"/>
      <c r="AM33" s="1470"/>
    </row>
    <row r="34" spans="1:41" s="1" customFormat="1" ht="14.1" customHeight="1" x14ac:dyDescent="0.25">
      <c r="A34" s="227"/>
      <c r="B34" s="334"/>
      <c r="C34" s="199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R34" s="937"/>
      <c r="AG34" s="937"/>
    </row>
    <row r="35" spans="1:41" s="1" customFormat="1" ht="14.1" customHeight="1" x14ac:dyDescent="0.25">
      <c r="A35" s="368" t="s">
        <v>575</v>
      </c>
      <c r="B35" s="206" t="s">
        <v>97</v>
      </c>
      <c r="C35" s="1568">
        <f>C39</f>
        <v>1900000</v>
      </c>
      <c r="D35" s="1454">
        <v>0</v>
      </c>
      <c r="E35" s="1454"/>
      <c r="F35" s="1455"/>
      <c r="G35" s="1456">
        <v>0</v>
      </c>
      <c r="H35" s="1454"/>
      <c r="I35" s="1455"/>
      <c r="J35" s="1456">
        <v>0</v>
      </c>
      <c r="K35" s="1454"/>
      <c r="L35" s="1455"/>
      <c r="M35" s="1456">
        <v>0</v>
      </c>
      <c r="N35" s="1454"/>
      <c r="O35" s="1455"/>
      <c r="P35" s="1456">
        <v>0</v>
      </c>
      <c r="Q35" s="1454"/>
      <c r="R35" s="1455"/>
      <c r="S35" s="1456">
        <v>0</v>
      </c>
      <c r="T35" s="1454"/>
      <c r="U35" s="1455"/>
      <c r="V35" s="1456">
        <v>0</v>
      </c>
      <c r="W35" s="1454"/>
      <c r="X35" s="1455"/>
      <c r="Y35" s="1456">
        <v>25</v>
      </c>
      <c r="Z35" s="1454"/>
      <c r="AA35" s="1455"/>
      <c r="AB35" s="1457">
        <v>50</v>
      </c>
      <c r="AC35" s="1458"/>
      <c r="AD35" s="1459"/>
      <c r="AE35" s="1456">
        <v>75</v>
      </c>
      <c r="AF35" s="1454"/>
      <c r="AG35" s="1455"/>
      <c r="AH35" s="1460">
        <v>100</v>
      </c>
      <c r="AI35" s="1461"/>
      <c r="AJ35" s="1462"/>
      <c r="AK35" s="1460">
        <v>100</v>
      </c>
      <c r="AL35" s="1461"/>
      <c r="AM35" s="1463"/>
    </row>
    <row r="36" spans="1:41" s="1" customFormat="1" ht="14.1" customHeight="1" x14ac:dyDescent="0.25">
      <c r="A36" s="227"/>
      <c r="B36" s="174" t="s">
        <v>96</v>
      </c>
      <c r="C36" s="1569"/>
      <c r="D36" s="370">
        <v>0</v>
      </c>
      <c r="E36" s="371"/>
      <c r="F36" s="372">
        <v>0</v>
      </c>
      <c r="G36" s="370">
        <v>0</v>
      </c>
      <c r="H36" s="371"/>
      <c r="I36" s="370">
        <v>0</v>
      </c>
      <c r="J36" s="373">
        <v>0</v>
      </c>
      <c r="K36" s="371"/>
      <c r="L36" s="374">
        <v>0</v>
      </c>
      <c r="M36" s="375">
        <v>0</v>
      </c>
      <c r="N36" s="371"/>
      <c r="O36" s="370">
        <v>0</v>
      </c>
      <c r="P36" s="373">
        <v>0</v>
      </c>
      <c r="Q36" s="371"/>
      <c r="R36" s="932">
        <v>0</v>
      </c>
      <c r="S36" s="375">
        <v>0</v>
      </c>
      <c r="T36" s="371"/>
      <c r="U36" s="372">
        <v>0</v>
      </c>
      <c r="V36" s="373">
        <v>0</v>
      </c>
      <c r="W36" s="371"/>
      <c r="X36" s="372">
        <v>0</v>
      </c>
      <c r="Y36" s="375">
        <v>22</v>
      </c>
      <c r="Z36" s="371"/>
      <c r="AA36" s="370">
        <v>22</v>
      </c>
      <c r="AB36" s="376">
        <v>83</v>
      </c>
      <c r="AC36" s="371"/>
      <c r="AD36" s="372">
        <v>83</v>
      </c>
      <c r="AE36" s="377">
        <v>84</v>
      </c>
      <c r="AF36" s="371"/>
      <c r="AG36" s="1126">
        <v>84</v>
      </c>
      <c r="AH36" s="378">
        <v>84</v>
      </c>
      <c r="AI36" s="340"/>
      <c r="AJ36" s="379">
        <v>84</v>
      </c>
      <c r="AK36" s="380">
        <v>100</v>
      </c>
      <c r="AL36" s="340"/>
      <c r="AM36" s="381">
        <v>100</v>
      </c>
    </row>
    <row r="37" spans="1:41" ht="14.1" customHeight="1" x14ac:dyDescent="0.25">
      <c r="A37" s="209"/>
      <c r="B37" s="208"/>
      <c r="C37" s="201"/>
      <c r="D37" s="1481">
        <v>0</v>
      </c>
      <c r="E37" s="1481"/>
      <c r="F37" s="1482"/>
      <c r="G37" s="1483">
        <v>0</v>
      </c>
      <c r="H37" s="1481"/>
      <c r="I37" s="1482"/>
      <c r="J37" s="1483">
        <v>0</v>
      </c>
      <c r="K37" s="1481"/>
      <c r="L37" s="1482"/>
      <c r="M37" s="1483">
        <v>0</v>
      </c>
      <c r="N37" s="1481"/>
      <c r="O37" s="1482"/>
      <c r="P37" s="1483">
        <v>0</v>
      </c>
      <c r="Q37" s="1481"/>
      <c r="R37" s="1482"/>
      <c r="S37" s="1483">
        <v>0</v>
      </c>
      <c r="T37" s="1481"/>
      <c r="U37" s="1482"/>
      <c r="V37" s="1483">
        <v>0</v>
      </c>
      <c r="W37" s="1481"/>
      <c r="X37" s="1482"/>
      <c r="Y37" s="1483">
        <v>22</v>
      </c>
      <c r="Z37" s="1481"/>
      <c r="AA37" s="1482"/>
      <c r="AB37" s="1483">
        <v>83</v>
      </c>
      <c r="AC37" s="1481"/>
      <c r="AD37" s="1482"/>
      <c r="AE37" s="1483">
        <v>84</v>
      </c>
      <c r="AF37" s="1481"/>
      <c r="AG37" s="1482"/>
      <c r="AH37" s="1484">
        <v>84</v>
      </c>
      <c r="AI37" s="1485"/>
      <c r="AJ37" s="1486"/>
      <c r="AK37" s="1484">
        <v>100</v>
      </c>
      <c r="AL37" s="1485"/>
      <c r="AM37" s="1487"/>
    </row>
    <row r="38" spans="1:41" ht="14.1" customHeight="1" x14ac:dyDescent="0.25">
      <c r="A38" s="198"/>
      <c r="B38" s="174"/>
      <c r="C38" s="19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AO38">
        <f>100/9</f>
        <v>11.111111111111111</v>
      </c>
    </row>
    <row r="39" spans="1:41" ht="14.1" customHeight="1" x14ac:dyDescent="0.25">
      <c r="A39" s="244" t="s">
        <v>601</v>
      </c>
      <c r="B39" s="204" t="s">
        <v>1</v>
      </c>
      <c r="C39" s="1397">
        <v>1900000</v>
      </c>
      <c r="D39" s="1471">
        <v>0</v>
      </c>
      <c r="E39" s="1471"/>
      <c r="F39" s="1472"/>
      <c r="G39" s="1473">
        <v>0</v>
      </c>
      <c r="H39" s="1471"/>
      <c r="I39" s="1472"/>
      <c r="J39" s="1473">
        <v>0</v>
      </c>
      <c r="K39" s="1471"/>
      <c r="L39" s="1472"/>
      <c r="M39" s="1473">
        <v>0</v>
      </c>
      <c r="N39" s="1471"/>
      <c r="O39" s="1472"/>
      <c r="P39" s="1473">
        <v>0</v>
      </c>
      <c r="Q39" s="1471"/>
      <c r="R39" s="1472"/>
      <c r="S39" s="1473">
        <v>0</v>
      </c>
      <c r="T39" s="1471"/>
      <c r="U39" s="1472"/>
      <c r="V39" s="1473">
        <v>0</v>
      </c>
      <c r="W39" s="1471"/>
      <c r="X39" s="1472"/>
      <c r="Y39" s="1473">
        <v>25</v>
      </c>
      <c r="Z39" s="1471"/>
      <c r="AA39" s="1472"/>
      <c r="AB39" s="1474">
        <v>50</v>
      </c>
      <c r="AC39" s="1475"/>
      <c r="AD39" s="1476"/>
      <c r="AE39" s="1473">
        <v>75</v>
      </c>
      <c r="AF39" s="1471"/>
      <c r="AG39" s="1472"/>
      <c r="AH39" s="1477">
        <v>100</v>
      </c>
      <c r="AI39" s="1478"/>
      <c r="AJ39" s="1479"/>
      <c r="AK39" s="1477">
        <v>100</v>
      </c>
      <c r="AL39" s="1478"/>
      <c r="AM39" s="1480"/>
    </row>
    <row r="40" spans="1:41" ht="14.1" customHeight="1" x14ac:dyDescent="0.25">
      <c r="A40" s="203"/>
      <c r="B40" s="176" t="s">
        <v>2</v>
      </c>
      <c r="C40" s="1366"/>
      <c r="D40" s="348">
        <v>0</v>
      </c>
      <c r="E40" s="346"/>
      <c r="F40" s="347">
        <v>0</v>
      </c>
      <c r="G40" s="348">
        <v>0</v>
      </c>
      <c r="H40" s="346"/>
      <c r="I40" s="348">
        <v>0</v>
      </c>
      <c r="J40" s="345">
        <v>0</v>
      </c>
      <c r="K40" s="346"/>
      <c r="L40" s="349">
        <v>0</v>
      </c>
      <c r="M40" s="350">
        <v>0</v>
      </c>
      <c r="N40" s="346"/>
      <c r="O40" s="348">
        <v>0</v>
      </c>
      <c r="P40" s="345">
        <v>0</v>
      </c>
      <c r="Q40" s="346"/>
      <c r="R40" s="933">
        <v>0</v>
      </c>
      <c r="S40" s="350">
        <v>0</v>
      </c>
      <c r="T40" s="346"/>
      <c r="U40" s="347">
        <v>0</v>
      </c>
      <c r="V40" s="345">
        <v>0</v>
      </c>
      <c r="W40" s="346"/>
      <c r="X40" s="347">
        <v>0</v>
      </c>
      <c r="Y40" s="350">
        <v>22</v>
      </c>
      <c r="Z40" s="346"/>
      <c r="AA40" s="348">
        <v>22</v>
      </c>
      <c r="AB40" s="351">
        <v>83</v>
      </c>
      <c r="AC40" s="346"/>
      <c r="AD40" s="347">
        <v>83</v>
      </c>
      <c r="AE40" s="352">
        <v>84</v>
      </c>
      <c r="AF40" s="346"/>
      <c r="AG40" s="1127">
        <v>84</v>
      </c>
      <c r="AH40" s="353">
        <v>84</v>
      </c>
      <c r="AI40" s="354"/>
      <c r="AJ40" s="355">
        <v>84</v>
      </c>
      <c r="AK40" s="356">
        <v>100</v>
      </c>
      <c r="AL40" s="354"/>
      <c r="AM40" s="357">
        <v>100</v>
      </c>
    </row>
    <row r="41" spans="1:41" ht="14.1" customHeight="1" x14ac:dyDescent="0.25">
      <c r="A41" s="243"/>
      <c r="B41" s="177"/>
      <c r="C41" s="205"/>
      <c r="D41" s="1481">
        <v>0</v>
      </c>
      <c r="E41" s="1481"/>
      <c r="F41" s="1482"/>
      <c r="G41" s="1483">
        <v>0</v>
      </c>
      <c r="H41" s="1481"/>
      <c r="I41" s="1482"/>
      <c r="J41" s="1483">
        <v>0</v>
      </c>
      <c r="K41" s="1481"/>
      <c r="L41" s="1482"/>
      <c r="M41" s="1483">
        <v>0</v>
      </c>
      <c r="N41" s="1481"/>
      <c r="O41" s="1482"/>
      <c r="P41" s="1483">
        <v>0</v>
      </c>
      <c r="Q41" s="1481"/>
      <c r="R41" s="1482"/>
      <c r="S41" s="1483">
        <v>0</v>
      </c>
      <c r="T41" s="1481"/>
      <c r="U41" s="1482"/>
      <c r="V41" s="1483">
        <v>0</v>
      </c>
      <c r="W41" s="1481"/>
      <c r="X41" s="1482"/>
      <c r="Y41" s="1483">
        <v>22</v>
      </c>
      <c r="Z41" s="1481"/>
      <c r="AA41" s="1482"/>
      <c r="AB41" s="1483">
        <v>83</v>
      </c>
      <c r="AC41" s="1481"/>
      <c r="AD41" s="1482"/>
      <c r="AE41" s="1483">
        <v>84</v>
      </c>
      <c r="AF41" s="1481"/>
      <c r="AG41" s="1482"/>
      <c r="AH41" s="1484">
        <v>84</v>
      </c>
      <c r="AI41" s="1485"/>
      <c r="AJ41" s="1486"/>
      <c r="AK41" s="1484">
        <v>100</v>
      </c>
      <c r="AL41" s="1485"/>
      <c r="AM41" s="1487"/>
    </row>
    <row r="42" spans="1:41" ht="14.1" customHeight="1" x14ac:dyDescent="0.25">
      <c r="A42" s="214"/>
      <c r="B42" s="215"/>
      <c r="C42" s="21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939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939"/>
      <c r="AH42" s="126"/>
      <c r="AI42" s="126"/>
      <c r="AJ42" s="126"/>
      <c r="AK42" s="126"/>
      <c r="AL42" s="126"/>
      <c r="AM42" s="126"/>
    </row>
    <row r="43" spans="1:41" ht="14.1" customHeight="1" x14ac:dyDescent="0.25">
      <c r="A43" s="218"/>
      <c r="B43" s="190"/>
      <c r="C43" s="191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94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940"/>
      <c r="AH43" s="130"/>
      <c r="AI43" s="130"/>
      <c r="AJ43" s="130"/>
      <c r="AK43" s="130"/>
      <c r="AL43" s="130">
        <v>2</v>
      </c>
      <c r="AM43" s="130"/>
    </row>
    <row r="44" spans="1:41" ht="14.1" customHeight="1" x14ac:dyDescent="0.25">
      <c r="A44" s="387"/>
      <c r="B44" s="341"/>
      <c r="C44" s="342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941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941"/>
      <c r="AH44" s="129"/>
      <c r="AI44" s="129"/>
      <c r="AJ44" s="129"/>
      <c r="AK44" s="129"/>
      <c r="AL44" s="129"/>
      <c r="AM44" s="129"/>
    </row>
    <row r="45" spans="1:41" s="1" customFormat="1" ht="14.1" customHeight="1" x14ac:dyDescent="0.25">
      <c r="A45" s="368" t="s">
        <v>576</v>
      </c>
      <c r="B45" s="206" t="s">
        <v>99</v>
      </c>
      <c r="C45" s="1568">
        <f>C49</f>
        <v>750000</v>
      </c>
      <c r="D45" s="1559">
        <v>20</v>
      </c>
      <c r="E45" s="1559"/>
      <c r="F45" s="1560"/>
      <c r="G45" s="1558">
        <v>30</v>
      </c>
      <c r="H45" s="1559"/>
      <c r="I45" s="1560"/>
      <c r="J45" s="1558">
        <v>50</v>
      </c>
      <c r="K45" s="1559"/>
      <c r="L45" s="1560"/>
      <c r="M45" s="1558">
        <v>55</v>
      </c>
      <c r="N45" s="1559"/>
      <c r="O45" s="1560"/>
      <c r="P45" s="1558">
        <v>60</v>
      </c>
      <c r="Q45" s="1559"/>
      <c r="R45" s="1560"/>
      <c r="S45" s="1558">
        <v>65</v>
      </c>
      <c r="T45" s="1559"/>
      <c r="U45" s="1560"/>
      <c r="V45" s="1558">
        <v>70</v>
      </c>
      <c r="W45" s="1559"/>
      <c r="X45" s="1560"/>
      <c r="Y45" s="1558">
        <v>75</v>
      </c>
      <c r="Z45" s="1559"/>
      <c r="AA45" s="1560"/>
      <c r="AB45" s="1561">
        <v>80</v>
      </c>
      <c r="AC45" s="1562"/>
      <c r="AD45" s="1563"/>
      <c r="AE45" s="1558">
        <v>85</v>
      </c>
      <c r="AF45" s="1559"/>
      <c r="AG45" s="1560"/>
      <c r="AH45" s="1564">
        <v>90</v>
      </c>
      <c r="AI45" s="1565"/>
      <c r="AJ45" s="1566"/>
      <c r="AK45" s="1564">
        <v>100</v>
      </c>
      <c r="AL45" s="1565"/>
      <c r="AM45" s="1567"/>
    </row>
    <row r="46" spans="1:41" s="1" customFormat="1" ht="14.1" customHeight="1" x14ac:dyDescent="0.25">
      <c r="A46" s="227"/>
      <c r="B46" s="174" t="s">
        <v>98</v>
      </c>
      <c r="C46" s="1569"/>
      <c r="D46" s="665">
        <v>0</v>
      </c>
      <c r="E46" s="666"/>
      <c r="F46" s="667">
        <v>0</v>
      </c>
      <c r="G46" s="665">
        <v>33</v>
      </c>
      <c r="H46" s="666"/>
      <c r="I46" s="665">
        <v>33</v>
      </c>
      <c r="J46" s="668">
        <v>33</v>
      </c>
      <c r="K46" s="666"/>
      <c r="L46" s="669">
        <v>33</v>
      </c>
      <c r="M46" s="665">
        <v>33</v>
      </c>
      <c r="N46" s="666"/>
      <c r="O46" s="665">
        <v>33</v>
      </c>
      <c r="P46" s="668">
        <v>33</v>
      </c>
      <c r="Q46" s="666"/>
      <c r="R46" s="942">
        <v>33</v>
      </c>
      <c r="S46" s="665">
        <v>33</v>
      </c>
      <c r="T46" s="666"/>
      <c r="U46" s="667">
        <v>33</v>
      </c>
      <c r="V46" s="668">
        <v>50</v>
      </c>
      <c r="W46" s="666"/>
      <c r="X46" s="667">
        <v>33</v>
      </c>
      <c r="Y46" s="665">
        <v>58</v>
      </c>
      <c r="Z46" s="666"/>
      <c r="AA46" s="665">
        <v>58</v>
      </c>
      <c r="AB46" s="670">
        <v>58</v>
      </c>
      <c r="AC46" s="666"/>
      <c r="AD46" s="667">
        <v>58</v>
      </c>
      <c r="AE46" s="671">
        <v>86</v>
      </c>
      <c r="AF46" s="666"/>
      <c r="AG46" s="1128">
        <v>86</v>
      </c>
      <c r="AH46" s="672">
        <v>86</v>
      </c>
      <c r="AI46" s="673"/>
      <c r="AJ46" s="674">
        <v>86</v>
      </c>
      <c r="AK46" s="675">
        <v>100</v>
      </c>
      <c r="AL46" s="673"/>
      <c r="AM46" s="676">
        <v>100</v>
      </c>
    </row>
    <row r="47" spans="1:41" ht="14.1" customHeight="1" x14ac:dyDescent="0.25">
      <c r="A47" s="209"/>
      <c r="B47" s="208"/>
      <c r="C47" s="201"/>
      <c r="D47" s="1542">
        <v>0</v>
      </c>
      <c r="E47" s="1542"/>
      <c r="F47" s="1543"/>
      <c r="G47" s="1541">
        <v>33</v>
      </c>
      <c r="H47" s="1542"/>
      <c r="I47" s="1543"/>
      <c r="J47" s="1541">
        <v>33</v>
      </c>
      <c r="K47" s="1542"/>
      <c r="L47" s="1543"/>
      <c r="M47" s="1541">
        <v>33</v>
      </c>
      <c r="N47" s="1542"/>
      <c r="O47" s="1543"/>
      <c r="P47" s="1541">
        <v>33</v>
      </c>
      <c r="Q47" s="1542"/>
      <c r="R47" s="1543"/>
      <c r="S47" s="1541">
        <v>33</v>
      </c>
      <c r="T47" s="1542"/>
      <c r="U47" s="1543"/>
      <c r="V47" s="1541">
        <v>33</v>
      </c>
      <c r="W47" s="1542"/>
      <c r="X47" s="1543"/>
      <c r="Y47" s="1541">
        <v>58</v>
      </c>
      <c r="Z47" s="1542"/>
      <c r="AA47" s="1543"/>
      <c r="AB47" s="1541">
        <v>58</v>
      </c>
      <c r="AC47" s="1542"/>
      <c r="AD47" s="1543"/>
      <c r="AE47" s="1541">
        <v>86</v>
      </c>
      <c r="AF47" s="1542"/>
      <c r="AG47" s="1543"/>
      <c r="AH47" s="1544">
        <v>86</v>
      </c>
      <c r="AI47" s="1545"/>
      <c r="AJ47" s="1546"/>
      <c r="AK47" s="1544">
        <v>100</v>
      </c>
      <c r="AL47" s="1545"/>
      <c r="AM47" s="1547"/>
    </row>
    <row r="48" spans="1:41" ht="14.1" customHeight="1" x14ac:dyDescent="0.25">
      <c r="A48" s="198"/>
      <c r="B48" s="174"/>
      <c r="C48" s="199"/>
      <c r="D48" s="677"/>
      <c r="E48" s="677"/>
      <c r="F48" s="677"/>
      <c r="G48" s="677"/>
      <c r="H48" s="677"/>
      <c r="I48" s="677"/>
      <c r="J48" s="677"/>
      <c r="K48" s="677"/>
      <c r="L48" s="677"/>
      <c r="M48" s="677"/>
      <c r="N48" s="173"/>
      <c r="O48" s="173"/>
      <c r="P48" s="173"/>
      <c r="Q48" s="173"/>
      <c r="R48" s="94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943"/>
      <c r="AH48" s="173"/>
      <c r="AI48" s="173"/>
      <c r="AJ48" s="173"/>
      <c r="AK48" s="173"/>
      <c r="AL48" s="173"/>
      <c r="AM48" s="173"/>
    </row>
    <row r="49" spans="1:49" ht="14.1" customHeight="1" x14ac:dyDescent="0.25">
      <c r="A49" s="244" t="s">
        <v>602</v>
      </c>
      <c r="B49" s="204" t="s">
        <v>3</v>
      </c>
      <c r="C49" s="1397">
        <v>750000</v>
      </c>
      <c r="D49" s="1549">
        <v>20</v>
      </c>
      <c r="E49" s="1549"/>
      <c r="F49" s="1550"/>
      <c r="G49" s="1548">
        <v>40</v>
      </c>
      <c r="H49" s="1549"/>
      <c r="I49" s="1550"/>
      <c r="J49" s="1548">
        <v>50</v>
      </c>
      <c r="K49" s="1549"/>
      <c r="L49" s="1550"/>
      <c r="M49" s="1548">
        <v>55</v>
      </c>
      <c r="N49" s="1549"/>
      <c r="O49" s="1550"/>
      <c r="P49" s="1548">
        <v>60</v>
      </c>
      <c r="Q49" s="1549"/>
      <c r="R49" s="1550"/>
      <c r="S49" s="1548">
        <v>65</v>
      </c>
      <c r="T49" s="1549"/>
      <c r="U49" s="1550"/>
      <c r="V49" s="1548">
        <v>70</v>
      </c>
      <c r="W49" s="1549"/>
      <c r="X49" s="1550"/>
      <c r="Y49" s="1548">
        <v>75</v>
      </c>
      <c r="Z49" s="1549"/>
      <c r="AA49" s="1550"/>
      <c r="AB49" s="1551">
        <v>80</v>
      </c>
      <c r="AC49" s="1552"/>
      <c r="AD49" s="1553"/>
      <c r="AE49" s="1548">
        <v>85</v>
      </c>
      <c r="AF49" s="1549"/>
      <c r="AG49" s="1550"/>
      <c r="AH49" s="1554">
        <v>90</v>
      </c>
      <c r="AI49" s="1555"/>
      <c r="AJ49" s="1556"/>
      <c r="AK49" s="1554">
        <v>100</v>
      </c>
      <c r="AL49" s="1555"/>
      <c r="AM49" s="1557"/>
    </row>
    <row r="50" spans="1:49" ht="14.1" customHeight="1" x14ac:dyDescent="0.25">
      <c r="A50" s="198"/>
      <c r="B50" s="176" t="s">
        <v>4</v>
      </c>
      <c r="C50" s="1366"/>
      <c r="D50" s="678">
        <v>0</v>
      </c>
      <c r="E50" s="679"/>
      <c r="F50" s="680">
        <v>0</v>
      </c>
      <c r="G50" s="678">
        <v>33</v>
      </c>
      <c r="H50" s="679"/>
      <c r="I50" s="678">
        <v>33</v>
      </c>
      <c r="J50" s="681">
        <v>33</v>
      </c>
      <c r="K50" s="679"/>
      <c r="L50" s="682">
        <v>33</v>
      </c>
      <c r="M50" s="678">
        <v>33</v>
      </c>
      <c r="N50" s="679"/>
      <c r="O50" s="678">
        <v>33</v>
      </c>
      <c r="P50" s="681">
        <v>33</v>
      </c>
      <c r="Q50" s="679"/>
      <c r="R50" s="944">
        <v>33</v>
      </c>
      <c r="S50" s="678">
        <v>33</v>
      </c>
      <c r="T50" s="679"/>
      <c r="U50" s="680">
        <v>33</v>
      </c>
      <c r="V50" s="681">
        <v>50</v>
      </c>
      <c r="W50" s="679"/>
      <c r="X50" s="680">
        <v>33</v>
      </c>
      <c r="Y50" s="678">
        <v>58</v>
      </c>
      <c r="Z50" s="679"/>
      <c r="AA50" s="678">
        <v>58</v>
      </c>
      <c r="AB50" s="683">
        <v>58</v>
      </c>
      <c r="AC50" s="679"/>
      <c r="AD50" s="680">
        <v>58</v>
      </c>
      <c r="AE50" s="684">
        <v>86</v>
      </c>
      <c r="AF50" s="679"/>
      <c r="AG50" s="1129">
        <v>86</v>
      </c>
      <c r="AH50" s="685">
        <v>86</v>
      </c>
      <c r="AI50" s="686"/>
      <c r="AJ50" s="687">
        <v>86</v>
      </c>
      <c r="AK50" s="688">
        <v>100</v>
      </c>
      <c r="AL50" s="686"/>
      <c r="AM50" s="689">
        <v>100</v>
      </c>
    </row>
    <row r="51" spans="1:49" ht="14.1" customHeight="1" x14ac:dyDescent="0.25">
      <c r="A51" s="209"/>
      <c r="B51" s="177"/>
      <c r="C51" s="205"/>
      <c r="D51" s="1542">
        <v>0</v>
      </c>
      <c r="E51" s="1542"/>
      <c r="F51" s="1543"/>
      <c r="G51" s="1541">
        <v>33</v>
      </c>
      <c r="H51" s="1542"/>
      <c r="I51" s="1543"/>
      <c r="J51" s="1541">
        <v>33</v>
      </c>
      <c r="K51" s="1542"/>
      <c r="L51" s="1543"/>
      <c r="M51" s="1541">
        <v>33</v>
      </c>
      <c r="N51" s="1542"/>
      <c r="O51" s="1543"/>
      <c r="P51" s="1541">
        <v>33</v>
      </c>
      <c r="Q51" s="1542"/>
      <c r="R51" s="1543"/>
      <c r="S51" s="1541">
        <v>33</v>
      </c>
      <c r="T51" s="1542"/>
      <c r="U51" s="1543"/>
      <c r="V51" s="1541">
        <v>33</v>
      </c>
      <c r="W51" s="1542"/>
      <c r="X51" s="1543"/>
      <c r="Y51" s="1541">
        <v>58</v>
      </c>
      <c r="Z51" s="1542"/>
      <c r="AA51" s="1543"/>
      <c r="AB51" s="1541">
        <v>58</v>
      </c>
      <c r="AC51" s="1542"/>
      <c r="AD51" s="1543"/>
      <c r="AE51" s="1541">
        <v>86</v>
      </c>
      <c r="AF51" s="1542"/>
      <c r="AG51" s="1543"/>
      <c r="AH51" s="1544">
        <v>86</v>
      </c>
      <c r="AI51" s="1545"/>
      <c r="AJ51" s="1546"/>
      <c r="AK51" s="1544">
        <v>100</v>
      </c>
      <c r="AL51" s="1545"/>
      <c r="AM51" s="1547"/>
    </row>
    <row r="52" spans="1:49" ht="14.1" customHeight="1" x14ac:dyDescent="0.25">
      <c r="A52" s="198"/>
      <c r="B52" s="176"/>
      <c r="C52" s="213"/>
      <c r="D52" s="130"/>
      <c r="E52" s="130"/>
      <c r="F52" s="130"/>
      <c r="G52" s="130"/>
      <c r="H52" s="130"/>
      <c r="I52" s="130"/>
      <c r="J52" s="130"/>
      <c r="K52" s="130"/>
      <c r="L52" s="130"/>
      <c r="M52" s="130"/>
    </row>
    <row r="53" spans="1:49" s="1" customFormat="1" ht="14.1" customHeight="1" x14ac:dyDescent="0.25">
      <c r="A53" s="368" t="s">
        <v>577</v>
      </c>
      <c r="B53" s="206" t="s">
        <v>126</v>
      </c>
      <c r="C53" s="1568">
        <f>C57</f>
        <v>2000000</v>
      </c>
      <c r="D53" s="1454">
        <v>0</v>
      </c>
      <c r="E53" s="1454"/>
      <c r="F53" s="1455"/>
      <c r="G53" s="1456">
        <v>5</v>
      </c>
      <c r="H53" s="1454"/>
      <c r="I53" s="1455"/>
      <c r="J53" s="1456">
        <v>10</v>
      </c>
      <c r="K53" s="1454"/>
      <c r="L53" s="1455"/>
      <c r="M53" s="1456">
        <v>20</v>
      </c>
      <c r="N53" s="1454"/>
      <c r="O53" s="1455"/>
      <c r="P53" s="1456">
        <v>25</v>
      </c>
      <c r="Q53" s="1454"/>
      <c r="R53" s="1455"/>
      <c r="S53" s="1456">
        <v>30</v>
      </c>
      <c r="T53" s="1454"/>
      <c r="U53" s="1455"/>
      <c r="V53" s="1456">
        <v>40</v>
      </c>
      <c r="W53" s="1454"/>
      <c r="X53" s="1455"/>
      <c r="Y53" s="1456">
        <v>50</v>
      </c>
      <c r="Z53" s="1454"/>
      <c r="AA53" s="1455"/>
      <c r="AB53" s="1457">
        <v>60</v>
      </c>
      <c r="AC53" s="1458"/>
      <c r="AD53" s="1459"/>
      <c r="AE53" s="1456">
        <v>70</v>
      </c>
      <c r="AF53" s="1454"/>
      <c r="AG53" s="1455"/>
      <c r="AH53" s="1460">
        <v>80</v>
      </c>
      <c r="AI53" s="1461"/>
      <c r="AJ53" s="1462"/>
      <c r="AK53" s="1460">
        <v>100</v>
      </c>
      <c r="AL53" s="1461"/>
      <c r="AM53" s="1463"/>
    </row>
    <row r="54" spans="1:49" s="1" customFormat="1" ht="14.1" customHeight="1" x14ac:dyDescent="0.25">
      <c r="A54" s="227"/>
      <c r="B54" s="1490" t="s">
        <v>551</v>
      </c>
      <c r="C54" s="1569"/>
      <c r="D54" s="370">
        <v>0</v>
      </c>
      <c r="E54" s="371"/>
      <c r="F54" s="372">
        <v>0</v>
      </c>
      <c r="G54" s="370">
        <v>19</v>
      </c>
      <c r="H54" s="371"/>
      <c r="I54" s="370">
        <v>19</v>
      </c>
      <c r="J54" s="373">
        <v>19</v>
      </c>
      <c r="K54" s="371"/>
      <c r="L54" s="374">
        <v>19</v>
      </c>
      <c r="M54" s="375">
        <v>20</v>
      </c>
      <c r="N54" s="371"/>
      <c r="O54" s="370">
        <v>19</v>
      </c>
      <c r="P54" s="373">
        <v>19</v>
      </c>
      <c r="Q54" s="371"/>
      <c r="R54" s="932">
        <v>19</v>
      </c>
      <c r="S54" s="375">
        <v>19</v>
      </c>
      <c r="T54" s="371"/>
      <c r="U54" s="372">
        <v>19</v>
      </c>
      <c r="V54" s="373">
        <v>40</v>
      </c>
      <c r="W54" s="371"/>
      <c r="X54" s="372">
        <v>19</v>
      </c>
      <c r="Y54" s="375">
        <v>64</v>
      </c>
      <c r="Z54" s="371"/>
      <c r="AA54" s="370">
        <v>64</v>
      </c>
      <c r="AB54" s="376">
        <v>64</v>
      </c>
      <c r="AC54" s="371"/>
      <c r="AD54" s="372">
        <v>64</v>
      </c>
      <c r="AE54" s="377">
        <v>64</v>
      </c>
      <c r="AF54" s="371"/>
      <c r="AG54" s="1126">
        <v>64</v>
      </c>
      <c r="AH54" s="378">
        <v>64</v>
      </c>
      <c r="AI54" s="340"/>
      <c r="AJ54" s="379">
        <v>64</v>
      </c>
      <c r="AK54" s="380">
        <v>100</v>
      </c>
      <c r="AL54" s="340"/>
      <c r="AM54" s="381">
        <v>100</v>
      </c>
    </row>
    <row r="55" spans="1:49" ht="14.1" customHeight="1" x14ac:dyDescent="0.25">
      <c r="A55" s="209"/>
      <c r="B55" s="1491"/>
      <c r="C55" s="201"/>
      <c r="D55" s="1481">
        <v>0</v>
      </c>
      <c r="E55" s="1481"/>
      <c r="F55" s="1482"/>
      <c r="G55" s="1483">
        <v>19</v>
      </c>
      <c r="H55" s="1481"/>
      <c r="I55" s="1482"/>
      <c r="J55" s="1483">
        <v>19</v>
      </c>
      <c r="K55" s="1481"/>
      <c r="L55" s="1482"/>
      <c r="M55" s="1483">
        <v>19</v>
      </c>
      <c r="N55" s="1481"/>
      <c r="O55" s="1482"/>
      <c r="P55" s="1483">
        <v>19</v>
      </c>
      <c r="Q55" s="1481"/>
      <c r="R55" s="1482"/>
      <c r="S55" s="1483">
        <v>19</v>
      </c>
      <c r="T55" s="1481"/>
      <c r="U55" s="1482"/>
      <c r="V55" s="1483">
        <v>19</v>
      </c>
      <c r="W55" s="1481"/>
      <c r="X55" s="1482"/>
      <c r="Y55" s="1483">
        <v>64</v>
      </c>
      <c r="Z55" s="1481"/>
      <c r="AA55" s="1482"/>
      <c r="AB55" s="1483">
        <v>64</v>
      </c>
      <c r="AC55" s="1481"/>
      <c r="AD55" s="1482"/>
      <c r="AE55" s="1483">
        <v>64</v>
      </c>
      <c r="AF55" s="1481"/>
      <c r="AG55" s="1482"/>
      <c r="AH55" s="1484">
        <v>64</v>
      </c>
      <c r="AI55" s="1485"/>
      <c r="AJ55" s="1486"/>
      <c r="AK55" s="1484">
        <v>100</v>
      </c>
      <c r="AL55" s="1485"/>
      <c r="AM55" s="1487"/>
    </row>
    <row r="56" spans="1:49" ht="14.1" customHeight="1" x14ac:dyDescent="0.25">
      <c r="A56" s="198"/>
      <c r="B56" s="174"/>
      <c r="C56" s="199"/>
      <c r="D56" s="130"/>
      <c r="E56" s="130"/>
      <c r="F56" s="130"/>
      <c r="G56" s="130"/>
      <c r="H56" s="130"/>
      <c r="I56" s="130"/>
      <c r="J56" s="130"/>
      <c r="K56" s="130"/>
      <c r="L56" s="130"/>
      <c r="M56" s="130"/>
    </row>
    <row r="57" spans="1:49" ht="14.1" customHeight="1" x14ac:dyDescent="0.25">
      <c r="A57" s="244" t="s">
        <v>603</v>
      </c>
      <c r="B57" s="204" t="s">
        <v>5</v>
      </c>
      <c r="C57" s="1397">
        <v>2000000</v>
      </c>
      <c r="D57" s="1471">
        <v>0</v>
      </c>
      <c r="E57" s="1471"/>
      <c r="F57" s="1472"/>
      <c r="G57" s="1473">
        <v>5</v>
      </c>
      <c r="H57" s="1471"/>
      <c r="I57" s="1472"/>
      <c r="J57" s="1473">
        <v>10</v>
      </c>
      <c r="K57" s="1471"/>
      <c r="L57" s="1472"/>
      <c r="M57" s="1473">
        <v>20</v>
      </c>
      <c r="N57" s="1471"/>
      <c r="O57" s="1472"/>
      <c r="P57" s="1473">
        <v>25</v>
      </c>
      <c r="Q57" s="1471"/>
      <c r="R57" s="1472"/>
      <c r="S57" s="1473">
        <v>30</v>
      </c>
      <c r="T57" s="1471"/>
      <c r="U57" s="1472"/>
      <c r="V57" s="1473">
        <v>40</v>
      </c>
      <c r="W57" s="1471"/>
      <c r="X57" s="1472"/>
      <c r="Y57" s="1473">
        <v>50</v>
      </c>
      <c r="Z57" s="1471"/>
      <c r="AA57" s="1472"/>
      <c r="AB57" s="1474">
        <v>60</v>
      </c>
      <c r="AC57" s="1475"/>
      <c r="AD57" s="1476"/>
      <c r="AE57" s="1473">
        <v>70</v>
      </c>
      <c r="AF57" s="1471"/>
      <c r="AG57" s="1472"/>
      <c r="AH57" s="1477">
        <v>80</v>
      </c>
      <c r="AI57" s="1478"/>
      <c r="AJ57" s="1479"/>
      <c r="AK57" s="1477">
        <v>100</v>
      </c>
      <c r="AL57" s="1478"/>
      <c r="AM57" s="1480"/>
    </row>
    <row r="58" spans="1:49" ht="14.1" customHeight="1" x14ac:dyDescent="0.25">
      <c r="A58" s="203"/>
      <c r="B58" s="176" t="s">
        <v>6</v>
      </c>
      <c r="C58" s="1366"/>
      <c r="D58" s="348">
        <v>0</v>
      </c>
      <c r="E58" s="346"/>
      <c r="F58" s="347">
        <v>0</v>
      </c>
      <c r="G58" s="348">
        <v>19</v>
      </c>
      <c r="H58" s="346"/>
      <c r="I58" s="348">
        <v>19</v>
      </c>
      <c r="J58" s="345">
        <v>19</v>
      </c>
      <c r="K58" s="346"/>
      <c r="L58" s="349">
        <v>19</v>
      </c>
      <c r="M58" s="350">
        <v>20</v>
      </c>
      <c r="N58" s="346"/>
      <c r="O58" s="348">
        <v>19</v>
      </c>
      <c r="P58" s="345">
        <v>19</v>
      </c>
      <c r="Q58" s="346"/>
      <c r="R58" s="933">
        <v>19</v>
      </c>
      <c r="S58" s="350">
        <v>19</v>
      </c>
      <c r="T58" s="346"/>
      <c r="U58" s="347">
        <v>19</v>
      </c>
      <c r="V58" s="345">
        <v>40</v>
      </c>
      <c r="W58" s="346"/>
      <c r="X58" s="347">
        <v>19</v>
      </c>
      <c r="Y58" s="350">
        <v>64</v>
      </c>
      <c r="Z58" s="346"/>
      <c r="AA58" s="348">
        <v>64</v>
      </c>
      <c r="AB58" s="351">
        <v>64</v>
      </c>
      <c r="AC58" s="346"/>
      <c r="AD58" s="347">
        <v>64</v>
      </c>
      <c r="AE58" s="352">
        <v>64</v>
      </c>
      <c r="AF58" s="346"/>
      <c r="AG58" s="1127">
        <v>64</v>
      </c>
      <c r="AH58" s="353">
        <v>64</v>
      </c>
      <c r="AI58" s="354"/>
      <c r="AJ58" s="355">
        <v>64</v>
      </c>
      <c r="AK58" s="356">
        <v>100</v>
      </c>
      <c r="AL58" s="354"/>
      <c r="AM58" s="357">
        <v>100</v>
      </c>
    </row>
    <row r="59" spans="1:49" ht="14.1" customHeight="1" x14ac:dyDescent="0.25">
      <c r="A59" s="209"/>
      <c r="B59" s="177"/>
      <c r="C59" s="1367"/>
      <c r="D59" s="1481">
        <v>0</v>
      </c>
      <c r="E59" s="1481"/>
      <c r="F59" s="1482"/>
      <c r="G59" s="1483">
        <v>19</v>
      </c>
      <c r="H59" s="1481"/>
      <c r="I59" s="1482"/>
      <c r="J59" s="1483">
        <v>19</v>
      </c>
      <c r="K59" s="1481"/>
      <c r="L59" s="1482"/>
      <c r="M59" s="1483">
        <v>19</v>
      </c>
      <c r="N59" s="1481"/>
      <c r="O59" s="1482"/>
      <c r="P59" s="1483">
        <v>19</v>
      </c>
      <c r="Q59" s="1481"/>
      <c r="R59" s="1482"/>
      <c r="S59" s="1483">
        <v>19</v>
      </c>
      <c r="T59" s="1481"/>
      <c r="U59" s="1482"/>
      <c r="V59" s="1483">
        <v>19</v>
      </c>
      <c r="W59" s="1481"/>
      <c r="X59" s="1482"/>
      <c r="Y59" s="1483">
        <v>64</v>
      </c>
      <c r="Z59" s="1481"/>
      <c r="AA59" s="1482"/>
      <c r="AB59" s="1483">
        <v>64</v>
      </c>
      <c r="AC59" s="1481"/>
      <c r="AD59" s="1482"/>
      <c r="AE59" s="1483">
        <v>64</v>
      </c>
      <c r="AF59" s="1481"/>
      <c r="AG59" s="1482"/>
      <c r="AH59" s="1484">
        <v>64</v>
      </c>
      <c r="AI59" s="1485"/>
      <c r="AJ59" s="1486"/>
      <c r="AK59" s="1484">
        <v>100</v>
      </c>
      <c r="AL59" s="1485"/>
      <c r="AM59" s="1487"/>
    </row>
    <row r="60" spans="1:49" ht="14.1" customHeight="1" x14ac:dyDescent="0.25">
      <c r="A60" s="198"/>
      <c r="B60" s="176"/>
      <c r="C60" s="213"/>
      <c r="D60" s="130"/>
      <c r="E60" s="130"/>
      <c r="F60" s="130"/>
      <c r="G60" s="130"/>
      <c r="H60" s="130"/>
      <c r="I60" s="130"/>
      <c r="J60" s="130"/>
      <c r="K60" s="130"/>
      <c r="L60" s="130"/>
      <c r="M60" s="130"/>
    </row>
    <row r="61" spans="1:49" s="1" customFormat="1" ht="14.1" customHeight="1" x14ac:dyDescent="0.25">
      <c r="A61" s="368" t="s">
        <v>578</v>
      </c>
      <c r="B61" s="206" t="s">
        <v>125</v>
      </c>
      <c r="C61" s="1568">
        <f>C65</f>
        <v>2000000</v>
      </c>
      <c r="D61" s="1454">
        <v>5</v>
      </c>
      <c r="E61" s="1454"/>
      <c r="F61" s="1455"/>
      <c r="G61" s="1456">
        <v>10</v>
      </c>
      <c r="H61" s="1454"/>
      <c r="I61" s="1455"/>
      <c r="J61" s="1456">
        <v>15</v>
      </c>
      <c r="K61" s="1454"/>
      <c r="L61" s="1455"/>
      <c r="M61" s="1456">
        <v>20</v>
      </c>
      <c r="N61" s="1454"/>
      <c r="O61" s="1455"/>
      <c r="P61" s="1456">
        <v>30</v>
      </c>
      <c r="Q61" s="1454"/>
      <c r="R61" s="1455"/>
      <c r="S61" s="1456">
        <v>40</v>
      </c>
      <c r="T61" s="1454"/>
      <c r="U61" s="1455"/>
      <c r="V61" s="1456">
        <v>50</v>
      </c>
      <c r="W61" s="1454"/>
      <c r="X61" s="1455"/>
      <c r="Y61" s="1456">
        <v>60</v>
      </c>
      <c r="Z61" s="1454"/>
      <c r="AA61" s="1455"/>
      <c r="AB61" s="1457">
        <v>70</v>
      </c>
      <c r="AC61" s="1458"/>
      <c r="AD61" s="1459"/>
      <c r="AE61" s="1456">
        <v>80</v>
      </c>
      <c r="AF61" s="1454"/>
      <c r="AG61" s="1455"/>
      <c r="AH61" s="1460">
        <v>90</v>
      </c>
      <c r="AI61" s="1461"/>
      <c r="AJ61" s="1462"/>
      <c r="AK61" s="1460">
        <v>100</v>
      </c>
      <c r="AL61" s="1461"/>
      <c r="AM61" s="1463"/>
      <c r="AP61"/>
      <c r="AQ61"/>
      <c r="AR61"/>
      <c r="AS61"/>
      <c r="AT61"/>
      <c r="AU61"/>
      <c r="AV61"/>
      <c r="AW61"/>
    </row>
    <row r="62" spans="1:49" s="1" customFormat="1" ht="14.1" customHeight="1" x14ac:dyDescent="0.25">
      <c r="A62" s="227"/>
      <c r="B62" s="174" t="s">
        <v>100</v>
      </c>
      <c r="C62" s="1569"/>
      <c r="D62" s="370">
        <v>0</v>
      </c>
      <c r="E62" s="371"/>
      <c r="F62" s="372">
        <v>5</v>
      </c>
      <c r="G62" s="370">
        <v>26</v>
      </c>
      <c r="H62" s="371"/>
      <c r="I62" s="370">
        <v>26</v>
      </c>
      <c r="J62" s="373">
        <v>27</v>
      </c>
      <c r="K62" s="371"/>
      <c r="L62" s="374">
        <v>27</v>
      </c>
      <c r="M62" s="375">
        <v>30</v>
      </c>
      <c r="N62" s="371"/>
      <c r="O62" s="370">
        <v>27</v>
      </c>
      <c r="P62" s="373">
        <v>27</v>
      </c>
      <c r="Q62" s="371"/>
      <c r="R62" s="932">
        <v>27</v>
      </c>
      <c r="S62" s="375">
        <v>42</v>
      </c>
      <c r="T62" s="371"/>
      <c r="U62" s="372">
        <v>42</v>
      </c>
      <c r="V62" s="373">
        <v>50</v>
      </c>
      <c r="W62" s="371"/>
      <c r="X62" s="372">
        <v>42</v>
      </c>
      <c r="Y62" s="375">
        <v>64</v>
      </c>
      <c r="Z62" s="371"/>
      <c r="AA62" s="370">
        <v>64</v>
      </c>
      <c r="AB62" s="376">
        <v>64</v>
      </c>
      <c r="AC62" s="371"/>
      <c r="AD62" s="372">
        <v>64</v>
      </c>
      <c r="AE62" s="377">
        <v>95</v>
      </c>
      <c r="AF62" s="371"/>
      <c r="AG62" s="1126">
        <v>95</v>
      </c>
      <c r="AH62" s="378">
        <v>95</v>
      </c>
      <c r="AI62" s="340"/>
      <c r="AJ62" s="379">
        <v>95</v>
      </c>
      <c r="AK62" s="380">
        <v>100</v>
      </c>
      <c r="AL62" s="340"/>
      <c r="AM62" s="381">
        <v>100</v>
      </c>
      <c r="AP62" s="1495" t="s">
        <v>707</v>
      </c>
      <c r="AQ62" s="1496"/>
      <c r="AR62" s="1497"/>
      <c r="AS62" s="594"/>
      <c r="AT62" s="594" t="s">
        <v>702</v>
      </c>
      <c r="AU62" s="594"/>
      <c r="AV62" s="594"/>
      <c r="AW62" s="594"/>
    </row>
    <row r="63" spans="1:49" ht="14.1" customHeight="1" x14ac:dyDescent="0.25">
      <c r="A63" s="209"/>
      <c r="B63" s="208"/>
      <c r="C63" s="201"/>
      <c r="D63" s="1481">
        <v>0</v>
      </c>
      <c r="E63" s="1481"/>
      <c r="F63" s="1482"/>
      <c r="G63" s="1483">
        <v>26</v>
      </c>
      <c r="H63" s="1481"/>
      <c r="I63" s="1482"/>
      <c r="J63" s="1483">
        <v>27</v>
      </c>
      <c r="K63" s="1481"/>
      <c r="L63" s="1482"/>
      <c r="M63" s="1483">
        <v>27</v>
      </c>
      <c r="N63" s="1481"/>
      <c r="O63" s="1482"/>
      <c r="P63" s="1483">
        <v>27</v>
      </c>
      <c r="Q63" s="1481"/>
      <c r="R63" s="1482"/>
      <c r="S63" s="1483">
        <v>42</v>
      </c>
      <c r="T63" s="1481"/>
      <c r="U63" s="1482"/>
      <c r="V63" s="1483">
        <v>42</v>
      </c>
      <c r="W63" s="1481"/>
      <c r="X63" s="1482"/>
      <c r="Y63" s="1483">
        <v>64</v>
      </c>
      <c r="Z63" s="1481"/>
      <c r="AA63" s="1482"/>
      <c r="AB63" s="1483">
        <v>64</v>
      </c>
      <c r="AC63" s="1481"/>
      <c r="AD63" s="1482"/>
      <c r="AE63" s="1483">
        <v>95</v>
      </c>
      <c r="AF63" s="1481"/>
      <c r="AG63" s="1482"/>
      <c r="AH63" s="1484">
        <v>95</v>
      </c>
      <c r="AI63" s="1485"/>
      <c r="AJ63" s="1486"/>
      <c r="AK63" s="1484">
        <v>100</v>
      </c>
      <c r="AL63" s="1485"/>
      <c r="AM63" s="1487"/>
      <c r="AP63" s="595" t="s">
        <v>709</v>
      </c>
      <c r="AQ63" s="596"/>
      <c r="AR63" s="597" t="s">
        <v>710</v>
      </c>
      <c r="AS63" s="1498" t="s">
        <v>707</v>
      </c>
      <c r="AT63" s="1494"/>
      <c r="AU63" s="594" t="s">
        <v>826</v>
      </c>
      <c r="AV63" s="594"/>
      <c r="AW63" s="594"/>
    </row>
    <row r="64" spans="1:49" ht="14.1" customHeight="1" x14ac:dyDescent="0.25">
      <c r="A64" s="198"/>
      <c r="B64" s="174"/>
      <c r="C64" s="199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AP64" s="1499" t="s">
        <v>711</v>
      </c>
      <c r="AQ64" s="1500"/>
      <c r="AR64" s="1501"/>
      <c r="AS64" s="1498" t="s">
        <v>709</v>
      </c>
      <c r="AT64" s="1494"/>
      <c r="AU64" s="594" t="s">
        <v>827</v>
      </c>
      <c r="AV64" s="594"/>
      <c r="AW64" s="594"/>
    </row>
    <row r="65" spans="1:49" ht="14.1" customHeight="1" x14ac:dyDescent="0.25">
      <c r="A65" s="244" t="s">
        <v>604</v>
      </c>
      <c r="B65" s="204" t="s">
        <v>7</v>
      </c>
      <c r="C65" s="1397">
        <v>2000000</v>
      </c>
      <c r="D65" s="1471">
        <v>5</v>
      </c>
      <c r="E65" s="1471"/>
      <c r="F65" s="1472"/>
      <c r="G65" s="1473">
        <v>10</v>
      </c>
      <c r="H65" s="1471"/>
      <c r="I65" s="1472"/>
      <c r="J65" s="1473">
        <v>15</v>
      </c>
      <c r="K65" s="1471"/>
      <c r="L65" s="1472"/>
      <c r="M65" s="1473">
        <v>20</v>
      </c>
      <c r="N65" s="1471"/>
      <c r="O65" s="1472"/>
      <c r="P65" s="1473">
        <v>30</v>
      </c>
      <c r="Q65" s="1471"/>
      <c r="R65" s="1472"/>
      <c r="S65" s="1473">
        <v>40</v>
      </c>
      <c r="T65" s="1471"/>
      <c r="U65" s="1472"/>
      <c r="V65" s="1473">
        <v>50</v>
      </c>
      <c r="W65" s="1471"/>
      <c r="X65" s="1472"/>
      <c r="Y65" s="1473">
        <v>60</v>
      </c>
      <c r="Z65" s="1471"/>
      <c r="AA65" s="1472"/>
      <c r="AB65" s="1474">
        <v>70</v>
      </c>
      <c r="AC65" s="1475"/>
      <c r="AD65" s="1476"/>
      <c r="AE65" s="1473">
        <v>80</v>
      </c>
      <c r="AF65" s="1471"/>
      <c r="AG65" s="1472"/>
      <c r="AH65" s="1477">
        <v>90</v>
      </c>
      <c r="AI65" s="1478"/>
      <c r="AJ65" s="1479"/>
      <c r="AK65" s="1477">
        <v>100</v>
      </c>
      <c r="AL65" s="1478"/>
      <c r="AM65" s="1480"/>
      <c r="AP65" s="594"/>
      <c r="AQ65" s="594"/>
      <c r="AR65" s="594"/>
      <c r="AS65" s="1494" t="s">
        <v>710</v>
      </c>
      <c r="AT65" s="1494"/>
      <c r="AU65" s="594" t="s">
        <v>828</v>
      </c>
      <c r="AV65" s="594"/>
      <c r="AW65" s="594"/>
    </row>
    <row r="66" spans="1:49" ht="14.1" customHeight="1" x14ac:dyDescent="0.25">
      <c r="A66" s="198"/>
      <c r="B66" s="176" t="s">
        <v>8</v>
      </c>
      <c r="C66" s="1366"/>
      <c r="D66" s="348">
        <v>0</v>
      </c>
      <c r="E66" s="346"/>
      <c r="F66" s="347">
        <v>5</v>
      </c>
      <c r="G66" s="348">
        <v>26</v>
      </c>
      <c r="H66" s="346"/>
      <c r="I66" s="348">
        <v>26</v>
      </c>
      <c r="J66" s="345">
        <v>27</v>
      </c>
      <c r="K66" s="346"/>
      <c r="L66" s="349">
        <v>27</v>
      </c>
      <c r="M66" s="350">
        <v>30</v>
      </c>
      <c r="N66" s="346"/>
      <c r="O66" s="348">
        <v>27</v>
      </c>
      <c r="P66" s="345">
        <v>27</v>
      </c>
      <c r="Q66" s="346"/>
      <c r="R66" s="933">
        <v>27</v>
      </c>
      <c r="S66" s="350">
        <v>42</v>
      </c>
      <c r="T66" s="346"/>
      <c r="U66" s="347">
        <v>42</v>
      </c>
      <c r="V66" s="345">
        <v>50</v>
      </c>
      <c r="W66" s="346"/>
      <c r="X66" s="347">
        <v>42</v>
      </c>
      <c r="Y66" s="350">
        <v>64</v>
      </c>
      <c r="Z66" s="346"/>
      <c r="AA66" s="348">
        <v>64</v>
      </c>
      <c r="AB66" s="351">
        <v>64</v>
      </c>
      <c r="AC66" s="346"/>
      <c r="AD66" s="347">
        <v>64</v>
      </c>
      <c r="AE66" s="352">
        <v>95</v>
      </c>
      <c r="AF66" s="346"/>
      <c r="AG66" s="1127">
        <v>95</v>
      </c>
      <c r="AH66" s="353">
        <v>95</v>
      </c>
      <c r="AI66" s="354"/>
      <c r="AJ66" s="355">
        <v>95</v>
      </c>
      <c r="AK66" s="356">
        <v>100</v>
      </c>
      <c r="AL66" s="354"/>
      <c r="AM66" s="357">
        <v>100</v>
      </c>
      <c r="AP66" s="594"/>
      <c r="AQ66" s="594"/>
      <c r="AR66" s="594"/>
      <c r="AS66" s="1494" t="s">
        <v>711</v>
      </c>
      <c r="AT66" s="1494"/>
      <c r="AU66" s="594" t="s">
        <v>524</v>
      </c>
      <c r="AV66" s="594"/>
      <c r="AW66" s="594"/>
    </row>
    <row r="67" spans="1:49" ht="14.1" customHeight="1" x14ac:dyDescent="0.25">
      <c r="A67" s="209"/>
      <c r="B67" s="177"/>
      <c r="C67" s="205"/>
      <c r="D67" s="1481">
        <v>0</v>
      </c>
      <c r="E67" s="1481"/>
      <c r="F67" s="1482"/>
      <c r="G67" s="1483">
        <v>26</v>
      </c>
      <c r="H67" s="1481"/>
      <c r="I67" s="1482"/>
      <c r="J67" s="1483">
        <v>27</v>
      </c>
      <c r="K67" s="1481"/>
      <c r="L67" s="1482"/>
      <c r="M67" s="1483">
        <v>27</v>
      </c>
      <c r="N67" s="1481"/>
      <c r="O67" s="1482"/>
      <c r="P67" s="1483">
        <v>27</v>
      </c>
      <c r="Q67" s="1481"/>
      <c r="R67" s="1482"/>
      <c r="S67" s="1483">
        <v>42</v>
      </c>
      <c r="T67" s="1481"/>
      <c r="U67" s="1482"/>
      <c r="V67" s="1483">
        <v>42</v>
      </c>
      <c r="W67" s="1481"/>
      <c r="X67" s="1482"/>
      <c r="Y67" s="1483">
        <v>64</v>
      </c>
      <c r="Z67" s="1481"/>
      <c r="AA67" s="1482"/>
      <c r="AB67" s="1483">
        <v>64</v>
      </c>
      <c r="AC67" s="1481"/>
      <c r="AD67" s="1482"/>
      <c r="AE67" s="1483">
        <v>95</v>
      </c>
      <c r="AF67" s="1481"/>
      <c r="AG67" s="1482"/>
      <c r="AH67" s="1484">
        <v>95</v>
      </c>
      <c r="AI67" s="1485"/>
      <c r="AJ67" s="1486"/>
      <c r="AK67" s="1484">
        <v>100</v>
      </c>
      <c r="AL67" s="1485"/>
      <c r="AM67" s="1487"/>
    </row>
    <row r="68" spans="1:49" ht="14.1" customHeight="1" x14ac:dyDescent="0.25">
      <c r="A68" s="362"/>
      <c r="B68" s="363"/>
      <c r="C68" s="364"/>
      <c r="D68" s="130"/>
      <c r="E68" s="130"/>
      <c r="F68" s="130"/>
      <c r="G68" s="130"/>
      <c r="H68" s="130"/>
      <c r="I68" s="130"/>
      <c r="J68" s="130"/>
      <c r="K68" s="130"/>
      <c r="L68" s="130"/>
      <c r="M68" s="130"/>
    </row>
    <row r="69" spans="1:49" s="1" customFormat="1" ht="14.1" customHeight="1" x14ac:dyDescent="0.25">
      <c r="A69" s="368" t="s">
        <v>579</v>
      </c>
      <c r="B69" s="206" t="s">
        <v>124</v>
      </c>
      <c r="C69" s="1568">
        <f>C73</f>
        <v>3500000</v>
      </c>
      <c r="D69" s="1454">
        <v>0</v>
      </c>
      <c r="E69" s="1454"/>
      <c r="F69" s="1455"/>
      <c r="G69" s="1456">
        <v>10</v>
      </c>
      <c r="H69" s="1454"/>
      <c r="I69" s="1455"/>
      <c r="J69" s="1456">
        <v>20</v>
      </c>
      <c r="K69" s="1454"/>
      <c r="L69" s="1455"/>
      <c r="M69" s="1456">
        <v>30</v>
      </c>
      <c r="N69" s="1454"/>
      <c r="O69" s="1455"/>
      <c r="P69" s="1456">
        <v>40</v>
      </c>
      <c r="Q69" s="1454"/>
      <c r="R69" s="1455"/>
      <c r="S69" s="1456">
        <v>50</v>
      </c>
      <c r="T69" s="1454"/>
      <c r="U69" s="1455"/>
      <c r="V69" s="1456">
        <v>60</v>
      </c>
      <c r="W69" s="1454"/>
      <c r="X69" s="1455"/>
      <c r="Y69" s="1456">
        <v>70</v>
      </c>
      <c r="Z69" s="1454"/>
      <c r="AA69" s="1455"/>
      <c r="AB69" s="1457">
        <v>75</v>
      </c>
      <c r="AC69" s="1458"/>
      <c r="AD69" s="1459"/>
      <c r="AE69" s="1456">
        <v>80</v>
      </c>
      <c r="AF69" s="1454"/>
      <c r="AG69" s="1455"/>
      <c r="AH69" s="1460">
        <v>90</v>
      </c>
      <c r="AI69" s="1461"/>
      <c r="AJ69" s="1462"/>
      <c r="AK69" s="1460">
        <v>100</v>
      </c>
      <c r="AL69" s="1461"/>
      <c r="AM69" s="1463"/>
    </row>
    <row r="70" spans="1:49" s="1" customFormat="1" ht="14.1" customHeight="1" x14ac:dyDescent="0.25">
      <c r="A70" s="227"/>
      <c r="B70" s="1490" t="s">
        <v>101</v>
      </c>
      <c r="C70" s="1569"/>
      <c r="D70" s="370">
        <v>0</v>
      </c>
      <c r="E70" s="371"/>
      <c r="F70" s="372">
        <v>0</v>
      </c>
      <c r="G70" s="370">
        <v>3</v>
      </c>
      <c r="H70" s="371"/>
      <c r="I70" s="370">
        <v>3</v>
      </c>
      <c r="J70" s="373">
        <v>3</v>
      </c>
      <c r="K70" s="371"/>
      <c r="L70" s="374">
        <v>3</v>
      </c>
      <c r="M70" s="375">
        <v>20</v>
      </c>
      <c r="N70" s="371"/>
      <c r="O70" s="370">
        <v>3</v>
      </c>
      <c r="P70" s="373">
        <v>20</v>
      </c>
      <c r="Q70" s="371"/>
      <c r="R70" s="932">
        <v>3</v>
      </c>
      <c r="S70" s="375">
        <v>3</v>
      </c>
      <c r="T70" s="371"/>
      <c r="U70" s="372">
        <v>3</v>
      </c>
      <c r="V70" s="373">
        <v>50</v>
      </c>
      <c r="W70" s="371"/>
      <c r="X70" s="372">
        <v>3</v>
      </c>
      <c r="Y70" s="375">
        <v>47</v>
      </c>
      <c r="Z70" s="371"/>
      <c r="AA70" s="370">
        <v>47</v>
      </c>
      <c r="AB70" s="376">
        <v>48</v>
      </c>
      <c r="AC70" s="371"/>
      <c r="AD70" s="372">
        <v>48</v>
      </c>
      <c r="AE70" s="377">
        <v>65</v>
      </c>
      <c r="AF70" s="371"/>
      <c r="AG70" s="1126">
        <v>65</v>
      </c>
      <c r="AH70" s="378">
        <v>65</v>
      </c>
      <c r="AI70" s="340"/>
      <c r="AJ70" s="379">
        <v>65</v>
      </c>
      <c r="AK70" s="380">
        <v>100</v>
      </c>
      <c r="AL70" s="340"/>
      <c r="AM70" s="381">
        <v>100</v>
      </c>
    </row>
    <row r="71" spans="1:49" ht="14.1" customHeight="1" x14ac:dyDescent="0.25">
      <c r="A71" s="209"/>
      <c r="B71" s="1491"/>
      <c r="C71" s="1570"/>
      <c r="D71" s="1481">
        <v>0</v>
      </c>
      <c r="E71" s="1481"/>
      <c r="F71" s="1482"/>
      <c r="G71" s="1483">
        <v>3</v>
      </c>
      <c r="H71" s="1481"/>
      <c r="I71" s="1482"/>
      <c r="J71" s="1483">
        <v>3</v>
      </c>
      <c r="K71" s="1481"/>
      <c r="L71" s="1482"/>
      <c r="M71" s="1483">
        <v>3</v>
      </c>
      <c r="N71" s="1481"/>
      <c r="O71" s="1482"/>
      <c r="P71" s="1483">
        <v>3</v>
      </c>
      <c r="Q71" s="1481"/>
      <c r="R71" s="1482"/>
      <c r="S71" s="1483">
        <v>3</v>
      </c>
      <c r="T71" s="1481"/>
      <c r="U71" s="1482"/>
      <c r="V71" s="1483">
        <v>3</v>
      </c>
      <c r="W71" s="1481"/>
      <c r="X71" s="1482"/>
      <c r="Y71" s="1483">
        <v>47</v>
      </c>
      <c r="Z71" s="1481"/>
      <c r="AA71" s="1482"/>
      <c r="AB71" s="1483">
        <v>48</v>
      </c>
      <c r="AC71" s="1481"/>
      <c r="AD71" s="1482"/>
      <c r="AE71" s="1483">
        <v>65</v>
      </c>
      <c r="AF71" s="1481"/>
      <c r="AG71" s="1482"/>
      <c r="AH71" s="1484">
        <v>65</v>
      </c>
      <c r="AI71" s="1485"/>
      <c r="AJ71" s="1486"/>
      <c r="AK71" s="1484">
        <v>100</v>
      </c>
      <c r="AL71" s="1485"/>
      <c r="AM71" s="1487"/>
    </row>
    <row r="72" spans="1:49" ht="14.1" customHeight="1" x14ac:dyDescent="0.25">
      <c r="A72" s="198"/>
      <c r="B72" s="174"/>
      <c r="C72" s="199"/>
      <c r="D72" s="130"/>
      <c r="E72" s="130"/>
      <c r="F72" s="130"/>
      <c r="G72" s="130"/>
      <c r="H72" s="130"/>
      <c r="I72" s="130"/>
      <c r="J72" s="130"/>
      <c r="K72" s="130"/>
      <c r="L72" s="130"/>
      <c r="M72" s="130"/>
    </row>
    <row r="73" spans="1:49" ht="14.1" customHeight="1" x14ac:dyDescent="0.25">
      <c r="A73" s="244" t="s">
        <v>605</v>
      </c>
      <c r="B73" s="204" t="s">
        <v>9</v>
      </c>
      <c r="C73" s="1397">
        <v>3500000</v>
      </c>
      <c r="D73" s="1471">
        <v>0</v>
      </c>
      <c r="E73" s="1471"/>
      <c r="F73" s="1472"/>
      <c r="G73" s="1473">
        <v>10</v>
      </c>
      <c r="H73" s="1471"/>
      <c r="I73" s="1472"/>
      <c r="J73" s="1473">
        <v>20</v>
      </c>
      <c r="K73" s="1471"/>
      <c r="L73" s="1472"/>
      <c r="M73" s="1473">
        <v>30</v>
      </c>
      <c r="N73" s="1471"/>
      <c r="O73" s="1472"/>
      <c r="P73" s="1473">
        <v>40</v>
      </c>
      <c r="Q73" s="1471"/>
      <c r="R73" s="1472"/>
      <c r="S73" s="1473">
        <v>50</v>
      </c>
      <c r="T73" s="1471"/>
      <c r="U73" s="1472"/>
      <c r="V73" s="1473">
        <v>60</v>
      </c>
      <c r="W73" s="1471"/>
      <c r="X73" s="1472"/>
      <c r="Y73" s="1473">
        <v>70</v>
      </c>
      <c r="Z73" s="1471"/>
      <c r="AA73" s="1472"/>
      <c r="AB73" s="1474">
        <v>75</v>
      </c>
      <c r="AC73" s="1475"/>
      <c r="AD73" s="1476"/>
      <c r="AE73" s="1473">
        <v>80</v>
      </c>
      <c r="AF73" s="1471"/>
      <c r="AG73" s="1472"/>
      <c r="AH73" s="1477">
        <v>90</v>
      </c>
      <c r="AI73" s="1478"/>
      <c r="AJ73" s="1479"/>
      <c r="AK73" s="1477">
        <v>100</v>
      </c>
      <c r="AL73" s="1478"/>
      <c r="AM73" s="1480"/>
    </row>
    <row r="74" spans="1:49" ht="14.1" customHeight="1" x14ac:dyDescent="0.25">
      <c r="A74" s="198"/>
      <c r="B74" s="176" t="s">
        <v>10</v>
      </c>
      <c r="C74" s="1366"/>
      <c r="D74" s="348">
        <v>0</v>
      </c>
      <c r="E74" s="346"/>
      <c r="F74" s="347">
        <v>0</v>
      </c>
      <c r="G74" s="348">
        <v>3</v>
      </c>
      <c r="H74" s="346"/>
      <c r="I74" s="348">
        <v>3</v>
      </c>
      <c r="J74" s="345">
        <v>3</v>
      </c>
      <c r="K74" s="346"/>
      <c r="L74" s="349">
        <v>3</v>
      </c>
      <c r="M74" s="350">
        <v>20</v>
      </c>
      <c r="N74" s="346"/>
      <c r="O74" s="348">
        <v>3</v>
      </c>
      <c r="P74" s="345">
        <v>20</v>
      </c>
      <c r="Q74" s="346"/>
      <c r="R74" s="933">
        <v>3</v>
      </c>
      <c r="S74" s="350">
        <v>3</v>
      </c>
      <c r="T74" s="346"/>
      <c r="U74" s="347">
        <v>3</v>
      </c>
      <c r="V74" s="345">
        <v>50</v>
      </c>
      <c r="W74" s="346"/>
      <c r="X74" s="347">
        <v>3</v>
      </c>
      <c r="Y74" s="350">
        <v>47</v>
      </c>
      <c r="Z74" s="346"/>
      <c r="AA74" s="348">
        <v>47</v>
      </c>
      <c r="AB74" s="351">
        <v>48</v>
      </c>
      <c r="AC74" s="346"/>
      <c r="AD74" s="347">
        <v>48</v>
      </c>
      <c r="AE74" s="352">
        <v>65</v>
      </c>
      <c r="AF74" s="346"/>
      <c r="AG74" s="1127">
        <v>65</v>
      </c>
      <c r="AH74" s="353">
        <v>65</v>
      </c>
      <c r="AI74" s="354"/>
      <c r="AJ74" s="355">
        <v>65</v>
      </c>
      <c r="AK74" s="356">
        <v>100</v>
      </c>
      <c r="AL74" s="354"/>
      <c r="AM74" s="357">
        <v>100</v>
      </c>
    </row>
    <row r="75" spans="1:49" ht="14.1" customHeight="1" x14ac:dyDescent="0.25">
      <c r="A75" s="209"/>
      <c r="B75" s="177"/>
      <c r="C75" s="205"/>
      <c r="D75" s="1481">
        <v>0</v>
      </c>
      <c r="E75" s="1481"/>
      <c r="F75" s="1482"/>
      <c r="G75" s="1483">
        <v>3</v>
      </c>
      <c r="H75" s="1481"/>
      <c r="I75" s="1482"/>
      <c r="J75" s="1483">
        <v>3</v>
      </c>
      <c r="K75" s="1481"/>
      <c r="L75" s="1482"/>
      <c r="M75" s="1483">
        <v>3</v>
      </c>
      <c r="N75" s="1481"/>
      <c r="O75" s="1482"/>
      <c r="P75" s="1483">
        <v>3</v>
      </c>
      <c r="Q75" s="1481"/>
      <c r="R75" s="1482"/>
      <c r="S75" s="1483">
        <v>3</v>
      </c>
      <c r="T75" s="1481"/>
      <c r="U75" s="1482"/>
      <c r="V75" s="1483">
        <v>3</v>
      </c>
      <c r="W75" s="1481"/>
      <c r="X75" s="1482"/>
      <c r="Y75" s="1483">
        <v>47</v>
      </c>
      <c r="Z75" s="1481"/>
      <c r="AA75" s="1482"/>
      <c r="AB75" s="1483">
        <v>48</v>
      </c>
      <c r="AC75" s="1481"/>
      <c r="AD75" s="1482"/>
      <c r="AE75" s="1483">
        <v>65</v>
      </c>
      <c r="AF75" s="1481"/>
      <c r="AG75" s="1482"/>
      <c r="AH75" s="1484">
        <v>65</v>
      </c>
      <c r="AI75" s="1485"/>
      <c r="AJ75" s="1486"/>
      <c r="AK75" s="1484">
        <v>100</v>
      </c>
      <c r="AL75" s="1485"/>
      <c r="AM75" s="1487"/>
    </row>
    <row r="76" spans="1:49" ht="14.1" customHeight="1" x14ac:dyDescent="0.25">
      <c r="A76" s="198"/>
      <c r="B76" s="176"/>
      <c r="C76" s="213"/>
      <c r="D76" s="130"/>
      <c r="E76" s="130"/>
      <c r="F76" s="130"/>
      <c r="G76" s="130"/>
      <c r="H76" s="130"/>
      <c r="I76" s="130"/>
      <c r="J76" s="130"/>
      <c r="K76" s="130"/>
      <c r="L76" s="130"/>
      <c r="M76" s="130"/>
    </row>
    <row r="77" spans="1:49" s="1" customFormat="1" ht="14.1" customHeight="1" x14ac:dyDescent="0.25">
      <c r="A77" s="368" t="s">
        <v>580</v>
      </c>
      <c r="B77" s="206" t="s">
        <v>123</v>
      </c>
      <c r="C77" s="1568">
        <f>C81</f>
        <v>1236000</v>
      </c>
      <c r="D77" s="1454">
        <v>40</v>
      </c>
      <c r="E77" s="1454"/>
      <c r="F77" s="1455"/>
      <c r="G77" s="1456">
        <v>60</v>
      </c>
      <c r="H77" s="1454"/>
      <c r="I77" s="1455"/>
      <c r="J77" s="1456">
        <v>70</v>
      </c>
      <c r="K77" s="1454"/>
      <c r="L77" s="1455"/>
      <c r="M77" s="1456">
        <v>70</v>
      </c>
      <c r="N77" s="1454"/>
      <c r="O77" s="1455"/>
      <c r="P77" s="1456">
        <v>70</v>
      </c>
      <c r="Q77" s="1454"/>
      <c r="R77" s="1455"/>
      <c r="S77" s="1456">
        <v>70</v>
      </c>
      <c r="T77" s="1454"/>
      <c r="U77" s="1455"/>
      <c r="V77" s="1456">
        <v>75</v>
      </c>
      <c r="W77" s="1454"/>
      <c r="X77" s="1455"/>
      <c r="Y77" s="1456">
        <v>75</v>
      </c>
      <c r="Z77" s="1454"/>
      <c r="AA77" s="1455"/>
      <c r="AB77" s="1457">
        <v>80</v>
      </c>
      <c r="AC77" s="1458"/>
      <c r="AD77" s="1459"/>
      <c r="AE77" s="1456">
        <v>80</v>
      </c>
      <c r="AF77" s="1454"/>
      <c r="AG77" s="1455"/>
      <c r="AH77" s="1533">
        <v>90</v>
      </c>
      <c r="AI77" s="1534"/>
      <c r="AJ77" s="1540"/>
      <c r="AK77" s="1533">
        <v>100</v>
      </c>
      <c r="AL77" s="1534"/>
      <c r="AM77" s="1535"/>
    </row>
    <row r="78" spans="1:49" s="1" customFormat="1" ht="14.1" customHeight="1" x14ac:dyDescent="0.25">
      <c r="A78" s="227"/>
      <c r="B78" s="174" t="s">
        <v>102</v>
      </c>
      <c r="C78" s="1569"/>
      <c r="D78" s="370">
        <v>0</v>
      </c>
      <c r="E78" s="371"/>
      <c r="F78" s="372">
        <v>20</v>
      </c>
      <c r="G78" s="370">
        <v>63</v>
      </c>
      <c r="H78" s="371"/>
      <c r="I78" s="370">
        <v>63</v>
      </c>
      <c r="J78" s="373">
        <v>65</v>
      </c>
      <c r="K78" s="371"/>
      <c r="L78" s="374">
        <v>65</v>
      </c>
      <c r="M78" s="375">
        <v>65</v>
      </c>
      <c r="N78" s="371"/>
      <c r="O78" s="370">
        <v>65</v>
      </c>
      <c r="P78" s="373">
        <v>90</v>
      </c>
      <c r="Q78" s="371"/>
      <c r="R78" s="932">
        <v>90</v>
      </c>
      <c r="S78" s="375">
        <v>90</v>
      </c>
      <c r="T78" s="371"/>
      <c r="U78" s="372">
        <v>90</v>
      </c>
      <c r="V78" s="373">
        <v>90</v>
      </c>
      <c r="W78" s="371"/>
      <c r="X78" s="372">
        <v>90</v>
      </c>
      <c r="Y78" s="375">
        <v>95</v>
      </c>
      <c r="Z78" s="371"/>
      <c r="AA78" s="370">
        <v>95</v>
      </c>
      <c r="AB78" s="376">
        <v>95</v>
      </c>
      <c r="AC78" s="371"/>
      <c r="AD78" s="372">
        <v>95</v>
      </c>
      <c r="AE78" s="1125">
        <v>100</v>
      </c>
      <c r="AF78" s="340"/>
      <c r="AG78" s="1126">
        <v>100</v>
      </c>
      <c r="AH78" s="1240"/>
      <c r="AI78" s="1241"/>
      <c r="AJ78" s="1242"/>
      <c r="AK78" s="1243"/>
      <c r="AL78" s="1241"/>
      <c r="AM78" s="1244"/>
    </row>
    <row r="79" spans="1:49" ht="14.1" customHeight="1" x14ac:dyDescent="0.25">
      <c r="A79" s="209"/>
      <c r="B79" s="208"/>
      <c r="C79" s="201"/>
      <c r="D79" s="1481">
        <v>0</v>
      </c>
      <c r="E79" s="1481"/>
      <c r="F79" s="1482"/>
      <c r="G79" s="1483">
        <v>63</v>
      </c>
      <c r="H79" s="1481"/>
      <c r="I79" s="1482"/>
      <c r="J79" s="1483">
        <v>65</v>
      </c>
      <c r="K79" s="1481"/>
      <c r="L79" s="1482"/>
      <c r="M79" s="1483">
        <v>65</v>
      </c>
      <c r="N79" s="1481"/>
      <c r="O79" s="1482"/>
      <c r="P79" s="1483">
        <v>90</v>
      </c>
      <c r="Q79" s="1481"/>
      <c r="R79" s="1482"/>
      <c r="S79" s="1483">
        <v>90</v>
      </c>
      <c r="T79" s="1481"/>
      <c r="U79" s="1482"/>
      <c r="V79" s="1483">
        <v>90</v>
      </c>
      <c r="W79" s="1481"/>
      <c r="X79" s="1482"/>
      <c r="Y79" s="1483">
        <v>95</v>
      </c>
      <c r="Z79" s="1481"/>
      <c r="AA79" s="1482"/>
      <c r="AB79" s="1483">
        <v>95</v>
      </c>
      <c r="AC79" s="1481"/>
      <c r="AD79" s="1482"/>
      <c r="AE79" s="1483">
        <v>100</v>
      </c>
      <c r="AF79" s="1481"/>
      <c r="AG79" s="1482"/>
      <c r="AH79" s="1513"/>
      <c r="AI79" s="1514"/>
      <c r="AJ79" s="1515"/>
      <c r="AK79" s="1513"/>
      <c r="AL79" s="1514"/>
      <c r="AM79" s="1516"/>
    </row>
    <row r="80" spans="1:49" ht="14.1" customHeight="1" x14ac:dyDescent="0.25">
      <c r="A80" s="198"/>
      <c r="B80" s="174"/>
      <c r="C80" s="199"/>
      <c r="D80" s="130"/>
      <c r="E80" s="130"/>
      <c r="F80" s="130"/>
      <c r="G80" s="130"/>
      <c r="H80" s="130"/>
      <c r="I80" s="130"/>
      <c r="J80" s="130"/>
      <c r="K80" s="130"/>
      <c r="L80" s="130"/>
      <c r="M80" s="130"/>
    </row>
    <row r="81" spans="1:39" ht="14.1" customHeight="1" x14ac:dyDescent="0.25">
      <c r="A81" s="244" t="s">
        <v>606</v>
      </c>
      <c r="B81" s="204" t="s">
        <v>11</v>
      </c>
      <c r="C81" s="1397">
        <v>1236000</v>
      </c>
      <c r="D81" s="1471">
        <v>40</v>
      </c>
      <c r="E81" s="1471"/>
      <c r="F81" s="1472"/>
      <c r="G81" s="1473">
        <v>60</v>
      </c>
      <c r="H81" s="1471"/>
      <c r="I81" s="1472"/>
      <c r="J81" s="1473">
        <v>70</v>
      </c>
      <c r="K81" s="1471"/>
      <c r="L81" s="1472"/>
      <c r="M81" s="1473">
        <v>70</v>
      </c>
      <c r="N81" s="1471"/>
      <c r="O81" s="1472"/>
      <c r="P81" s="1473">
        <v>70</v>
      </c>
      <c r="Q81" s="1471"/>
      <c r="R81" s="1472"/>
      <c r="S81" s="1473">
        <v>70</v>
      </c>
      <c r="T81" s="1471"/>
      <c r="U81" s="1472"/>
      <c r="V81" s="1473">
        <v>75</v>
      </c>
      <c r="W81" s="1471"/>
      <c r="X81" s="1472"/>
      <c r="Y81" s="1473">
        <v>75</v>
      </c>
      <c r="Z81" s="1471"/>
      <c r="AA81" s="1472"/>
      <c r="AB81" s="1474">
        <v>80</v>
      </c>
      <c r="AC81" s="1475"/>
      <c r="AD81" s="1476"/>
      <c r="AE81" s="1473">
        <v>80</v>
      </c>
      <c r="AF81" s="1471"/>
      <c r="AG81" s="1472"/>
      <c r="AH81" s="1520">
        <v>90</v>
      </c>
      <c r="AI81" s="1521"/>
      <c r="AJ81" s="1536"/>
      <c r="AK81" s="1520">
        <v>100</v>
      </c>
      <c r="AL81" s="1521"/>
      <c r="AM81" s="1522"/>
    </row>
    <row r="82" spans="1:39" ht="14.1" customHeight="1" x14ac:dyDescent="0.25">
      <c r="A82" s="198"/>
      <c r="B82" s="176" t="s">
        <v>12</v>
      </c>
      <c r="C82" s="1366"/>
      <c r="D82" s="348">
        <v>0</v>
      </c>
      <c r="E82" s="346"/>
      <c r="F82" s="347">
        <v>20</v>
      </c>
      <c r="G82" s="348">
        <v>63</v>
      </c>
      <c r="H82" s="346"/>
      <c r="I82" s="348">
        <v>63</v>
      </c>
      <c r="J82" s="345">
        <v>65</v>
      </c>
      <c r="K82" s="346"/>
      <c r="L82" s="349">
        <v>65</v>
      </c>
      <c r="M82" s="350">
        <v>65</v>
      </c>
      <c r="N82" s="346"/>
      <c r="O82" s="348">
        <v>65</v>
      </c>
      <c r="P82" s="345">
        <v>90</v>
      </c>
      <c r="Q82" s="346"/>
      <c r="R82" s="933">
        <v>90</v>
      </c>
      <c r="S82" s="350">
        <v>90</v>
      </c>
      <c r="T82" s="346"/>
      <c r="U82" s="347">
        <v>90</v>
      </c>
      <c r="V82" s="345">
        <v>90</v>
      </c>
      <c r="W82" s="346"/>
      <c r="X82" s="347">
        <v>90</v>
      </c>
      <c r="Y82" s="350">
        <v>95</v>
      </c>
      <c r="Z82" s="346"/>
      <c r="AA82" s="348">
        <v>95</v>
      </c>
      <c r="AB82" s="351">
        <v>95</v>
      </c>
      <c r="AC82" s="346"/>
      <c r="AD82" s="347">
        <v>95</v>
      </c>
      <c r="AE82" s="352">
        <v>100</v>
      </c>
      <c r="AF82" s="346"/>
      <c r="AG82" s="1127">
        <v>100</v>
      </c>
      <c r="AH82" s="1245"/>
      <c r="AI82" s="1246"/>
      <c r="AJ82" s="1247"/>
      <c r="AK82" s="1248"/>
      <c r="AL82" s="1246"/>
      <c r="AM82" s="1249"/>
    </row>
    <row r="83" spans="1:39" ht="14.1" customHeight="1" x14ac:dyDescent="0.25">
      <c r="A83" s="209"/>
      <c r="B83" s="177"/>
      <c r="C83" s="205"/>
      <c r="D83" s="1481">
        <v>0</v>
      </c>
      <c r="E83" s="1481"/>
      <c r="F83" s="1482"/>
      <c r="G83" s="1483">
        <v>63</v>
      </c>
      <c r="H83" s="1481"/>
      <c r="I83" s="1482"/>
      <c r="J83" s="1483">
        <v>65</v>
      </c>
      <c r="K83" s="1481"/>
      <c r="L83" s="1482"/>
      <c r="M83" s="1483">
        <v>65</v>
      </c>
      <c r="N83" s="1481"/>
      <c r="O83" s="1482"/>
      <c r="P83" s="1483">
        <v>90</v>
      </c>
      <c r="Q83" s="1481"/>
      <c r="R83" s="1482"/>
      <c r="S83" s="1483">
        <v>90</v>
      </c>
      <c r="T83" s="1481"/>
      <c r="U83" s="1482"/>
      <c r="V83" s="1483">
        <v>90</v>
      </c>
      <c r="W83" s="1481"/>
      <c r="X83" s="1482"/>
      <c r="Y83" s="1483">
        <v>95</v>
      </c>
      <c r="Z83" s="1481"/>
      <c r="AA83" s="1482"/>
      <c r="AB83" s="1483">
        <v>95</v>
      </c>
      <c r="AC83" s="1481"/>
      <c r="AD83" s="1482"/>
      <c r="AE83" s="1483">
        <v>100</v>
      </c>
      <c r="AF83" s="1481"/>
      <c r="AG83" s="1482"/>
      <c r="AH83" s="1513"/>
      <c r="AI83" s="1514"/>
      <c r="AJ83" s="1515"/>
      <c r="AK83" s="1513"/>
      <c r="AL83" s="1514"/>
      <c r="AM83" s="1516"/>
    </row>
    <row r="84" spans="1:39" ht="14.1" customHeight="1" x14ac:dyDescent="0.25">
      <c r="A84" s="396"/>
      <c r="B84" s="215"/>
      <c r="C84" s="216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  <c r="O84" s="397"/>
      <c r="P84" s="397"/>
      <c r="Q84" s="397"/>
      <c r="R84" s="945"/>
      <c r="S84" s="397"/>
      <c r="T84" s="397"/>
      <c r="U84" s="397"/>
      <c r="V84" s="397"/>
      <c r="W84" s="397"/>
      <c r="X84" s="397"/>
      <c r="Y84" s="397"/>
      <c r="Z84" s="397"/>
      <c r="AA84" s="397"/>
      <c r="AB84" s="397"/>
      <c r="AC84" s="397"/>
      <c r="AD84" s="397"/>
      <c r="AE84" s="397"/>
      <c r="AF84" s="397"/>
      <c r="AG84" s="945"/>
      <c r="AH84" s="398"/>
      <c r="AI84" s="399"/>
      <c r="AJ84" s="399"/>
      <c r="AK84" s="398"/>
      <c r="AL84" s="399"/>
      <c r="AM84" s="399"/>
    </row>
    <row r="85" spans="1:39" ht="14.1" customHeight="1" x14ac:dyDescent="0.25">
      <c r="A85" s="339"/>
      <c r="B85" s="190"/>
      <c r="C85" s="191"/>
      <c r="D85" s="393"/>
      <c r="E85" s="393"/>
      <c r="F85" s="393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946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946"/>
      <c r="AH85" s="394"/>
      <c r="AI85" s="395"/>
      <c r="AJ85" s="395"/>
      <c r="AK85" s="394"/>
      <c r="AL85" s="395">
        <v>3</v>
      </c>
      <c r="AM85" s="395"/>
    </row>
    <row r="86" spans="1:39" ht="14.1" customHeight="1" x14ac:dyDescent="0.25">
      <c r="A86" s="400"/>
      <c r="B86" s="341"/>
      <c r="C86" s="342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941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941"/>
      <c r="AH86" s="129"/>
      <c r="AI86" s="129"/>
      <c r="AJ86" s="129"/>
      <c r="AK86" s="129"/>
      <c r="AL86" s="129"/>
      <c r="AM86" s="129"/>
    </row>
    <row r="87" spans="1:39" s="1" customFormat="1" ht="14.1" customHeight="1" x14ac:dyDescent="0.25">
      <c r="A87" s="368" t="s">
        <v>581</v>
      </c>
      <c r="B87" s="206" t="s">
        <v>122</v>
      </c>
      <c r="C87" s="1568">
        <f>C91+C95</f>
        <v>5369000</v>
      </c>
      <c r="D87" s="1454">
        <v>0</v>
      </c>
      <c r="E87" s="1454"/>
      <c r="F87" s="1455"/>
      <c r="G87" s="1456">
        <v>0</v>
      </c>
      <c r="H87" s="1454"/>
      <c r="I87" s="1455"/>
      <c r="J87" s="1456">
        <v>10</v>
      </c>
      <c r="K87" s="1454"/>
      <c r="L87" s="1455"/>
      <c r="M87" s="1456">
        <v>20</v>
      </c>
      <c r="N87" s="1454"/>
      <c r="O87" s="1455"/>
      <c r="P87" s="1456">
        <v>30</v>
      </c>
      <c r="Q87" s="1454"/>
      <c r="R87" s="1455"/>
      <c r="S87" s="1456">
        <v>40</v>
      </c>
      <c r="T87" s="1454"/>
      <c r="U87" s="1455"/>
      <c r="V87" s="1456">
        <v>50</v>
      </c>
      <c r="W87" s="1454"/>
      <c r="X87" s="1455"/>
      <c r="Y87" s="1456">
        <v>65</v>
      </c>
      <c r="Z87" s="1454"/>
      <c r="AA87" s="1455"/>
      <c r="AB87" s="1457">
        <v>75</v>
      </c>
      <c r="AC87" s="1458"/>
      <c r="AD87" s="1459"/>
      <c r="AE87" s="1456">
        <v>80</v>
      </c>
      <c r="AF87" s="1454"/>
      <c r="AG87" s="1455"/>
      <c r="AH87" s="1460">
        <v>90</v>
      </c>
      <c r="AI87" s="1461"/>
      <c r="AJ87" s="1462"/>
      <c r="AK87" s="1460">
        <v>100</v>
      </c>
      <c r="AL87" s="1461"/>
      <c r="AM87" s="1463"/>
    </row>
    <row r="88" spans="1:39" s="1" customFormat="1" ht="14.1" customHeight="1" x14ac:dyDescent="0.25">
      <c r="A88" s="227"/>
      <c r="B88" s="174" t="s">
        <v>103</v>
      </c>
      <c r="C88" s="1569"/>
      <c r="D88" s="370">
        <v>0</v>
      </c>
      <c r="E88" s="371"/>
      <c r="F88" s="372">
        <v>0</v>
      </c>
      <c r="G88" s="370">
        <v>0</v>
      </c>
      <c r="H88" s="371"/>
      <c r="I88" s="370">
        <v>0</v>
      </c>
      <c r="J88" s="373">
        <v>0</v>
      </c>
      <c r="K88" s="371"/>
      <c r="L88" s="374">
        <v>0</v>
      </c>
      <c r="M88" s="375">
        <v>0</v>
      </c>
      <c r="N88" s="371"/>
      <c r="O88" s="370">
        <v>0</v>
      </c>
      <c r="P88" s="373">
        <v>19</v>
      </c>
      <c r="Q88" s="371"/>
      <c r="R88" s="932">
        <v>19</v>
      </c>
      <c r="S88" s="375">
        <v>22</v>
      </c>
      <c r="T88" s="371"/>
      <c r="U88" s="372">
        <v>22</v>
      </c>
      <c r="V88" s="373">
        <v>40</v>
      </c>
      <c r="W88" s="371"/>
      <c r="X88" s="372">
        <v>22</v>
      </c>
      <c r="Y88" s="375">
        <v>48</v>
      </c>
      <c r="Z88" s="371"/>
      <c r="AA88" s="370">
        <v>48</v>
      </c>
      <c r="AB88" s="376">
        <v>48</v>
      </c>
      <c r="AC88" s="371"/>
      <c r="AD88" s="372">
        <v>48</v>
      </c>
      <c r="AE88" s="377">
        <v>99</v>
      </c>
      <c r="AF88" s="371"/>
      <c r="AG88" s="1126">
        <v>99</v>
      </c>
      <c r="AH88" s="378">
        <v>44</v>
      </c>
      <c r="AI88" s="340"/>
      <c r="AJ88" s="379">
        <v>44</v>
      </c>
      <c r="AK88" s="380">
        <v>100</v>
      </c>
      <c r="AL88" s="340"/>
      <c r="AM88" s="381">
        <v>100</v>
      </c>
    </row>
    <row r="89" spans="1:39" ht="14.1" customHeight="1" x14ac:dyDescent="0.25">
      <c r="A89" s="209"/>
      <c r="B89" s="208"/>
      <c r="C89" s="1570"/>
      <c r="D89" s="1481">
        <v>0</v>
      </c>
      <c r="E89" s="1481"/>
      <c r="F89" s="1482"/>
      <c r="G89" s="1483">
        <v>0</v>
      </c>
      <c r="H89" s="1481"/>
      <c r="I89" s="1482"/>
      <c r="J89" s="1483">
        <v>0</v>
      </c>
      <c r="K89" s="1481"/>
      <c r="L89" s="1482"/>
      <c r="M89" s="1483">
        <v>0</v>
      </c>
      <c r="N89" s="1481"/>
      <c r="O89" s="1482"/>
      <c r="P89" s="1483"/>
      <c r="Q89" s="1481"/>
      <c r="R89" s="1482"/>
      <c r="S89" s="1483">
        <v>22</v>
      </c>
      <c r="T89" s="1481"/>
      <c r="U89" s="1482"/>
      <c r="V89" s="1483">
        <v>22</v>
      </c>
      <c r="W89" s="1481"/>
      <c r="X89" s="1482"/>
      <c r="Y89" s="1483">
        <v>48</v>
      </c>
      <c r="Z89" s="1481"/>
      <c r="AA89" s="1482"/>
      <c r="AB89" s="1483">
        <v>48</v>
      </c>
      <c r="AC89" s="1481"/>
      <c r="AD89" s="1482"/>
      <c r="AE89" s="1483">
        <v>99</v>
      </c>
      <c r="AF89" s="1481"/>
      <c r="AG89" s="1482"/>
      <c r="AH89" s="1467">
        <v>44</v>
      </c>
      <c r="AI89" s="1468"/>
      <c r="AJ89" s="1469"/>
      <c r="AK89" s="1467">
        <v>100</v>
      </c>
      <c r="AL89" s="1468"/>
      <c r="AM89" s="1470"/>
    </row>
    <row r="90" spans="1:39" ht="14.1" customHeight="1" x14ac:dyDescent="0.25">
      <c r="A90" s="198"/>
      <c r="B90" s="174"/>
      <c r="C90" s="199"/>
      <c r="D90" s="130"/>
      <c r="E90" s="130"/>
      <c r="F90" s="130"/>
      <c r="G90" s="130"/>
      <c r="H90" s="130"/>
      <c r="I90" s="130"/>
      <c r="J90" s="130"/>
      <c r="K90" s="130"/>
      <c r="L90" s="130"/>
      <c r="M90" s="130"/>
    </row>
    <row r="91" spans="1:39" ht="14.1" customHeight="1" x14ac:dyDescent="0.25">
      <c r="A91" s="244" t="s">
        <v>607</v>
      </c>
      <c r="B91" s="204" t="s">
        <v>13</v>
      </c>
      <c r="C91" s="1397">
        <v>1000000</v>
      </c>
      <c r="D91" s="1471">
        <v>0</v>
      </c>
      <c r="E91" s="1471"/>
      <c r="F91" s="1472"/>
      <c r="G91" s="1473">
        <v>0</v>
      </c>
      <c r="H91" s="1471"/>
      <c r="I91" s="1472"/>
      <c r="J91" s="1473">
        <v>10</v>
      </c>
      <c r="K91" s="1471"/>
      <c r="L91" s="1472"/>
      <c r="M91" s="1473">
        <v>20</v>
      </c>
      <c r="N91" s="1471"/>
      <c r="O91" s="1472"/>
      <c r="P91" s="1473">
        <v>30</v>
      </c>
      <c r="Q91" s="1471"/>
      <c r="R91" s="1472"/>
      <c r="S91" s="1473">
        <v>40</v>
      </c>
      <c r="T91" s="1471"/>
      <c r="U91" s="1472"/>
      <c r="V91" s="1473">
        <v>50</v>
      </c>
      <c r="W91" s="1471"/>
      <c r="X91" s="1472"/>
      <c r="Y91" s="1473">
        <v>65</v>
      </c>
      <c r="Z91" s="1471"/>
      <c r="AA91" s="1472"/>
      <c r="AB91" s="1474">
        <v>75</v>
      </c>
      <c r="AC91" s="1475"/>
      <c r="AD91" s="1476"/>
      <c r="AE91" s="1473">
        <v>80</v>
      </c>
      <c r="AF91" s="1471"/>
      <c r="AG91" s="1472"/>
      <c r="AH91" s="1520">
        <v>90</v>
      </c>
      <c r="AI91" s="1521"/>
      <c r="AJ91" s="1536"/>
      <c r="AK91" s="1520">
        <v>100</v>
      </c>
      <c r="AL91" s="1521"/>
      <c r="AM91" s="1522"/>
    </row>
    <row r="92" spans="1:39" ht="14.1" customHeight="1" x14ac:dyDescent="0.25">
      <c r="A92" s="203"/>
      <c r="B92" s="176" t="s">
        <v>14</v>
      </c>
      <c r="C92" s="1366"/>
      <c r="D92" s="348">
        <v>0</v>
      </c>
      <c r="E92" s="346"/>
      <c r="F92" s="347">
        <v>0</v>
      </c>
      <c r="G92" s="348">
        <v>0</v>
      </c>
      <c r="H92" s="346"/>
      <c r="I92" s="348">
        <v>0</v>
      </c>
      <c r="J92" s="345">
        <v>0</v>
      </c>
      <c r="K92" s="346"/>
      <c r="L92" s="349">
        <v>0</v>
      </c>
      <c r="M92" s="350">
        <v>0</v>
      </c>
      <c r="N92" s="346"/>
      <c r="O92" s="348">
        <v>0</v>
      </c>
      <c r="P92" s="345">
        <v>45</v>
      </c>
      <c r="Q92" s="346"/>
      <c r="R92" s="933">
        <v>45</v>
      </c>
      <c r="S92" s="350">
        <v>52</v>
      </c>
      <c r="T92" s="346"/>
      <c r="U92" s="347">
        <v>52</v>
      </c>
      <c r="V92" s="345">
        <v>52</v>
      </c>
      <c r="W92" s="346"/>
      <c r="X92" s="347">
        <v>52</v>
      </c>
      <c r="Y92" s="350">
        <v>99</v>
      </c>
      <c r="Z92" s="346"/>
      <c r="AA92" s="348">
        <v>99</v>
      </c>
      <c r="AB92" s="351">
        <v>99</v>
      </c>
      <c r="AC92" s="346"/>
      <c r="AD92" s="347">
        <v>99</v>
      </c>
      <c r="AE92" s="352">
        <v>100</v>
      </c>
      <c r="AF92" s="346"/>
      <c r="AG92" s="1127">
        <v>100</v>
      </c>
      <c r="AH92" s="1245"/>
      <c r="AI92" s="1246"/>
      <c r="AJ92" s="1247"/>
      <c r="AK92" s="1248"/>
      <c r="AL92" s="1246"/>
      <c r="AM92" s="1249"/>
    </row>
    <row r="93" spans="1:39" ht="14.1" customHeight="1" x14ac:dyDescent="0.25">
      <c r="A93" s="243"/>
      <c r="B93" s="177"/>
      <c r="C93" s="205"/>
      <c r="D93" s="1481">
        <v>0</v>
      </c>
      <c r="E93" s="1481"/>
      <c r="F93" s="1482"/>
      <c r="G93" s="1483">
        <v>0</v>
      </c>
      <c r="H93" s="1481"/>
      <c r="I93" s="1482"/>
      <c r="J93" s="1483">
        <v>0</v>
      </c>
      <c r="K93" s="1481"/>
      <c r="L93" s="1482"/>
      <c r="M93" s="1483">
        <v>0</v>
      </c>
      <c r="N93" s="1481"/>
      <c r="O93" s="1482"/>
      <c r="P93" s="1483">
        <v>45</v>
      </c>
      <c r="Q93" s="1481"/>
      <c r="R93" s="1482"/>
      <c r="S93" s="1483">
        <v>52</v>
      </c>
      <c r="T93" s="1481"/>
      <c r="U93" s="1482"/>
      <c r="V93" s="1483">
        <v>52</v>
      </c>
      <c r="W93" s="1481"/>
      <c r="X93" s="1482"/>
      <c r="Y93" s="1483">
        <v>99</v>
      </c>
      <c r="Z93" s="1481"/>
      <c r="AA93" s="1482"/>
      <c r="AB93" s="1483">
        <v>99</v>
      </c>
      <c r="AC93" s="1481"/>
      <c r="AD93" s="1482"/>
      <c r="AE93" s="1483">
        <v>100</v>
      </c>
      <c r="AF93" s="1481"/>
      <c r="AG93" s="1482"/>
      <c r="AH93" s="1513"/>
      <c r="AI93" s="1514"/>
      <c r="AJ93" s="1515"/>
      <c r="AK93" s="1513"/>
      <c r="AL93" s="1514"/>
      <c r="AM93" s="1516"/>
    </row>
    <row r="94" spans="1:39" ht="14.1" customHeight="1" x14ac:dyDescent="0.25">
      <c r="A94" s="203"/>
      <c r="B94" s="176"/>
      <c r="C94" s="213"/>
      <c r="D94" s="130"/>
      <c r="E94" s="130"/>
      <c r="F94" s="130"/>
      <c r="G94" s="130"/>
      <c r="H94" s="130"/>
      <c r="I94" s="130"/>
      <c r="J94" s="130"/>
      <c r="K94" s="130"/>
      <c r="L94" s="130"/>
      <c r="M94" s="130"/>
    </row>
    <row r="95" spans="1:39" ht="14.1" customHeight="1" x14ac:dyDescent="0.25">
      <c r="A95" s="244" t="s">
        <v>608</v>
      </c>
      <c r="B95" s="204" t="s">
        <v>15</v>
      </c>
      <c r="C95" s="1397">
        <v>4369000</v>
      </c>
      <c r="D95" s="1471">
        <v>0</v>
      </c>
      <c r="E95" s="1471"/>
      <c r="F95" s="1472"/>
      <c r="G95" s="1473">
        <v>0</v>
      </c>
      <c r="H95" s="1471"/>
      <c r="I95" s="1472"/>
      <c r="J95" s="1473">
        <v>0</v>
      </c>
      <c r="K95" s="1471"/>
      <c r="L95" s="1472"/>
      <c r="M95" s="1473">
        <v>0</v>
      </c>
      <c r="N95" s="1471"/>
      <c r="O95" s="1472"/>
      <c r="P95" s="1473">
        <v>0</v>
      </c>
      <c r="Q95" s="1471"/>
      <c r="R95" s="1472"/>
      <c r="S95" s="1473">
        <v>0</v>
      </c>
      <c r="T95" s="1471"/>
      <c r="U95" s="1472"/>
      <c r="V95" s="1473">
        <v>25</v>
      </c>
      <c r="W95" s="1471"/>
      <c r="X95" s="1472"/>
      <c r="Y95" s="1473">
        <v>30</v>
      </c>
      <c r="Z95" s="1471"/>
      <c r="AA95" s="1472"/>
      <c r="AB95" s="1474">
        <v>50</v>
      </c>
      <c r="AC95" s="1475"/>
      <c r="AD95" s="1476"/>
      <c r="AE95" s="1473">
        <v>60</v>
      </c>
      <c r="AF95" s="1471"/>
      <c r="AG95" s="1472"/>
      <c r="AH95" s="1477">
        <v>75</v>
      </c>
      <c r="AI95" s="1478"/>
      <c r="AJ95" s="1479"/>
      <c r="AK95" s="1477">
        <v>100</v>
      </c>
      <c r="AL95" s="1478"/>
      <c r="AM95" s="1480"/>
    </row>
    <row r="96" spans="1:39" ht="14.1" customHeight="1" x14ac:dyDescent="0.25">
      <c r="A96" s="203"/>
      <c r="B96" s="176" t="s">
        <v>16</v>
      </c>
      <c r="C96" s="1366"/>
      <c r="D96" s="348">
        <v>0</v>
      </c>
      <c r="E96" s="346"/>
      <c r="F96" s="347">
        <v>0</v>
      </c>
      <c r="G96" s="348">
        <v>0</v>
      </c>
      <c r="H96" s="346"/>
      <c r="I96" s="348">
        <v>0</v>
      </c>
      <c r="J96" s="345">
        <v>0</v>
      </c>
      <c r="K96" s="346"/>
      <c r="L96" s="349">
        <v>0</v>
      </c>
      <c r="M96" s="350">
        <v>0</v>
      </c>
      <c r="N96" s="346"/>
      <c r="O96" s="348">
        <v>0</v>
      </c>
      <c r="P96" s="345">
        <v>0</v>
      </c>
      <c r="Q96" s="346"/>
      <c r="R96" s="933">
        <v>0</v>
      </c>
      <c r="S96" s="350">
        <v>0</v>
      </c>
      <c r="T96" s="346"/>
      <c r="U96" s="347">
        <v>0</v>
      </c>
      <c r="V96" s="345">
        <v>0</v>
      </c>
      <c r="W96" s="346"/>
      <c r="X96" s="347">
        <v>0</v>
      </c>
      <c r="Y96" s="350">
        <v>11</v>
      </c>
      <c r="Z96" s="346"/>
      <c r="AA96" s="348">
        <v>11</v>
      </c>
      <c r="AB96" s="351">
        <v>11</v>
      </c>
      <c r="AC96" s="346"/>
      <c r="AD96" s="347">
        <v>11</v>
      </c>
      <c r="AE96" s="352">
        <v>99</v>
      </c>
      <c r="AF96" s="346"/>
      <c r="AG96" s="1127">
        <v>99</v>
      </c>
      <c r="AH96" s="353">
        <v>31</v>
      </c>
      <c r="AI96" s="354"/>
      <c r="AJ96" s="355">
        <v>31</v>
      </c>
      <c r="AK96" s="356">
        <v>100</v>
      </c>
      <c r="AL96" s="354"/>
      <c r="AM96" s="357">
        <v>100</v>
      </c>
    </row>
    <row r="97" spans="1:49" ht="14.1" customHeight="1" x14ac:dyDescent="0.25">
      <c r="A97" s="209"/>
      <c r="B97" s="177"/>
      <c r="C97" s="1367"/>
      <c r="D97" s="1481">
        <v>0</v>
      </c>
      <c r="E97" s="1481"/>
      <c r="F97" s="1482"/>
      <c r="G97" s="1483">
        <v>0</v>
      </c>
      <c r="H97" s="1481"/>
      <c r="I97" s="1482"/>
      <c r="J97" s="1483">
        <v>0</v>
      </c>
      <c r="K97" s="1481"/>
      <c r="L97" s="1482"/>
      <c r="M97" s="1483">
        <v>0</v>
      </c>
      <c r="N97" s="1481"/>
      <c r="O97" s="1482"/>
      <c r="P97" s="1483">
        <v>0</v>
      </c>
      <c r="Q97" s="1481"/>
      <c r="R97" s="1482"/>
      <c r="S97" s="1483">
        <v>0</v>
      </c>
      <c r="T97" s="1481"/>
      <c r="U97" s="1482"/>
      <c r="V97" s="1483">
        <v>0</v>
      </c>
      <c r="W97" s="1481"/>
      <c r="X97" s="1482"/>
      <c r="Y97" s="1483">
        <v>11</v>
      </c>
      <c r="Z97" s="1481"/>
      <c r="AA97" s="1482"/>
      <c r="AB97" s="1483">
        <v>11</v>
      </c>
      <c r="AC97" s="1481"/>
      <c r="AD97" s="1482"/>
      <c r="AE97" s="1483">
        <v>99</v>
      </c>
      <c r="AF97" s="1481"/>
      <c r="AG97" s="1482"/>
      <c r="AH97" s="1484">
        <v>31</v>
      </c>
      <c r="AI97" s="1485"/>
      <c r="AJ97" s="1486"/>
      <c r="AK97" s="1484">
        <v>100</v>
      </c>
      <c r="AL97" s="1485"/>
      <c r="AM97" s="1487"/>
    </row>
    <row r="98" spans="1:49" ht="14.1" customHeight="1" x14ac:dyDescent="0.25">
      <c r="A98" s="198"/>
      <c r="B98" s="176"/>
      <c r="C98" s="213"/>
      <c r="D98" s="130"/>
      <c r="E98" s="130"/>
      <c r="F98" s="130"/>
      <c r="G98" s="130"/>
      <c r="H98" s="130"/>
      <c r="I98" s="130"/>
      <c r="J98" s="130"/>
      <c r="K98" s="130"/>
      <c r="L98" s="130"/>
      <c r="M98" s="130"/>
    </row>
    <row r="99" spans="1:49" s="1" customFormat="1" ht="14.1" customHeight="1" x14ac:dyDescent="0.25">
      <c r="A99" s="368" t="s">
        <v>582</v>
      </c>
      <c r="B99" s="206" t="s">
        <v>121</v>
      </c>
      <c r="C99" s="1568">
        <f>C103+C107</f>
        <v>30450000</v>
      </c>
      <c r="D99" s="1454">
        <v>7</v>
      </c>
      <c r="E99" s="1454"/>
      <c r="F99" s="1455"/>
      <c r="G99" s="1456">
        <v>15</v>
      </c>
      <c r="H99" s="1454"/>
      <c r="I99" s="1455"/>
      <c r="J99" s="1456">
        <v>22</v>
      </c>
      <c r="K99" s="1454"/>
      <c r="L99" s="1455"/>
      <c r="M99" s="1456">
        <v>31</v>
      </c>
      <c r="N99" s="1454"/>
      <c r="O99" s="1455"/>
      <c r="P99" s="1456">
        <v>42</v>
      </c>
      <c r="Q99" s="1454"/>
      <c r="R99" s="1455"/>
      <c r="S99" s="1456">
        <v>51</v>
      </c>
      <c r="T99" s="1454"/>
      <c r="U99" s="1455"/>
      <c r="V99" s="1456">
        <v>58</v>
      </c>
      <c r="W99" s="1454"/>
      <c r="X99" s="1455"/>
      <c r="Y99" s="1456">
        <v>64</v>
      </c>
      <c r="Z99" s="1454"/>
      <c r="AA99" s="1455"/>
      <c r="AB99" s="1457">
        <v>75</v>
      </c>
      <c r="AC99" s="1458"/>
      <c r="AD99" s="1459"/>
      <c r="AE99" s="1456">
        <v>80</v>
      </c>
      <c r="AF99" s="1454"/>
      <c r="AG99" s="1455"/>
      <c r="AH99" s="1460">
        <v>90</v>
      </c>
      <c r="AI99" s="1461"/>
      <c r="AJ99" s="1462"/>
      <c r="AK99" s="1460">
        <v>100</v>
      </c>
      <c r="AL99" s="1461"/>
      <c r="AM99" s="1463"/>
    </row>
    <row r="100" spans="1:49" s="1" customFormat="1" ht="14.1" customHeight="1" x14ac:dyDescent="0.25">
      <c r="A100" s="227"/>
      <c r="B100" s="1490" t="s">
        <v>550</v>
      </c>
      <c r="C100" s="1569"/>
      <c r="D100" s="370">
        <v>0</v>
      </c>
      <c r="E100" s="371"/>
      <c r="F100" s="372">
        <v>5</v>
      </c>
      <c r="G100" s="370">
        <v>10</v>
      </c>
      <c r="H100" s="371"/>
      <c r="I100" s="370">
        <v>10</v>
      </c>
      <c r="J100" s="373">
        <v>10</v>
      </c>
      <c r="K100" s="371"/>
      <c r="L100" s="374">
        <v>10</v>
      </c>
      <c r="M100" s="375">
        <v>30</v>
      </c>
      <c r="N100" s="371"/>
      <c r="O100" s="370">
        <v>10</v>
      </c>
      <c r="P100" s="373">
        <v>33</v>
      </c>
      <c r="Q100" s="371"/>
      <c r="R100" s="932">
        <v>33</v>
      </c>
      <c r="S100" s="375">
        <v>35</v>
      </c>
      <c r="T100" s="371"/>
      <c r="U100" s="372">
        <v>35</v>
      </c>
      <c r="V100" s="373">
        <v>60</v>
      </c>
      <c r="W100" s="371"/>
      <c r="X100" s="372">
        <v>35</v>
      </c>
      <c r="Y100" s="375">
        <v>53</v>
      </c>
      <c r="Z100" s="371"/>
      <c r="AA100" s="370">
        <v>53</v>
      </c>
      <c r="AB100" s="376">
        <v>77</v>
      </c>
      <c r="AC100" s="371"/>
      <c r="AD100" s="372">
        <v>77</v>
      </c>
      <c r="AE100" s="377">
        <v>84</v>
      </c>
      <c r="AF100" s="371"/>
      <c r="AG100" s="1126">
        <v>84</v>
      </c>
      <c r="AH100" s="377">
        <v>84</v>
      </c>
      <c r="AI100" s="371"/>
      <c r="AJ100" s="1126">
        <v>84</v>
      </c>
      <c r="AK100" s="380">
        <v>100</v>
      </c>
      <c r="AL100" s="340"/>
      <c r="AM100" s="381">
        <v>100</v>
      </c>
    </row>
    <row r="101" spans="1:49" ht="14.1" customHeight="1" x14ac:dyDescent="0.25">
      <c r="A101" s="209"/>
      <c r="B101" s="1491"/>
      <c r="C101" s="201"/>
      <c r="D101" s="1481">
        <v>0</v>
      </c>
      <c r="E101" s="1481"/>
      <c r="F101" s="1482"/>
      <c r="G101" s="1483">
        <v>10</v>
      </c>
      <c r="H101" s="1481"/>
      <c r="I101" s="1482"/>
      <c r="J101" s="1483">
        <v>10</v>
      </c>
      <c r="K101" s="1481"/>
      <c r="L101" s="1482"/>
      <c r="M101" s="1483">
        <v>10</v>
      </c>
      <c r="N101" s="1481"/>
      <c r="O101" s="1482"/>
      <c r="P101" s="1483">
        <v>33</v>
      </c>
      <c r="Q101" s="1481"/>
      <c r="R101" s="1482"/>
      <c r="S101" s="1483">
        <v>35</v>
      </c>
      <c r="T101" s="1481"/>
      <c r="U101" s="1482"/>
      <c r="V101" s="1483">
        <v>35</v>
      </c>
      <c r="W101" s="1481"/>
      <c r="X101" s="1482"/>
      <c r="Y101" s="1483">
        <v>53</v>
      </c>
      <c r="Z101" s="1481"/>
      <c r="AA101" s="1482"/>
      <c r="AB101" s="1483">
        <v>77</v>
      </c>
      <c r="AC101" s="1481"/>
      <c r="AD101" s="1482"/>
      <c r="AE101" s="1483">
        <v>84</v>
      </c>
      <c r="AF101" s="1481"/>
      <c r="AG101" s="1482"/>
      <c r="AH101" s="1483">
        <v>84</v>
      </c>
      <c r="AI101" s="1481"/>
      <c r="AJ101" s="1482"/>
      <c r="AK101" s="1484">
        <v>100</v>
      </c>
      <c r="AL101" s="1485"/>
      <c r="AM101" s="1487"/>
    </row>
    <row r="102" spans="1:49" ht="14.1" customHeight="1" x14ac:dyDescent="0.25">
      <c r="A102" s="198"/>
      <c r="B102" s="174"/>
      <c r="C102" s="199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</row>
    <row r="103" spans="1:49" ht="14.1" customHeight="1" x14ac:dyDescent="0.25">
      <c r="A103" s="244" t="s">
        <v>609</v>
      </c>
      <c r="B103" s="204" t="s">
        <v>17</v>
      </c>
      <c r="C103" s="1397">
        <v>27360000</v>
      </c>
      <c r="D103" s="1471">
        <v>7</v>
      </c>
      <c r="E103" s="1471"/>
      <c r="F103" s="1472"/>
      <c r="G103" s="1473">
        <v>15</v>
      </c>
      <c r="H103" s="1471"/>
      <c r="I103" s="1472"/>
      <c r="J103" s="1473">
        <v>22</v>
      </c>
      <c r="K103" s="1471"/>
      <c r="L103" s="1472"/>
      <c r="M103" s="1473">
        <v>31</v>
      </c>
      <c r="N103" s="1471"/>
      <c r="O103" s="1472"/>
      <c r="P103" s="1473">
        <v>42</v>
      </c>
      <c r="Q103" s="1471"/>
      <c r="R103" s="1472"/>
      <c r="S103" s="1473">
        <v>51</v>
      </c>
      <c r="T103" s="1471"/>
      <c r="U103" s="1472"/>
      <c r="V103" s="1473">
        <v>58</v>
      </c>
      <c r="W103" s="1471"/>
      <c r="X103" s="1472"/>
      <c r="Y103" s="1473">
        <v>64</v>
      </c>
      <c r="Z103" s="1471"/>
      <c r="AA103" s="1472"/>
      <c r="AB103" s="1474">
        <v>75</v>
      </c>
      <c r="AC103" s="1475"/>
      <c r="AD103" s="1476"/>
      <c r="AE103" s="1473">
        <v>80</v>
      </c>
      <c r="AF103" s="1471"/>
      <c r="AG103" s="1472"/>
      <c r="AH103" s="1477">
        <v>90</v>
      </c>
      <c r="AI103" s="1478"/>
      <c r="AJ103" s="1479"/>
      <c r="AK103" s="1477">
        <v>100</v>
      </c>
      <c r="AL103" s="1478"/>
      <c r="AM103" s="1480"/>
    </row>
    <row r="104" spans="1:49" ht="14.1" customHeight="1" x14ac:dyDescent="0.25">
      <c r="A104" s="203"/>
      <c r="B104" s="1488" t="s">
        <v>18</v>
      </c>
      <c r="C104" s="1366"/>
      <c r="D104" s="348">
        <v>0</v>
      </c>
      <c r="E104" s="346"/>
      <c r="F104" s="347">
        <v>5</v>
      </c>
      <c r="G104" s="348">
        <v>11</v>
      </c>
      <c r="H104" s="346"/>
      <c r="I104" s="348">
        <v>11</v>
      </c>
      <c r="J104" s="345">
        <v>11</v>
      </c>
      <c r="K104" s="346"/>
      <c r="L104" s="349">
        <v>11</v>
      </c>
      <c r="M104" s="350">
        <v>30</v>
      </c>
      <c r="N104" s="346"/>
      <c r="O104" s="348">
        <v>11</v>
      </c>
      <c r="P104" s="345">
        <v>37</v>
      </c>
      <c r="Q104" s="346"/>
      <c r="R104" s="933">
        <v>37</v>
      </c>
      <c r="S104" s="350">
        <v>39</v>
      </c>
      <c r="T104" s="346"/>
      <c r="U104" s="347">
        <v>39</v>
      </c>
      <c r="V104" s="345">
        <v>60</v>
      </c>
      <c r="W104" s="346"/>
      <c r="X104" s="347">
        <v>39</v>
      </c>
      <c r="Y104" s="350">
        <v>59</v>
      </c>
      <c r="Z104" s="346"/>
      <c r="AA104" s="348">
        <v>59</v>
      </c>
      <c r="AB104" s="351">
        <v>75</v>
      </c>
      <c r="AC104" s="346"/>
      <c r="AD104" s="347">
        <v>75</v>
      </c>
      <c r="AE104" s="352">
        <v>82</v>
      </c>
      <c r="AF104" s="346"/>
      <c r="AG104" s="1127">
        <v>82</v>
      </c>
      <c r="AH104" s="352">
        <v>82</v>
      </c>
      <c r="AI104" s="346"/>
      <c r="AJ104" s="1127">
        <v>82</v>
      </c>
      <c r="AK104" s="356">
        <v>100</v>
      </c>
      <c r="AL104" s="354"/>
      <c r="AM104" s="357">
        <v>100</v>
      </c>
    </row>
    <row r="105" spans="1:49" ht="14.1" customHeight="1" x14ac:dyDescent="0.25">
      <c r="A105" s="243"/>
      <c r="B105" s="1489"/>
      <c r="C105" s="205"/>
      <c r="D105" s="1481">
        <v>0</v>
      </c>
      <c r="E105" s="1481"/>
      <c r="F105" s="1482"/>
      <c r="G105" s="1483">
        <v>11</v>
      </c>
      <c r="H105" s="1481"/>
      <c r="I105" s="1482"/>
      <c r="J105" s="1483">
        <v>11</v>
      </c>
      <c r="K105" s="1481"/>
      <c r="L105" s="1482"/>
      <c r="M105" s="1483">
        <v>11</v>
      </c>
      <c r="N105" s="1481"/>
      <c r="O105" s="1482"/>
      <c r="P105" s="1483">
        <v>37</v>
      </c>
      <c r="Q105" s="1481"/>
      <c r="R105" s="1482"/>
      <c r="S105" s="1483">
        <v>39</v>
      </c>
      <c r="T105" s="1481"/>
      <c r="U105" s="1482"/>
      <c r="V105" s="1483">
        <v>39</v>
      </c>
      <c r="W105" s="1481"/>
      <c r="X105" s="1482"/>
      <c r="Y105" s="1483">
        <v>59</v>
      </c>
      <c r="Z105" s="1481"/>
      <c r="AA105" s="1482"/>
      <c r="AB105" s="1483">
        <v>75</v>
      </c>
      <c r="AC105" s="1481"/>
      <c r="AD105" s="1482"/>
      <c r="AE105" s="1483">
        <v>82</v>
      </c>
      <c r="AF105" s="1481"/>
      <c r="AG105" s="1482"/>
      <c r="AH105" s="1483">
        <v>82</v>
      </c>
      <c r="AI105" s="1481"/>
      <c r="AJ105" s="1482"/>
      <c r="AK105" s="1484">
        <v>100</v>
      </c>
      <c r="AL105" s="1485"/>
      <c r="AM105" s="1487"/>
    </row>
    <row r="106" spans="1:49" ht="14.1" customHeight="1" x14ac:dyDescent="0.25">
      <c r="A106" s="203"/>
      <c r="B106" s="176"/>
      <c r="C106" s="213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</row>
    <row r="107" spans="1:49" ht="14.1" customHeight="1" x14ac:dyDescent="0.25">
      <c r="A107" s="244" t="s">
        <v>610</v>
      </c>
      <c r="B107" s="204" t="s">
        <v>19</v>
      </c>
      <c r="C107" s="1397">
        <v>3090000</v>
      </c>
      <c r="D107" s="1471">
        <v>0</v>
      </c>
      <c r="E107" s="1471"/>
      <c r="F107" s="1472"/>
      <c r="G107" s="1473">
        <v>0</v>
      </c>
      <c r="H107" s="1471"/>
      <c r="I107" s="1472"/>
      <c r="J107" s="1473">
        <v>0</v>
      </c>
      <c r="K107" s="1471"/>
      <c r="L107" s="1472"/>
      <c r="M107" s="1473">
        <v>0</v>
      </c>
      <c r="N107" s="1471"/>
      <c r="O107" s="1472"/>
      <c r="P107" s="1473">
        <v>0</v>
      </c>
      <c r="Q107" s="1471"/>
      <c r="R107" s="1472"/>
      <c r="S107" s="1473">
        <v>0</v>
      </c>
      <c r="T107" s="1471"/>
      <c r="U107" s="1472"/>
      <c r="V107" s="1473">
        <v>0</v>
      </c>
      <c r="W107" s="1471"/>
      <c r="X107" s="1472"/>
      <c r="Y107" s="1473">
        <v>0</v>
      </c>
      <c r="Z107" s="1471"/>
      <c r="AA107" s="1472"/>
      <c r="AB107" s="1474">
        <v>0</v>
      </c>
      <c r="AC107" s="1475"/>
      <c r="AD107" s="1476"/>
      <c r="AE107" s="1517">
        <v>50</v>
      </c>
      <c r="AF107" s="1518"/>
      <c r="AG107" s="1519"/>
      <c r="AH107" s="1520">
        <v>100</v>
      </c>
      <c r="AI107" s="1521"/>
      <c r="AJ107" s="1536"/>
      <c r="AK107" s="1520">
        <v>100</v>
      </c>
      <c r="AL107" s="1521"/>
      <c r="AM107" s="1522"/>
    </row>
    <row r="108" spans="1:49" ht="14.1" customHeight="1" x14ac:dyDescent="0.25">
      <c r="A108" s="203"/>
      <c r="B108" s="176" t="s">
        <v>20</v>
      </c>
      <c r="C108" s="1366"/>
      <c r="D108" s="348">
        <v>0</v>
      </c>
      <c r="E108" s="346"/>
      <c r="F108" s="347">
        <v>0</v>
      </c>
      <c r="G108" s="348">
        <v>0</v>
      </c>
      <c r="H108" s="346"/>
      <c r="I108" s="348">
        <v>0</v>
      </c>
      <c r="J108" s="345">
        <v>0</v>
      </c>
      <c r="K108" s="346"/>
      <c r="L108" s="349">
        <v>0</v>
      </c>
      <c r="M108" s="350">
        <v>0</v>
      </c>
      <c r="N108" s="346"/>
      <c r="O108" s="348">
        <v>0</v>
      </c>
      <c r="P108" s="345">
        <v>0</v>
      </c>
      <c r="Q108" s="346"/>
      <c r="R108" s="933">
        <v>0</v>
      </c>
      <c r="S108" s="350">
        <v>0</v>
      </c>
      <c r="T108" s="346"/>
      <c r="U108" s="347">
        <v>0</v>
      </c>
      <c r="V108" s="345">
        <v>0</v>
      </c>
      <c r="W108" s="346"/>
      <c r="X108" s="347">
        <v>0</v>
      </c>
      <c r="Y108" s="350">
        <v>0</v>
      </c>
      <c r="Z108" s="346"/>
      <c r="AA108" s="348">
        <v>0</v>
      </c>
      <c r="AB108" s="351">
        <v>100</v>
      </c>
      <c r="AC108" s="346"/>
      <c r="AD108" s="347">
        <v>100</v>
      </c>
      <c r="AE108" s="1264"/>
      <c r="AF108" s="1259"/>
      <c r="AG108" s="1265"/>
      <c r="AH108" s="1245"/>
      <c r="AI108" s="1246"/>
      <c r="AJ108" s="1247"/>
      <c r="AK108" s="1248"/>
      <c r="AL108" s="1246"/>
      <c r="AM108" s="1249"/>
      <c r="AP108" s="1495" t="s">
        <v>707</v>
      </c>
      <c r="AQ108" s="1496"/>
      <c r="AR108" s="1497"/>
      <c r="AS108" s="594"/>
      <c r="AT108" s="594" t="s">
        <v>702</v>
      </c>
      <c r="AU108" s="594"/>
      <c r="AV108" s="594"/>
      <c r="AW108" s="594"/>
    </row>
    <row r="109" spans="1:49" ht="14.1" customHeight="1" x14ac:dyDescent="0.25">
      <c r="A109" s="209"/>
      <c r="B109" s="177"/>
      <c r="C109" s="1367"/>
      <c r="D109" s="1481">
        <v>0</v>
      </c>
      <c r="E109" s="1481"/>
      <c r="F109" s="1482"/>
      <c r="G109" s="1483">
        <v>0</v>
      </c>
      <c r="H109" s="1481"/>
      <c r="I109" s="1482"/>
      <c r="J109" s="1483">
        <v>0</v>
      </c>
      <c r="K109" s="1481"/>
      <c r="L109" s="1482"/>
      <c r="M109" s="1483">
        <v>0</v>
      </c>
      <c r="N109" s="1481"/>
      <c r="O109" s="1482"/>
      <c r="P109" s="1483">
        <v>0</v>
      </c>
      <c r="Q109" s="1481"/>
      <c r="R109" s="1482"/>
      <c r="S109" s="1483">
        <v>0</v>
      </c>
      <c r="T109" s="1481"/>
      <c r="U109" s="1482"/>
      <c r="V109" s="1483">
        <v>0</v>
      </c>
      <c r="W109" s="1481"/>
      <c r="X109" s="1482"/>
      <c r="Y109" s="1483">
        <v>0</v>
      </c>
      <c r="Z109" s="1481"/>
      <c r="AA109" s="1482"/>
      <c r="AB109" s="1483">
        <v>100</v>
      </c>
      <c r="AC109" s="1481"/>
      <c r="AD109" s="1482"/>
      <c r="AE109" s="1510"/>
      <c r="AF109" s="1511"/>
      <c r="AG109" s="1512"/>
      <c r="AH109" s="1513"/>
      <c r="AI109" s="1514"/>
      <c r="AJ109" s="1515"/>
      <c r="AK109" s="1513"/>
      <c r="AL109" s="1514"/>
      <c r="AM109" s="1516"/>
      <c r="AP109" s="595" t="s">
        <v>709</v>
      </c>
      <c r="AQ109" s="596"/>
      <c r="AR109" s="597" t="s">
        <v>710</v>
      </c>
      <c r="AS109" s="1498" t="s">
        <v>707</v>
      </c>
      <c r="AT109" s="1494"/>
      <c r="AU109" s="594" t="s">
        <v>826</v>
      </c>
      <c r="AV109" s="594"/>
      <c r="AW109" s="594"/>
    </row>
    <row r="110" spans="1:49" ht="14.1" customHeight="1" x14ac:dyDescent="0.25">
      <c r="A110" s="198"/>
      <c r="B110" s="176"/>
      <c r="C110" s="213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AP110" s="1499" t="s">
        <v>711</v>
      </c>
      <c r="AQ110" s="1500"/>
      <c r="AR110" s="1501"/>
      <c r="AS110" s="1498" t="s">
        <v>709</v>
      </c>
      <c r="AT110" s="1494"/>
      <c r="AU110" s="594" t="s">
        <v>827</v>
      </c>
      <c r="AV110" s="594"/>
      <c r="AW110" s="594"/>
    </row>
    <row r="111" spans="1:49" s="1" customFormat="1" ht="14.1" customHeight="1" x14ac:dyDescent="0.25">
      <c r="A111" s="368" t="s">
        <v>583</v>
      </c>
      <c r="B111" s="206" t="s">
        <v>120</v>
      </c>
      <c r="C111" s="1568">
        <f>C115+C119+C123+C129+C133+C137+C141+C145+C149+C153</f>
        <v>94950000</v>
      </c>
      <c r="D111" s="1454">
        <v>7</v>
      </c>
      <c r="E111" s="1454"/>
      <c r="F111" s="1455"/>
      <c r="G111" s="1456">
        <v>15</v>
      </c>
      <c r="H111" s="1454"/>
      <c r="I111" s="1455"/>
      <c r="J111" s="1456">
        <v>20</v>
      </c>
      <c r="K111" s="1454"/>
      <c r="L111" s="1455"/>
      <c r="M111" s="1456">
        <v>30</v>
      </c>
      <c r="N111" s="1454"/>
      <c r="O111" s="1455"/>
      <c r="P111" s="1456">
        <v>40</v>
      </c>
      <c r="Q111" s="1454"/>
      <c r="R111" s="1455"/>
      <c r="S111" s="1456">
        <v>50</v>
      </c>
      <c r="T111" s="1454"/>
      <c r="U111" s="1455"/>
      <c r="V111" s="1456">
        <v>60</v>
      </c>
      <c r="W111" s="1454"/>
      <c r="X111" s="1455"/>
      <c r="Y111" s="1456">
        <v>65</v>
      </c>
      <c r="Z111" s="1454"/>
      <c r="AA111" s="1455"/>
      <c r="AB111" s="1457">
        <v>75</v>
      </c>
      <c r="AC111" s="1458"/>
      <c r="AD111" s="1459"/>
      <c r="AE111" s="1456">
        <v>80</v>
      </c>
      <c r="AF111" s="1454"/>
      <c r="AG111" s="1455"/>
      <c r="AH111" s="1460">
        <v>90</v>
      </c>
      <c r="AI111" s="1461"/>
      <c r="AJ111" s="1462"/>
      <c r="AK111" s="1460">
        <v>100</v>
      </c>
      <c r="AL111" s="1461"/>
      <c r="AM111" s="1463"/>
      <c r="AP111" s="594"/>
      <c r="AQ111" s="594"/>
      <c r="AR111" s="594"/>
      <c r="AS111" s="1494" t="s">
        <v>710</v>
      </c>
      <c r="AT111" s="1494"/>
      <c r="AU111" s="594" t="s">
        <v>828</v>
      </c>
      <c r="AV111" s="594"/>
      <c r="AW111" s="594"/>
    </row>
    <row r="112" spans="1:49" s="1" customFormat="1" ht="14.1" customHeight="1" x14ac:dyDescent="0.25">
      <c r="A112" s="227"/>
      <c r="B112" s="174" t="s">
        <v>104</v>
      </c>
      <c r="C112" s="1569"/>
      <c r="D112" s="370">
        <v>0</v>
      </c>
      <c r="E112" s="371"/>
      <c r="F112" s="372">
        <v>5</v>
      </c>
      <c r="G112" s="370">
        <v>16</v>
      </c>
      <c r="H112" s="371"/>
      <c r="I112" s="370">
        <v>16</v>
      </c>
      <c r="J112" s="373">
        <v>31</v>
      </c>
      <c r="K112" s="371"/>
      <c r="L112" s="374">
        <v>31</v>
      </c>
      <c r="M112" s="375">
        <v>31</v>
      </c>
      <c r="N112" s="371"/>
      <c r="O112" s="370">
        <v>31</v>
      </c>
      <c r="P112" s="373">
        <v>48</v>
      </c>
      <c r="Q112" s="371"/>
      <c r="R112" s="932">
        <v>48</v>
      </c>
      <c r="S112" s="375">
        <v>53</v>
      </c>
      <c r="T112" s="371"/>
      <c r="U112" s="372">
        <v>53</v>
      </c>
      <c r="V112" s="373">
        <v>60</v>
      </c>
      <c r="W112" s="371"/>
      <c r="X112" s="372">
        <v>53</v>
      </c>
      <c r="Y112" s="375">
        <v>64</v>
      </c>
      <c r="Z112" s="371"/>
      <c r="AA112" s="370">
        <v>64</v>
      </c>
      <c r="AB112" s="376">
        <v>67</v>
      </c>
      <c r="AC112" s="371"/>
      <c r="AD112" s="372">
        <v>67</v>
      </c>
      <c r="AE112" s="377">
        <v>78</v>
      </c>
      <c r="AF112" s="371"/>
      <c r="AG112" s="1126">
        <v>78</v>
      </c>
      <c r="AH112" s="377">
        <v>78</v>
      </c>
      <c r="AI112" s="371"/>
      <c r="AJ112" s="1126">
        <v>78</v>
      </c>
      <c r="AK112" s="380">
        <v>92</v>
      </c>
      <c r="AL112" s="340"/>
      <c r="AM112" s="381">
        <v>92</v>
      </c>
      <c r="AP112" s="594"/>
      <c r="AQ112" s="594"/>
      <c r="AR112" s="594"/>
      <c r="AS112" s="1494" t="s">
        <v>711</v>
      </c>
      <c r="AT112" s="1494"/>
      <c r="AU112" s="594" t="s">
        <v>524</v>
      </c>
      <c r="AV112" s="594"/>
      <c r="AW112" s="594"/>
    </row>
    <row r="113" spans="1:47" ht="14.1" customHeight="1" x14ac:dyDescent="0.25">
      <c r="A113" s="209"/>
      <c r="B113" s="208"/>
      <c r="C113" s="1570"/>
      <c r="D113" s="1481">
        <v>0</v>
      </c>
      <c r="E113" s="1481"/>
      <c r="F113" s="1482"/>
      <c r="G113" s="1483">
        <v>16</v>
      </c>
      <c r="H113" s="1481"/>
      <c r="I113" s="1482"/>
      <c r="J113" s="1483">
        <v>31</v>
      </c>
      <c r="K113" s="1481"/>
      <c r="L113" s="1482"/>
      <c r="M113" s="1483">
        <v>31</v>
      </c>
      <c r="N113" s="1481"/>
      <c r="O113" s="1482"/>
      <c r="P113" s="1483">
        <v>48</v>
      </c>
      <c r="Q113" s="1481"/>
      <c r="R113" s="1482"/>
      <c r="S113" s="1483">
        <v>53</v>
      </c>
      <c r="T113" s="1481"/>
      <c r="U113" s="1482"/>
      <c r="V113" s="1483">
        <v>53</v>
      </c>
      <c r="W113" s="1481"/>
      <c r="X113" s="1482"/>
      <c r="Y113" s="1483">
        <v>64</v>
      </c>
      <c r="Z113" s="1481"/>
      <c r="AA113" s="1482"/>
      <c r="AB113" s="1483">
        <v>67</v>
      </c>
      <c r="AC113" s="1481"/>
      <c r="AD113" s="1482"/>
      <c r="AE113" s="1483">
        <v>78</v>
      </c>
      <c r="AF113" s="1481"/>
      <c r="AG113" s="1482"/>
      <c r="AH113" s="1483">
        <v>78</v>
      </c>
      <c r="AI113" s="1481"/>
      <c r="AJ113" s="1482"/>
      <c r="AK113" s="1484">
        <v>92</v>
      </c>
      <c r="AL113" s="1485"/>
      <c r="AM113" s="1487"/>
    </row>
    <row r="114" spans="1:47" ht="14.1" customHeight="1" x14ac:dyDescent="0.25">
      <c r="A114" s="198"/>
      <c r="B114" s="174"/>
      <c r="C114" s="19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</row>
    <row r="115" spans="1:47" ht="14.1" customHeight="1" x14ac:dyDescent="0.25">
      <c r="A115" s="244" t="s">
        <v>611</v>
      </c>
      <c r="B115" s="210" t="s">
        <v>21</v>
      </c>
      <c r="C115" s="1403">
        <v>12000000</v>
      </c>
      <c r="D115" s="1471">
        <v>7</v>
      </c>
      <c r="E115" s="1471"/>
      <c r="F115" s="1472"/>
      <c r="G115" s="1473">
        <v>15</v>
      </c>
      <c r="H115" s="1471"/>
      <c r="I115" s="1472"/>
      <c r="J115" s="1473">
        <v>20</v>
      </c>
      <c r="K115" s="1471"/>
      <c r="L115" s="1472"/>
      <c r="M115" s="1473">
        <v>30</v>
      </c>
      <c r="N115" s="1471"/>
      <c r="O115" s="1472"/>
      <c r="P115" s="1473">
        <v>40</v>
      </c>
      <c r="Q115" s="1471"/>
      <c r="R115" s="1472"/>
      <c r="S115" s="1473">
        <v>50</v>
      </c>
      <c r="T115" s="1471"/>
      <c r="U115" s="1472"/>
      <c r="V115" s="1473">
        <v>60</v>
      </c>
      <c r="W115" s="1471"/>
      <c r="X115" s="1472"/>
      <c r="Y115" s="1473">
        <v>65</v>
      </c>
      <c r="Z115" s="1471"/>
      <c r="AA115" s="1472"/>
      <c r="AB115" s="1474">
        <v>75</v>
      </c>
      <c r="AC115" s="1475"/>
      <c r="AD115" s="1476"/>
      <c r="AE115" s="1473">
        <v>80</v>
      </c>
      <c r="AF115" s="1471"/>
      <c r="AG115" s="1472"/>
      <c r="AH115" s="1477">
        <v>90</v>
      </c>
      <c r="AI115" s="1478"/>
      <c r="AJ115" s="1479"/>
      <c r="AK115" s="1477">
        <v>100</v>
      </c>
      <c r="AL115" s="1478"/>
      <c r="AM115" s="1480"/>
      <c r="AU115">
        <f>AK116+AK120+AK124</f>
        <v>276</v>
      </c>
    </row>
    <row r="116" spans="1:47" ht="14.1" customHeight="1" x14ac:dyDescent="0.25">
      <c r="A116" s="203"/>
      <c r="B116" s="219" t="s">
        <v>22</v>
      </c>
      <c r="C116" s="1404"/>
      <c r="D116" s="348">
        <v>0</v>
      </c>
      <c r="E116" s="346"/>
      <c r="F116" s="347">
        <v>5</v>
      </c>
      <c r="G116" s="348">
        <v>30</v>
      </c>
      <c r="H116" s="346"/>
      <c r="I116" s="348">
        <v>30</v>
      </c>
      <c r="J116" s="345">
        <v>38</v>
      </c>
      <c r="K116" s="346"/>
      <c r="L116" s="349">
        <v>38</v>
      </c>
      <c r="M116" s="350">
        <v>38</v>
      </c>
      <c r="N116" s="346"/>
      <c r="O116" s="348">
        <v>38</v>
      </c>
      <c r="P116" s="345">
        <v>47</v>
      </c>
      <c r="Q116" s="346"/>
      <c r="R116" s="933">
        <v>47</v>
      </c>
      <c r="S116" s="350">
        <v>53</v>
      </c>
      <c r="T116" s="346"/>
      <c r="U116" s="347">
        <v>53</v>
      </c>
      <c r="V116" s="345">
        <v>53</v>
      </c>
      <c r="W116" s="346"/>
      <c r="X116" s="347">
        <v>53</v>
      </c>
      <c r="Y116" s="350">
        <v>62</v>
      </c>
      <c r="Z116" s="346"/>
      <c r="AA116" s="348">
        <v>62</v>
      </c>
      <c r="AB116" s="351">
        <v>68</v>
      </c>
      <c r="AC116" s="346"/>
      <c r="AD116" s="347">
        <v>68</v>
      </c>
      <c r="AE116" s="352">
        <v>71</v>
      </c>
      <c r="AF116" s="346"/>
      <c r="AG116" s="1127">
        <v>71</v>
      </c>
      <c r="AH116" s="352">
        <v>71</v>
      </c>
      <c r="AI116" s="346"/>
      <c r="AJ116" s="1127">
        <v>71</v>
      </c>
      <c r="AK116" s="356">
        <v>80</v>
      </c>
      <c r="AL116" s="354"/>
      <c r="AM116" s="357">
        <v>72</v>
      </c>
      <c r="AU116">
        <f>AU115/3</f>
        <v>92</v>
      </c>
    </row>
    <row r="117" spans="1:47" ht="14.1" customHeight="1" x14ac:dyDescent="0.25">
      <c r="A117" s="243"/>
      <c r="B117" s="211"/>
      <c r="C117" s="212"/>
      <c r="D117" s="1481">
        <v>0</v>
      </c>
      <c r="E117" s="1481"/>
      <c r="F117" s="1482"/>
      <c r="G117" s="1483">
        <v>30</v>
      </c>
      <c r="H117" s="1481"/>
      <c r="I117" s="1482"/>
      <c r="J117" s="1483">
        <v>38</v>
      </c>
      <c r="K117" s="1481"/>
      <c r="L117" s="1482"/>
      <c r="M117" s="1483">
        <v>38</v>
      </c>
      <c r="N117" s="1481"/>
      <c r="O117" s="1482"/>
      <c r="P117" s="1483">
        <v>47</v>
      </c>
      <c r="Q117" s="1481"/>
      <c r="R117" s="1482"/>
      <c r="S117" s="1483">
        <v>53</v>
      </c>
      <c r="T117" s="1481"/>
      <c r="U117" s="1482"/>
      <c r="V117" s="1483">
        <v>53</v>
      </c>
      <c r="W117" s="1481"/>
      <c r="X117" s="1482"/>
      <c r="Y117" s="1483">
        <v>62</v>
      </c>
      <c r="Z117" s="1481"/>
      <c r="AA117" s="1482"/>
      <c r="AB117" s="1483">
        <v>68</v>
      </c>
      <c r="AC117" s="1481"/>
      <c r="AD117" s="1482"/>
      <c r="AE117" s="1483">
        <v>71</v>
      </c>
      <c r="AF117" s="1481"/>
      <c r="AG117" s="1482"/>
      <c r="AH117" s="1483">
        <v>71</v>
      </c>
      <c r="AI117" s="1481"/>
      <c r="AJ117" s="1482"/>
      <c r="AK117" s="1484">
        <v>72</v>
      </c>
      <c r="AL117" s="1485"/>
      <c r="AM117" s="1487"/>
    </row>
    <row r="118" spans="1:47" ht="14.1" customHeight="1" x14ac:dyDescent="0.25">
      <c r="A118" s="203"/>
      <c r="B118" s="219"/>
      <c r="C118" s="22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</row>
    <row r="119" spans="1:47" ht="14.1" customHeight="1" x14ac:dyDescent="0.25">
      <c r="A119" s="244" t="s">
        <v>612</v>
      </c>
      <c r="B119" s="204" t="s">
        <v>23</v>
      </c>
      <c r="C119" s="1397">
        <v>9500000</v>
      </c>
      <c r="D119" s="1471">
        <v>7</v>
      </c>
      <c r="E119" s="1471"/>
      <c r="F119" s="1472"/>
      <c r="G119" s="1473">
        <v>15</v>
      </c>
      <c r="H119" s="1471"/>
      <c r="I119" s="1472"/>
      <c r="J119" s="1473">
        <v>20</v>
      </c>
      <c r="K119" s="1471"/>
      <c r="L119" s="1472"/>
      <c r="M119" s="1473">
        <v>30</v>
      </c>
      <c r="N119" s="1471"/>
      <c r="O119" s="1472"/>
      <c r="P119" s="1473">
        <v>40</v>
      </c>
      <c r="Q119" s="1471"/>
      <c r="R119" s="1472"/>
      <c r="S119" s="1473">
        <v>50</v>
      </c>
      <c r="T119" s="1471"/>
      <c r="U119" s="1472"/>
      <c r="V119" s="1473">
        <v>60</v>
      </c>
      <c r="W119" s="1471"/>
      <c r="X119" s="1472"/>
      <c r="Y119" s="1473">
        <v>65</v>
      </c>
      <c r="Z119" s="1471"/>
      <c r="AA119" s="1472"/>
      <c r="AB119" s="1474">
        <v>75</v>
      </c>
      <c r="AC119" s="1475"/>
      <c r="AD119" s="1476"/>
      <c r="AE119" s="1473">
        <v>80</v>
      </c>
      <c r="AF119" s="1471"/>
      <c r="AG119" s="1472"/>
      <c r="AH119" s="1477">
        <v>90</v>
      </c>
      <c r="AI119" s="1478"/>
      <c r="AJ119" s="1479"/>
      <c r="AK119" s="1477">
        <v>100</v>
      </c>
      <c r="AL119" s="1478"/>
      <c r="AM119" s="1480"/>
    </row>
    <row r="120" spans="1:47" ht="14.1" customHeight="1" x14ac:dyDescent="0.25">
      <c r="A120" s="203"/>
      <c r="B120" s="176" t="s">
        <v>24</v>
      </c>
      <c r="C120" s="1366"/>
      <c r="D120" s="348">
        <v>0</v>
      </c>
      <c r="E120" s="346"/>
      <c r="F120" s="347">
        <v>5</v>
      </c>
      <c r="G120" s="348">
        <v>18</v>
      </c>
      <c r="H120" s="346"/>
      <c r="I120" s="348">
        <v>18</v>
      </c>
      <c r="J120" s="345">
        <v>25</v>
      </c>
      <c r="K120" s="346"/>
      <c r="L120" s="349">
        <v>25</v>
      </c>
      <c r="M120" s="350">
        <v>30</v>
      </c>
      <c r="N120" s="346"/>
      <c r="O120" s="348">
        <v>25</v>
      </c>
      <c r="P120" s="345">
        <v>35</v>
      </c>
      <c r="Q120" s="346"/>
      <c r="R120" s="933">
        <v>35</v>
      </c>
      <c r="S120" s="350">
        <v>47</v>
      </c>
      <c r="T120" s="346"/>
      <c r="U120" s="347">
        <v>47</v>
      </c>
      <c r="V120" s="345">
        <v>60</v>
      </c>
      <c r="W120" s="346"/>
      <c r="X120" s="347">
        <v>47</v>
      </c>
      <c r="Y120" s="350">
        <v>66</v>
      </c>
      <c r="Z120" s="346"/>
      <c r="AA120" s="348">
        <v>66</v>
      </c>
      <c r="AB120" s="351">
        <v>73</v>
      </c>
      <c r="AC120" s="346"/>
      <c r="AD120" s="347">
        <v>73</v>
      </c>
      <c r="AE120" s="352">
        <v>84</v>
      </c>
      <c r="AF120" s="346"/>
      <c r="AG120" s="1127">
        <v>84</v>
      </c>
      <c r="AH120" s="352">
        <v>84</v>
      </c>
      <c r="AI120" s="346"/>
      <c r="AJ120" s="1127">
        <v>84</v>
      </c>
      <c r="AK120" s="356">
        <v>99</v>
      </c>
      <c r="AL120" s="354"/>
      <c r="AM120" s="357">
        <v>99</v>
      </c>
    </row>
    <row r="121" spans="1:47" ht="14.1" customHeight="1" x14ac:dyDescent="0.25">
      <c r="A121" s="243"/>
      <c r="B121" s="177"/>
      <c r="C121" s="1367"/>
      <c r="D121" s="1481">
        <v>0</v>
      </c>
      <c r="E121" s="1481"/>
      <c r="F121" s="1482"/>
      <c r="G121" s="1483">
        <v>18</v>
      </c>
      <c r="H121" s="1481"/>
      <c r="I121" s="1482"/>
      <c r="J121" s="1483">
        <v>25</v>
      </c>
      <c r="K121" s="1481"/>
      <c r="L121" s="1482"/>
      <c r="M121" s="1483">
        <v>25</v>
      </c>
      <c r="N121" s="1481"/>
      <c r="O121" s="1482"/>
      <c r="P121" s="1483">
        <v>35</v>
      </c>
      <c r="Q121" s="1481"/>
      <c r="R121" s="1482"/>
      <c r="S121" s="1483">
        <v>47</v>
      </c>
      <c r="T121" s="1481"/>
      <c r="U121" s="1482"/>
      <c r="V121" s="1483">
        <v>47</v>
      </c>
      <c r="W121" s="1481"/>
      <c r="X121" s="1482"/>
      <c r="Y121" s="1483">
        <v>66</v>
      </c>
      <c r="Z121" s="1481"/>
      <c r="AA121" s="1482"/>
      <c r="AB121" s="1483">
        <v>73</v>
      </c>
      <c r="AC121" s="1481"/>
      <c r="AD121" s="1482"/>
      <c r="AE121" s="1483">
        <v>84</v>
      </c>
      <c r="AF121" s="1481"/>
      <c r="AG121" s="1482"/>
      <c r="AH121" s="1483">
        <v>84</v>
      </c>
      <c r="AI121" s="1481"/>
      <c r="AJ121" s="1482"/>
      <c r="AK121" s="1484">
        <v>99</v>
      </c>
      <c r="AL121" s="1485"/>
      <c r="AM121" s="1487"/>
    </row>
    <row r="122" spans="1:47" ht="14.1" customHeight="1" x14ac:dyDescent="0.25">
      <c r="A122" s="203"/>
      <c r="B122" s="176"/>
      <c r="C122" s="213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</row>
    <row r="123" spans="1:47" ht="14.1" customHeight="1" x14ac:dyDescent="0.25">
      <c r="A123" s="244" t="s">
        <v>613</v>
      </c>
      <c r="B123" s="204" t="s">
        <v>25</v>
      </c>
      <c r="C123" s="1397">
        <v>8400000</v>
      </c>
      <c r="D123" s="1471">
        <v>7</v>
      </c>
      <c r="E123" s="1471"/>
      <c r="F123" s="1472"/>
      <c r="G123" s="1473">
        <v>15</v>
      </c>
      <c r="H123" s="1471"/>
      <c r="I123" s="1472"/>
      <c r="J123" s="1473">
        <v>20</v>
      </c>
      <c r="K123" s="1471"/>
      <c r="L123" s="1472"/>
      <c r="M123" s="1473">
        <v>30</v>
      </c>
      <c r="N123" s="1471"/>
      <c r="O123" s="1472"/>
      <c r="P123" s="1473">
        <v>40</v>
      </c>
      <c r="Q123" s="1471"/>
      <c r="R123" s="1472"/>
      <c r="S123" s="1473">
        <v>50</v>
      </c>
      <c r="T123" s="1471"/>
      <c r="U123" s="1472"/>
      <c r="V123" s="1473">
        <v>60</v>
      </c>
      <c r="W123" s="1471"/>
      <c r="X123" s="1472"/>
      <c r="Y123" s="1473">
        <v>65</v>
      </c>
      <c r="Z123" s="1471"/>
      <c r="AA123" s="1472"/>
      <c r="AB123" s="1474">
        <v>75</v>
      </c>
      <c r="AC123" s="1475"/>
      <c r="AD123" s="1476"/>
      <c r="AE123" s="1473">
        <v>80</v>
      </c>
      <c r="AF123" s="1471"/>
      <c r="AG123" s="1472"/>
      <c r="AH123" s="1477">
        <v>90</v>
      </c>
      <c r="AI123" s="1478"/>
      <c r="AJ123" s="1479"/>
      <c r="AK123" s="1477">
        <v>100</v>
      </c>
      <c r="AL123" s="1478"/>
      <c r="AM123" s="1480"/>
    </row>
    <row r="124" spans="1:47" ht="14.1" customHeight="1" x14ac:dyDescent="0.25">
      <c r="A124" s="203"/>
      <c r="B124" s="176" t="s">
        <v>26</v>
      </c>
      <c r="C124" s="1366"/>
      <c r="D124" s="348">
        <v>0</v>
      </c>
      <c r="E124" s="346"/>
      <c r="F124" s="347">
        <v>5</v>
      </c>
      <c r="G124" s="348">
        <v>16</v>
      </c>
      <c r="H124" s="346"/>
      <c r="I124" s="348">
        <v>16</v>
      </c>
      <c r="J124" s="345">
        <v>17</v>
      </c>
      <c r="K124" s="346"/>
      <c r="L124" s="349">
        <v>17</v>
      </c>
      <c r="M124" s="350">
        <v>17</v>
      </c>
      <c r="N124" s="346"/>
      <c r="O124" s="348">
        <v>17</v>
      </c>
      <c r="P124" s="345">
        <v>43</v>
      </c>
      <c r="Q124" s="346"/>
      <c r="R124" s="933">
        <v>43</v>
      </c>
      <c r="S124" s="350">
        <v>48</v>
      </c>
      <c r="T124" s="346"/>
      <c r="U124" s="347">
        <v>48</v>
      </c>
      <c r="V124" s="345">
        <v>50</v>
      </c>
      <c r="W124" s="346"/>
      <c r="X124" s="347">
        <v>48</v>
      </c>
      <c r="Y124" s="350">
        <v>62</v>
      </c>
      <c r="Z124" s="346"/>
      <c r="AA124" s="348">
        <v>62</v>
      </c>
      <c r="AB124" s="351">
        <v>68</v>
      </c>
      <c r="AC124" s="346"/>
      <c r="AD124" s="347">
        <v>68</v>
      </c>
      <c r="AE124" s="352">
        <v>78</v>
      </c>
      <c r="AF124" s="346"/>
      <c r="AG124" s="1127">
        <v>78</v>
      </c>
      <c r="AH124" s="352">
        <v>78</v>
      </c>
      <c r="AI124" s="346"/>
      <c r="AJ124" s="1127">
        <v>78</v>
      </c>
      <c r="AK124" s="356">
        <v>97</v>
      </c>
      <c r="AL124" s="354"/>
      <c r="AM124" s="357">
        <v>97</v>
      </c>
    </row>
    <row r="125" spans="1:47" ht="14.1" customHeight="1" x14ac:dyDescent="0.25">
      <c r="A125" s="243"/>
      <c r="B125" s="177"/>
      <c r="C125" s="205"/>
      <c r="D125" s="1481">
        <v>0</v>
      </c>
      <c r="E125" s="1481"/>
      <c r="F125" s="1482"/>
      <c r="G125" s="1483">
        <v>16</v>
      </c>
      <c r="H125" s="1481"/>
      <c r="I125" s="1482"/>
      <c r="J125" s="1483">
        <v>17</v>
      </c>
      <c r="K125" s="1481"/>
      <c r="L125" s="1482"/>
      <c r="M125" s="1483">
        <v>17</v>
      </c>
      <c r="N125" s="1481"/>
      <c r="O125" s="1482"/>
      <c r="P125" s="1483">
        <v>43</v>
      </c>
      <c r="Q125" s="1481"/>
      <c r="R125" s="1482"/>
      <c r="S125" s="1483">
        <v>48</v>
      </c>
      <c r="T125" s="1481"/>
      <c r="U125" s="1482"/>
      <c r="V125" s="1483">
        <v>48</v>
      </c>
      <c r="W125" s="1481"/>
      <c r="X125" s="1482"/>
      <c r="Y125" s="1483">
        <v>62</v>
      </c>
      <c r="Z125" s="1481"/>
      <c r="AA125" s="1482"/>
      <c r="AB125" s="1483">
        <v>68</v>
      </c>
      <c r="AC125" s="1481"/>
      <c r="AD125" s="1482"/>
      <c r="AE125" s="1483">
        <v>78</v>
      </c>
      <c r="AF125" s="1481"/>
      <c r="AG125" s="1482"/>
      <c r="AH125" s="1483">
        <v>78</v>
      </c>
      <c r="AI125" s="1481"/>
      <c r="AJ125" s="1482"/>
      <c r="AK125" s="1484">
        <v>97</v>
      </c>
      <c r="AL125" s="1485"/>
      <c r="AM125" s="1487"/>
    </row>
    <row r="126" spans="1:47" ht="14.1" customHeight="1" x14ac:dyDescent="0.25">
      <c r="A126" s="214"/>
      <c r="B126" s="215"/>
      <c r="C126" s="216"/>
      <c r="D126" s="397"/>
      <c r="E126" s="393"/>
      <c r="F126" s="393"/>
      <c r="G126" s="393"/>
      <c r="H126" s="393"/>
      <c r="I126" s="393"/>
      <c r="J126" s="393"/>
      <c r="K126" s="393"/>
      <c r="L126" s="393"/>
      <c r="M126" s="393"/>
      <c r="N126" s="393"/>
      <c r="O126" s="393"/>
      <c r="P126" s="393"/>
      <c r="Q126" s="393"/>
      <c r="R126" s="946"/>
      <c r="S126" s="393"/>
      <c r="T126" s="393"/>
      <c r="U126" s="393"/>
      <c r="V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F126" s="393"/>
      <c r="AG126" s="946"/>
      <c r="AH126" s="394"/>
      <c r="AI126" s="395"/>
      <c r="AJ126" s="395"/>
      <c r="AK126" s="394"/>
      <c r="AL126" s="395"/>
      <c r="AM126" s="395"/>
    </row>
    <row r="127" spans="1:47" ht="14.1" customHeight="1" x14ac:dyDescent="0.25">
      <c r="A127" s="218"/>
      <c r="B127" s="190"/>
      <c r="C127" s="191"/>
      <c r="D127" s="393"/>
      <c r="E127" s="393"/>
      <c r="F127" s="393"/>
      <c r="G127" s="393"/>
      <c r="H127" s="393"/>
      <c r="I127" s="393"/>
      <c r="J127" s="393"/>
      <c r="K127" s="393"/>
      <c r="L127" s="393"/>
      <c r="M127" s="393"/>
      <c r="N127" s="393"/>
      <c r="O127" s="393"/>
      <c r="P127" s="393"/>
      <c r="Q127" s="393"/>
      <c r="R127" s="946"/>
      <c r="S127" s="393"/>
      <c r="T127" s="393"/>
      <c r="U127" s="393"/>
      <c r="V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F127" s="393"/>
      <c r="AG127" s="946"/>
      <c r="AH127" s="394"/>
      <c r="AI127" s="395"/>
      <c r="AJ127" s="395"/>
      <c r="AK127" s="394"/>
      <c r="AL127" s="395"/>
      <c r="AM127" s="395"/>
    </row>
    <row r="128" spans="1:47" ht="14.1" customHeight="1" x14ac:dyDescent="0.25">
      <c r="A128" s="387"/>
      <c r="B128" s="341"/>
      <c r="C128" s="342"/>
      <c r="D128" s="129"/>
      <c r="E128" s="130"/>
      <c r="F128" s="130"/>
      <c r="G128" s="130"/>
      <c r="H128" s="130"/>
      <c r="I128" s="130"/>
      <c r="J128" s="130"/>
      <c r="K128" s="130"/>
      <c r="L128" s="130"/>
      <c r="M128" s="130"/>
      <c r="AL128">
        <v>4</v>
      </c>
    </row>
    <row r="129" spans="1:39" ht="14.1" customHeight="1" x14ac:dyDescent="0.25">
      <c r="A129" s="244" t="s">
        <v>614</v>
      </c>
      <c r="B129" s="204" t="s">
        <v>27</v>
      </c>
      <c r="C129" s="1397">
        <v>4310000</v>
      </c>
      <c r="D129" s="1471">
        <v>7</v>
      </c>
      <c r="E129" s="1471"/>
      <c r="F129" s="1472"/>
      <c r="G129" s="1473">
        <v>15</v>
      </c>
      <c r="H129" s="1471"/>
      <c r="I129" s="1472"/>
      <c r="J129" s="1473">
        <v>20</v>
      </c>
      <c r="K129" s="1471"/>
      <c r="L129" s="1472"/>
      <c r="M129" s="1473">
        <v>30</v>
      </c>
      <c r="N129" s="1471"/>
      <c r="O129" s="1472"/>
      <c r="P129" s="1473">
        <v>40</v>
      </c>
      <c r="Q129" s="1471"/>
      <c r="R129" s="1472"/>
      <c r="S129" s="1473">
        <v>50</v>
      </c>
      <c r="T129" s="1471"/>
      <c r="U129" s="1472"/>
      <c r="V129" s="1473">
        <v>60</v>
      </c>
      <c r="W129" s="1471"/>
      <c r="X129" s="1472"/>
      <c r="Y129" s="1473">
        <v>65</v>
      </c>
      <c r="Z129" s="1471"/>
      <c r="AA129" s="1472"/>
      <c r="AB129" s="1474">
        <v>75</v>
      </c>
      <c r="AC129" s="1475"/>
      <c r="AD129" s="1476"/>
      <c r="AE129" s="1473">
        <v>80</v>
      </c>
      <c r="AF129" s="1471"/>
      <c r="AG129" s="1472"/>
      <c r="AH129" s="1477">
        <v>90</v>
      </c>
      <c r="AI129" s="1478"/>
      <c r="AJ129" s="1479"/>
      <c r="AK129" s="1477">
        <v>100</v>
      </c>
      <c r="AL129" s="1478"/>
      <c r="AM129" s="1480"/>
    </row>
    <row r="130" spans="1:39" ht="14.1" customHeight="1" x14ac:dyDescent="0.25">
      <c r="A130" s="203"/>
      <c r="B130" s="176" t="s">
        <v>28</v>
      </c>
      <c r="C130" s="1366"/>
      <c r="D130" s="348">
        <v>0</v>
      </c>
      <c r="E130" s="346"/>
      <c r="F130" s="347">
        <v>0</v>
      </c>
      <c r="G130" s="348">
        <v>12</v>
      </c>
      <c r="H130" s="346"/>
      <c r="I130" s="348">
        <v>12</v>
      </c>
      <c r="J130" s="345">
        <v>12</v>
      </c>
      <c r="K130" s="346"/>
      <c r="L130" s="349">
        <v>12</v>
      </c>
      <c r="M130" s="350">
        <v>20</v>
      </c>
      <c r="N130" s="346"/>
      <c r="O130" s="348">
        <v>12</v>
      </c>
      <c r="P130" s="345">
        <v>17</v>
      </c>
      <c r="Q130" s="346"/>
      <c r="R130" s="933">
        <v>17</v>
      </c>
      <c r="S130" s="350">
        <v>19</v>
      </c>
      <c r="T130" s="346"/>
      <c r="U130" s="347">
        <v>19</v>
      </c>
      <c r="V130" s="345">
        <v>30</v>
      </c>
      <c r="W130" s="346"/>
      <c r="X130" s="347">
        <v>19</v>
      </c>
      <c r="Y130" s="350">
        <v>32</v>
      </c>
      <c r="Z130" s="346"/>
      <c r="AA130" s="348">
        <v>32</v>
      </c>
      <c r="AB130" s="351">
        <v>37</v>
      </c>
      <c r="AC130" s="346"/>
      <c r="AD130" s="347">
        <v>37</v>
      </c>
      <c r="AE130" s="352">
        <v>50</v>
      </c>
      <c r="AF130" s="346"/>
      <c r="AG130" s="1127">
        <v>50</v>
      </c>
      <c r="AH130" s="352">
        <v>50</v>
      </c>
      <c r="AI130" s="346"/>
      <c r="AJ130" s="1127">
        <v>50</v>
      </c>
      <c r="AK130" s="356">
        <v>93</v>
      </c>
      <c r="AL130" s="354"/>
      <c r="AM130" s="357">
        <v>93</v>
      </c>
    </row>
    <row r="131" spans="1:39" ht="14.1" customHeight="1" x14ac:dyDescent="0.25">
      <c r="A131" s="243"/>
      <c r="B131" s="177"/>
      <c r="C131" s="205"/>
      <c r="D131" s="1481">
        <v>0</v>
      </c>
      <c r="E131" s="1481"/>
      <c r="F131" s="1482"/>
      <c r="G131" s="1483">
        <v>12</v>
      </c>
      <c r="H131" s="1481"/>
      <c r="I131" s="1482"/>
      <c r="J131" s="1483">
        <v>12</v>
      </c>
      <c r="K131" s="1481"/>
      <c r="L131" s="1482"/>
      <c r="M131" s="1483">
        <v>12</v>
      </c>
      <c r="N131" s="1481"/>
      <c r="O131" s="1482"/>
      <c r="P131" s="1483">
        <v>17</v>
      </c>
      <c r="Q131" s="1481"/>
      <c r="R131" s="1482"/>
      <c r="S131" s="1483">
        <v>19</v>
      </c>
      <c r="T131" s="1481"/>
      <c r="U131" s="1482"/>
      <c r="V131" s="1483">
        <v>19</v>
      </c>
      <c r="W131" s="1481"/>
      <c r="X131" s="1482"/>
      <c r="Y131" s="1483">
        <v>32</v>
      </c>
      <c r="Z131" s="1481"/>
      <c r="AA131" s="1482"/>
      <c r="AB131" s="1483">
        <v>37</v>
      </c>
      <c r="AC131" s="1481"/>
      <c r="AD131" s="1482"/>
      <c r="AE131" s="1483">
        <v>50</v>
      </c>
      <c r="AF131" s="1481"/>
      <c r="AG131" s="1482"/>
      <c r="AH131" s="1483">
        <v>50</v>
      </c>
      <c r="AI131" s="1481"/>
      <c r="AJ131" s="1482"/>
      <c r="AK131" s="1484">
        <v>93</v>
      </c>
      <c r="AL131" s="1485"/>
      <c r="AM131" s="1487"/>
    </row>
    <row r="132" spans="1:39" ht="14.1" customHeight="1" x14ac:dyDescent="0.25">
      <c r="A132" s="203"/>
      <c r="B132" s="176"/>
      <c r="C132" s="213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</row>
    <row r="133" spans="1:39" ht="14.1" customHeight="1" x14ac:dyDescent="0.25">
      <c r="A133" s="244" t="s">
        <v>615</v>
      </c>
      <c r="B133" s="204" t="s">
        <v>29</v>
      </c>
      <c r="C133" s="1397">
        <v>2500000</v>
      </c>
      <c r="D133" s="1471">
        <v>7</v>
      </c>
      <c r="E133" s="1471"/>
      <c r="F133" s="1472"/>
      <c r="G133" s="1473">
        <v>15</v>
      </c>
      <c r="H133" s="1471"/>
      <c r="I133" s="1472"/>
      <c r="J133" s="1473">
        <v>20</v>
      </c>
      <c r="K133" s="1471"/>
      <c r="L133" s="1472"/>
      <c r="M133" s="1473">
        <v>30</v>
      </c>
      <c r="N133" s="1471"/>
      <c r="O133" s="1472"/>
      <c r="P133" s="1473">
        <v>40</v>
      </c>
      <c r="Q133" s="1471"/>
      <c r="R133" s="1472"/>
      <c r="S133" s="1473">
        <v>50</v>
      </c>
      <c r="T133" s="1471"/>
      <c r="U133" s="1472"/>
      <c r="V133" s="1473">
        <v>60</v>
      </c>
      <c r="W133" s="1471"/>
      <c r="X133" s="1472"/>
      <c r="Y133" s="1473">
        <v>65</v>
      </c>
      <c r="Z133" s="1471"/>
      <c r="AA133" s="1472"/>
      <c r="AB133" s="1474">
        <v>75</v>
      </c>
      <c r="AC133" s="1475"/>
      <c r="AD133" s="1476"/>
      <c r="AE133" s="1473">
        <v>80</v>
      </c>
      <c r="AF133" s="1471"/>
      <c r="AG133" s="1472"/>
      <c r="AH133" s="1477">
        <v>90</v>
      </c>
      <c r="AI133" s="1478"/>
      <c r="AJ133" s="1479"/>
      <c r="AK133" s="1477">
        <v>100</v>
      </c>
      <c r="AL133" s="1478"/>
      <c r="AM133" s="1480"/>
    </row>
    <row r="134" spans="1:39" ht="14.1" customHeight="1" x14ac:dyDescent="0.25">
      <c r="A134" s="203"/>
      <c r="B134" s="1488" t="s">
        <v>30</v>
      </c>
      <c r="C134" s="1366"/>
      <c r="D134" s="348">
        <v>0</v>
      </c>
      <c r="E134" s="346"/>
      <c r="F134" s="347">
        <v>0</v>
      </c>
      <c r="G134" s="348">
        <v>0</v>
      </c>
      <c r="H134" s="346"/>
      <c r="I134" s="348">
        <v>0</v>
      </c>
      <c r="J134" s="345">
        <v>0</v>
      </c>
      <c r="K134" s="346"/>
      <c r="L134" s="349">
        <v>0</v>
      </c>
      <c r="M134" s="350">
        <v>0</v>
      </c>
      <c r="N134" s="346"/>
      <c r="O134" s="348">
        <v>0</v>
      </c>
      <c r="P134" s="345">
        <v>29</v>
      </c>
      <c r="Q134" s="346"/>
      <c r="R134" s="933">
        <v>29</v>
      </c>
      <c r="S134" s="350">
        <v>29</v>
      </c>
      <c r="T134" s="346"/>
      <c r="U134" s="347">
        <v>29</v>
      </c>
      <c r="V134" s="345">
        <v>29</v>
      </c>
      <c r="W134" s="346"/>
      <c r="X134" s="347">
        <v>29</v>
      </c>
      <c r="Y134" s="350">
        <v>47</v>
      </c>
      <c r="Z134" s="346"/>
      <c r="AA134" s="348">
        <v>47</v>
      </c>
      <c r="AB134" s="351">
        <v>47</v>
      </c>
      <c r="AC134" s="346"/>
      <c r="AD134" s="347">
        <v>47</v>
      </c>
      <c r="AE134" s="352">
        <v>65</v>
      </c>
      <c r="AF134" s="346"/>
      <c r="AG134" s="1127">
        <v>65</v>
      </c>
      <c r="AH134" s="352">
        <v>65</v>
      </c>
      <c r="AI134" s="346"/>
      <c r="AJ134" s="1127">
        <v>65</v>
      </c>
      <c r="AK134" s="356">
        <v>100</v>
      </c>
      <c r="AL134" s="354"/>
      <c r="AM134" s="357">
        <v>100</v>
      </c>
    </row>
    <row r="135" spans="1:39" ht="14.1" customHeight="1" x14ac:dyDescent="0.25">
      <c r="A135" s="243"/>
      <c r="B135" s="1489"/>
      <c r="C135" s="205"/>
      <c r="D135" s="1481">
        <v>0</v>
      </c>
      <c r="E135" s="1481"/>
      <c r="F135" s="1482"/>
      <c r="G135" s="1483">
        <v>0</v>
      </c>
      <c r="H135" s="1481"/>
      <c r="I135" s="1482"/>
      <c r="J135" s="1483">
        <v>0</v>
      </c>
      <c r="K135" s="1481"/>
      <c r="L135" s="1482"/>
      <c r="M135" s="1483">
        <v>0</v>
      </c>
      <c r="N135" s="1481"/>
      <c r="O135" s="1482"/>
      <c r="P135" s="1483">
        <v>29</v>
      </c>
      <c r="Q135" s="1481"/>
      <c r="R135" s="1482"/>
      <c r="S135" s="1483">
        <v>29</v>
      </c>
      <c r="T135" s="1481"/>
      <c r="U135" s="1482"/>
      <c r="V135" s="1483">
        <v>29</v>
      </c>
      <c r="W135" s="1481"/>
      <c r="X135" s="1482"/>
      <c r="Y135" s="1483">
        <v>47</v>
      </c>
      <c r="Z135" s="1481"/>
      <c r="AA135" s="1482"/>
      <c r="AB135" s="1483">
        <v>47</v>
      </c>
      <c r="AC135" s="1481"/>
      <c r="AD135" s="1482"/>
      <c r="AE135" s="1483">
        <v>65</v>
      </c>
      <c r="AF135" s="1481"/>
      <c r="AG135" s="1482"/>
      <c r="AH135" s="1483">
        <v>65</v>
      </c>
      <c r="AI135" s="1481"/>
      <c r="AJ135" s="1482"/>
      <c r="AK135" s="1484">
        <v>100</v>
      </c>
      <c r="AL135" s="1485"/>
      <c r="AM135" s="1487"/>
    </row>
    <row r="136" spans="1:39" ht="14.1" customHeight="1" x14ac:dyDescent="0.25">
      <c r="A136" s="203"/>
      <c r="B136" s="176"/>
      <c r="C136" s="213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</row>
    <row r="137" spans="1:39" ht="14.1" customHeight="1" x14ac:dyDescent="0.25">
      <c r="A137" s="244" t="s">
        <v>616</v>
      </c>
      <c r="B137" s="204" t="s">
        <v>31</v>
      </c>
      <c r="C137" s="1397">
        <v>1200000</v>
      </c>
      <c r="D137" s="1471">
        <v>7</v>
      </c>
      <c r="E137" s="1471"/>
      <c r="F137" s="1472"/>
      <c r="G137" s="1473">
        <v>15</v>
      </c>
      <c r="H137" s="1471"/>
      <c r="I137" s="1472"/>
      <c r="J137" s="1473">
        <v>20</v>
      </c>
      <c r="K137" s="1471"/>
      <c r="L137" s="1472"/>
      <c r="M137" s="1473">
        <v>30</v>
      </c>
      <c r="N137" s="1471"/>
      <c r="O137" s="1472"/>
      <c r="P137" s="1473">
        <v>40</v>
      </c>
      <c r="Q137" s="1471"/>
      <c r="R137" s="1472"/>
      <c r="S137" s="1473">
        <v>50</v>
      </c>
      <c r="T137" s="1471"/>
      <c r="U137" s="1472"/>
      <c r="V137" s="1473">
        <v>60</v>
      </c>
      <c r="W137" s="1471"/>
      <c r="X137" s="1472"/>
      <c r="Y137" s="1473">
        <v>65</v>
      </c>
      <c r="Z137" s="1471"/>
      <c r="AA137" s="1472"/>
      <c r="AB137" s="1474">
        <v>75</v>
      </c>
      <c r="AC137" s="1475"/>
      <c r="AD137" s="1476"/>
      <c r="AE137" s="1473">
        <v>80</v>
      </c>
      <c r="AF137" s="1471"/>
      <c r="AG137" s="1472"/>
      <c r="AH137" s="1477">
        <v>90</v>
      </c>
      <c r="AI137" s="1478"/>
      <c r="AJ137" s="1479"/>
      <c r="AK137" s="1477">
        <v>100</v>
      </c>
      <c r="AL137" s="1478"/>
      <c r="AM137" s="1480"/>
    </row>
    <row r="138" spans="1:39" ht="14.1" customHeight="1" x14ac:dyDescent="0.25">
      <c r="A138" s="203"/>
      <c r="B138" s="176" t="s">
        <v>32</v>
      </c>
      <c r="C138" s="1366"/>
      <c r="D138" s="348">
        <v>0</v>
      </c>
      <c r="E138" s="346"/>
      <c r="F138" s="347">
        <v>5</v>
      </c>
      <c r="G138" s="348">
        <v>17</v>
      </c>
      <c r="H138" s="346"/>
      <c r="I138" s="348">
        <v>17</v>
      </c>
      <c r="J138" s="345">
        <v>25</v>
      </c>
      <c r="K138" s="346"/>
      <c r="L138" s="349">
        <v>25</v>
      </c>
      <c r="M138" s="350">
        <v>30</v>
      </c>
      <c r="N138" s="346"/>
      <c r="O138" s="348">
        <v>25</v>
      </c>
      <c r="P138" s="345">
        <v>42</v>
      </c>
      <c r="Q138" s="346"/>
      <c r="R138" s="933">
        <v>42</v>
      </c>
      <c r="S138" s="350">
        <v>50</v>
      </c>
      <c r="T138" s="346"/>
      <c r="U138" s="347">
        <v>50</v>
      </c>
      <c r="V138" s="345">
        <v>60</v>
      </c>
      <c r="W138" s="346"/>
      <c r="X138" s="347">
        <v>50</v>
      </c>
      <c r="Y138" s="350">
        <v>67</v>
      </c>
      <c r="Z138" s="346"/>
      <c r="AA138" s="348">
        <v>67</v>
      </c>
      <c r="AB138" s="351">
        <v>75</v>
      </c>
      <c r="AC138" s="346"/>
      <c r="AD138" s="347">
        <v>75</v>
      </c>
      <c r="AE138" s="352">
        <v>83</v>
      </c>
      <c r="AF138" s="346"/>
      <c r="AG138" s="1127">
        <v>83</v>
      </c>
      <c r="AH138" s="352">
        <v>83</v>
      </c>
      <c r="AI138" s="346"/>
      <c r="AJ138" s="1127">
        <v>83</v>
      </c>
      <c r="AK138" s="356">
        <v>100</v>
      </c>
      <c r="AL138" s="354"/>
      <c r="AM138" s="357">
        <v>100</v>
      </c>
    </row>
    <row r="139" spans="1:39" ht="14.1" customHeight="1" x14ac:dyDescent="0.25">
      <c r="A139" s="365"/>
      <c r="B139" s="366"/>
      <c r="C139" s="367"/>
      <c r="D139" s="1481">
        <v>0</v>
      </c>
      <c r="E139" s="1481"/>
      <c r="F139" s="1482"/>
      <c r="G139" s="1483">
        <v>17</v>
      </c>
      <c r="H139" s="1481"/>
      <c r="I139" s="1482"/>
      <c r="J139" s="1483">
        <v>25</v>
      </c>
      <c r="K139" s="1481"/>
      <c r="L139" s="1482"/>
      <c r="M139" s="1483">
        <v>25</v>
      </c>
      <c r="N139" s="1481"/>
      <c r="O139" s="1482"/>
      <c r="P139" s="1483">
        <v>42</v>
      </c>
      <c r="Q139" s="1481"/>
      <c r="R139" s="1482"/>
      <c r="S139" s="1483">
        <v>50</v>
      </c>
      <c r="T139" s="1481"/>
      <c r="U139" s="1482"/>
      <c r="V139" s="1483">
        <v>50</v>
      </c>
      <c r="W139" s="1481"/>
      <c r="X139" s="1482"/>
      <c r="Y139" s="1483">
        <v>67</v>
      </c>
      <c r="Z139" s="1481"/>
      <c r="AA139" s="1482"/>
      <c r="AB139" s="1483">
        <v>75</v>
      </c>
      <c r="AC139" s="1481"/>
      <c r="AD139" s="1482"/>
      <c r="AE139" s="1483">
        <v>83</v>
      </c>
      <c r="AF139" s="1481"/>
      <c r="AG139" s="1482"/>
      <c r="AH139" s="1483">
        <v>83</v>
      </c>
      <c r="AI139" s="1481"/>
      <c r="AJ139" s="1482"/>
      <c r="AK139" s="1484">
        <v>100</v>
      </c>
      <c r="AL139" s="1485"/>
      <c r="AM139" s="1487"/>
    </row>
    <row r="140" spans="1:39" ht="14.1" customHeight="1" x14ac:dyDescent="0.25">
      <c r="A140" s="362"/>
      <c r="B140" s="363"/>
      <c r="C140" s="364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</row>
    <row r="141" spans="1:39" ht="14.1" customHeight="1" x14ac:dyDescent="0.25">
      <c r="A141" s="244" t="s">
        <v>617</v>
      </c>
      <c r="B141" s="204" t="s">
        <v>33</v>
      </c>
      <c r="C141" s="1397">
        <v>15240000</v>
      </c>
      <c r="D141" s="1471">
        <v>7</v>
      </c>
      <c r="E141" s="1471"/>
      <c r="F141" s="1472"/>
      <c r="G141" s="1473">
        <v>15</v>
      </c>
      <c r="H141" s="1471"/>
      <c r="I141" s="1472"/>
      <c r="J141" s="1473">
        <v>20</v>
      </c>
      <c r="K141" s="1471"/>
      <c r="L141" s="1472"/>
      <c r="M141" s="1473">
        <v>30</v>
      </c>
      <c r="N141" s="1471"/>
      <c r="O141" s="1472"/>
      <c r="P141" s="1473">
        <v>40</v>
      </c>
      <c r="Q141" s="1471"/>
      <c r="R141" s="1472"/>
      <c r="S141" s="1473">
        <v>50</v>
      </c>
      <c r="T141" s="1471"/>
      <c r="U141" s="1472"/>
      <c r="V141" s="1473">
        <v>60</v>
      </c>
      <c r="W141" s="1471"/>
      <c r="X141" s="1472"/>
      <c r="Y141" s="1473">
        <v>65</v>
      </c>
      <c r="Z141" s="1471"/>
      <c r="AA141" s="1472"/>
      <c r="AB141" s="1474">
        <v>75</v>
      </c>
      <c r="AC141" s="1475"/>
      <c r="AD141" s="1476"/>
      <c r="AE141" s="1473">
        <v>80</v>
      </c>
      <c r="AF141" s="1471"/>
      <c r="AG141" s="1472"/>
      <c r="AH141" s="1477">
        <v>90</v>
      </c>
      <c r="AI141" s="1478"/>
      <c r="AJ141" s="1479"/>
      <c r="AK141" s="1477">
        <v>100</v>
      </c>
      <c r="AL141" s="1478"/>
      <c r="AM141" s="1480"/>
    </row>
    <row r="142" spans="1:39" ht="14.1" customHeight="1" x14ac:dyDescent="0.25">
      <c r="A142" s="203"/>
      <c r="B142" s="176" t="s">
        <v>34</v>
      </c>
      <c r="C142" s="1366"/>
      <c r="D142" s="348">
        <v>0</v>
      </c>
      <c r="E142" s="346"/>
      <c r="F142" s="347">
        <v>5</v>
      </c>
      <c r="G142" s="348">
        <v>15</v>
      </c>
      <c r="H142" s="346"/>
      <c r="I142" s="348">
        <v>15</v>
      </c>
      <c r="J142" s="345">
        <v>24</v>
      </c>
      <c r="K142" s="346"/>
      <c r="L142" s="349">
        <v>24</v>
      </c>
      <c r="M142" s="350">
        <v>24</v>
      </c>
      <c r="N142" s="346"/>
      <c r="O142" s="348">
        <v>24</v>
      </c>
      <c r="P142" s="345">
        <v>39</v>
      </c>
      <c r="Q142" s="346"/>
      <c r="R142" s="933">
        <v>39</v>
      </c>
      <c r="S142" s="350">
        <v>46</v>
      </c>
      <c r="T142" s="346"/>
      <c r="U142" s="347">
        <v>46</v>
      </c>
      <c r="V142" s="345">
        <v>60</v>
      </c>
      <c r="W142" s="346"/>
      <c r="X142" s="347">
        <v>46</v>
      </c>
      <c r="Y142" s="350">
        <v>61</v>
      </c>
      <c r="Z142" s="346"/>
      <c r="AA142" s="348">
        <v>61</v>
      </c>
      <c r="AB142" s="351">
        <v>61</v>
      </c>
      <c r="AC142" s="346"/>
      <c r="AD142" s="347">
        <v>61</v>
      </c>
      <c r="AE142" s="352">
        <v>77</v>
      </c>
      <c r="AF142" s="346"/>
      <c r="AG142" s="1127">
        <v>77</v>
      </c>
      <c r="AH142" s="352">
        <v>77</v>
      </c>
      <c r="AI142" s="346"/>
      <c r="AJ142" s="1127">
        <v>77</v>
      </c>
      <c r="AK142" s="356">
        <v>99</v>
      </c>
      <c r="AL142" s="354"/>
      <c r="AM142" s="357">
        <v>99</v>
      </c>
    </row>
    <row r="143" spans="1:39" ht="14.1" customHeight="1" x14ac:dyDescent="0.25">
      <c r="A143" s="243"/>
      <c r="B143" s="177"/>
      <c r="C143" s="1367"/>
      <c r="D143" s="1481">
        <v>0</v>
      </c>
      <c r="E143" s="1481"/>
      <c r="F143" s="1482"/>
      <c r="G143" s="1483">
        <v>15</v>
      </c>
      <c r="H143" s="1481"/>
      <c r="I143" s="1482"/>
      <c r="J143" s="1483">
        <v>24</v>
      </c>
      <c r="K143" s="1481"/>
      <c r="L143" s="1482"/>
      <c r="M143" s="1483">
        <v>24</v>
      </c>
      <c r="N143" s="1481"/>
      <c r="O143" s="1482"/>
      <c r="P143" s="1483">
        <v>39</v>
      </c>
      <c r="Q143" s="1481"/>
      <c r="R143" s="1482"/>
      <c r="S143" s="1483">
        <v>46</v>
      </c>
      <c r="T143" s="1481"/>
      <c r="U143" s="1482"/>
      <c r="V143" s="1483">
        <v>46</v>
      </c>
      <c r="W143" s="1481"/>
      <c r="X143" s="1482"/>
      <c r="Y143" s="1483">
        <v>61</v>
      </c>
      <c r="Z143" s="1481"/>
      <c r="AA143" s="1482"/>
      <c r="AB143" s="1483">
        <v>61</v>
      </c>
      <c r="AC143" s="1481"/>
      <c r="AD143" s="1482"/>
      <c r="AE143" s="1483">
        <v>77</v>
      </c>
      <c r="AF143" s="1481"/>
      <c r="AG143" s="1482"/>
      <c r="AH143" s="1483">
        <v>77</v>
      </c>
      <c r="AI143" s="1481"/>
      <c r="AJ143" s="1482"/>
      <c r="AK143" s="1484">
        <v>99</v>
      </c>
      <c r="AL143" s="1485"/>
      <c r="AM143" s="1487"/>
    </row>
    <row r="144" spans="1:39" ht="14.1" customHeight="1" x14ac:dyDescent="0.25">
      <c r="A144" s="203"/>
      <c r="B144" s="176"/>
      <c r="C144" s="213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</row>
    <row r="145" spans="1:49" ht="14.1" customHeight="1" x14ac:dyDescent="0.25">
      <c r="A145" s="244" t="s">
        <v>618</v>
      </c>
      <c r="B145" s="204" t="s">
        <v>35</v>
      </c>
      <c r="C145" s="1397">
        <v>10000000</v>
      </c>
      <c r="D145" s="1471">
        <v>7</v>
      </c>
      <c r="E145" s="1471"/>
      <c r="F145" s="1472"/>
      <c r="G145" s="1473">
        <v>15</v>
      </c>
      <c r="H145" s="1471"/>
      <c r="I145" s="1472"/>
      <c r="J145" s="1473">
        <v>20</v>
      </c>
      <c r="K145" s="1471"/>
      <c r="L145" s="1472"/>
      <c r="M145" s="1473">
        <v>30</v>
      </c>
      <c r="N145" s="1471"/>
      <c r="O145" s="1472"/>
      <c r="P145" s="1473">
        <v>40</v>
      </c>
      <c r="Q145" s="1471"/>
      <c r="R145" s="1472"/>
      <c r="S145" s="1473">
        <v>50</v>
      </c>
      <c r="T145" s="1471"/>
      <c r="U145" s="1472"/>
      <c r="V145" s="1473">
        <v>60</v>
      </c>
      <c r="W145" s="1471"/>
      <c r="X145" s="1472"/>
      <c r="Y145" s="1473">
        <v>65</v>
      </c>
      <c r="Z145" s="1471"/>
      <c r="AA145" s="1472"/>
      <c r="AB145" s="1474">
        <v>75</v>
      </c>
      <c r="AC145" s="1475"/>
      <c r="AD145" s="1476"/>
      <c r="AE145" s="1473">
        <v>80</v>
      </c>
      <c r="AF145" s="1471"/>
      <c r="AG145" s="1472"/>
      <c r="AH145" s="1477">
        <v>90</v>
      </c>
      <c r="AI145" s="1478"/>
      <c r="AJ145" s="1479"/>
      <c r="AK145" s="1477">
        <v>100</v>
      </c>
      <c r="AL145" s="1478"/>
      <c r="AM145" s="1480"/>
    </row>
    <row r="146" spans="1:49" ht="14.1" customHeight="1" x14ac:dyDescent="0.25">
      <c r="A146" s="203"/>
      <c r="B146" s="176" t="s">
        <v>36</v>
      </c>
      <c r="C146" s="1366"/>
      <c r="D146" s="348">
        <v>0</v>
      </c>
      <c r="E146" s="346"/>
      <c r="F146" s="347">
        <v>0</v>
      </c>
      <c r="G146" s="348">
        <v>0</v>
      </c>
      <c r="H146" s="346"/>
      <c r="I146" s="348">
        <v>0</v>
      </c>
      <c r="J146" s="345">
        <v>77</v>
      </c>
      <c r="K146" s="346"/>
      <c r="L146" s="349">
        <v>77</v>
      </c>
      <c r="M146" s="350">
        <v>77</v>
      </c>
      <c r="N146" s="346"/>
      <c r="O146" s="348">
        <v>77</v>
      </c>
      <c r="P146" s="345">
        <v>77</v>
      </c>
      <c r="Q146" s="346"/>
      <c r="R146" s="933">
        <v>77</v>
      </c>
      <c r="S146" s="350">
        <v>78</v>
      </c>
      <c r="T146" s="346"/>
      <c r="U146" s="347">
        <v>78</v>
      </c>
      <c r="V146" s="345">
        <v>78</v>
      </c>
      <c r="W146" s="346"/>
      <c r="X146" s="347">
        <v>78</v>
      </c>
      <c r="Y146" s="350">
        <v>80</v>
      </c>
      <c r="Z146" s="346"/>
      <c r="AA146" s="348">
        <v>80</v>
      </c>
      <c r="AB146" s="351">
        <v>80</v>
      </c>
      <c r="AC146" s="346"/>
      <c r="AD146" s="347">
        <v>80</v>
      </c>
      <c r="AE146" s="352">
        <v>98</v>
      </c>
      <c r="AF146" s="346"/>
      <c r="AG146" s="1127">
        <v>98</v>
      </c>
      <c r="AH146" s="352">
        <v>98</v>
      </c>
      <c r="AI146" s="346"/>
      <c r="AJ146" s="1127">
        <v>98</v>
      </c>
      <c r="AK146" s="356">
        <v>98</v>
      </c>
      <c r="AL146" s="354"/>
      <c r="AM146" s="357">
        <v>98</v>
      </c>
    </row>
    <row r="147" spans="1:49" ht="14.1" customHeight="1" x14ac:dyDescent="0.25">
      <c r="A147" s="243"/>
      <c r="B147" s="177"/>
      <c r="C147" s="205"/>
      <c r="D147" s="1481">
        <v>0</v>
      </c>
      <c r="E147" s="1481"/>
      <c r="F147" s="1482"/>
      <c r="G147" s="1483">
        <v>0</v>
      </c>
      <c r="H147" s="1481"/>
      <c r="I147" s="1482"/>
      <c r="J147" s="1483">
        <v>77</v>
      </c>
      <c r="K147" s="1481"/>
      <c r="L147" s="1482"/>
      <c r="M147" s="1483">
        <v>77</v>
      </c>
      <c r="N147" s="1481"/>
      <c r="O147" s="1482"/>
      <c r="P147" s="1483">
        <v>77</v>
      </c>
      <c r="Q147" s="1481"/>
      <c r="R147" s="1482"/>
      <c r="S147" s="1483">
        <v>78</v>
      </c>
      <c r="T147" s="1481"/>
      <c r="U147" s="1482"/>
      <c r="V147" s="1483">
        <v>78</v>
      </c>
      <c r="W147" s="1481"/>
      <c r="X147" s="1482"/>
      <c r="Y147" s="1483">
        <v>80</v>
      </c>
      <c r="Z147" s="1481"/>
      <c r="AA147" s="1482"/>
      <c r="AB147" s="1483">
        <v>80</v>
      </c>
      <c r="AC147" s="1481"/>
      <c r="AD147" s="1482"/>
      <c r="AE147" s="1483">
        <v>98</v>
      </c>
      <c r="AF147" s="1481"/>
      <c r="AG147" s="1482"/>
      <c r="AH147" s="1483">
        <v>98</v>
      </c>
      <c r="AI147" s="1481"/>
      <c r="AJ147" s="1482"/>
      <c r="AK147" s="1484">
        <v>98</v>
      </c>
      <c r="AL147" s="1485"/>
      <c r="AM147" s="1487"/>
      <c r="AP147" s="1495" t="s">
        <v>707</v>
      </c>
      <c r="AQ147" s="1496"/>
      <c r="AR147" s="1497"/>
      <c r="AS147" s="594"/>
      <c r="AT147" s="594" t="s">
        <v>702</v>
      </c>
      <c r="AU147" s="594"/>
      <c r="AV147" s="594"/>
      <c r="AW147" s="594"/>
    </row>
    <row r="148" spans="1:49" ht="14.1" customHeight="1" x14ac:dyDescent="0.25">
      <c r="A148" s="203"/>
      <c r="B148" s="176"/>
      <c r="C148" s="213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AP148" s="595" t="s">
        <v>709</v>
      </c>
      <c r="AQ148" s="596"/>
      <c r="AR148" s="597" t="s">
        <v>710</v>
      </c>
      <c r="AS148" s="1498" t="s">
        <v>707</v>
      </c>
      <c r="AT148" s="1494"/>
      <c r="AU148" s="594" t="s">
        <v>826</v>
      </c>
      <c r="AV148" s="594"/>
      <c r="AW148" s="594"/>
    </row>
    <row r="149" spans="1:49" ht="14.1" customHeight="1" x14ac:dyDescent="0.25">
      <c r="A149" s="244" t="s">
        <v>619</v>
      </c>
      <c r="B149" s="204" t="s">
        <v>37</v>
      </c>
      <c r="C149" s="1397">
        <v>28800000</v>
      </c>
      <c r="D149" s="1471">
        <v>7</v>
      </c>
      <c r="E149" s="1471"/>
      <c r="F149" s="1472"/>
      <c r="G149" s="1473">
        <v>15</v>
      </c>
      <c r="H149" s="1471"/>
      <c r="I149" s="1472"/>
      <c r="J149" s="1473">
        <v>20</v>
      </c>
      <c r="K149" s="1471"/>
      <c r="L149" s="1472"/>
      <c r="M149" s="1473">
        <v>30</v>
      </c>
      <c r="N149" s="1471"/>
      <c r="O149" s="1472"/>
      <c r="P149" s="1473">
        <v>40</v>
      </c>
      <c r="Q149" s="1471"/>
      <c r="R149" s="1472"/>
      <c r="S149" s="1473">
        <v>50</v>
      </c>
      <c r="T149" s="1471"/>
      <c r="U149" s="1472"/>
      <c r="V149" s="1473">
        <v>60</v>
      </c>
      <c r="W149" s="1471"/>
      <c r="X149" s="1472"/>
      <c r="Y149" s="1473">
        <v>65</v>
      </c>
      <c r="Z149" s="1471"/>
      <c r="AA149" s="1472"/>
      <c r="AB149" s="1474">
        <v>75</v>
      </c>
      <c r="AC149" s="1475"/>
      <c r="AD149" s="1476"/>
      <c r="AE149" s="1473">
        <v>80</v>
      </c>
      <c r="AF149" s="1471"/>
      <c r="AG149" s="1472"/>
      <c r="AH149" s="1477">
        <v>90</v>
      </c>
      <c r="AI149" s="1478"/>
      <c r="AJ149" s="1479"/>
      <c r="AK149" s="1477">
        <v>100</v>
      </c>
      <c r="AL149" s="1478"/>
      <c r="AM149" s="1480"/>
      <c r="AP149" s="1499" t="s">
        <v>711</v>
      </c>
      <c r="AQ149" s="1500"/>
      <c r="AR149" s="1501"/>
      <c r="AS149" s="1498" t="s">
        <v>709</v>
      </c>
      <c r="AT149" s="1494"/>
      <c r="AU149" s="594" t="s">
        <v>827</v>
      </c>
      <c r="AV149" s="594"/>
      <c r="AW149" s="594"/>
    </row>
    <row r="150" spans="1:49" ht="14.1" customHeight="1" x14ac:dyDescent="0.25">
      <c r="A150" s="203"/>
      <c r="B150" s="176" t="s">
        <v>38</v>
      </c>
      <c r="C150" s="1366"/>
      <c r="D150" s="348">
        <v>0</v>
      </c>
      <c r="E150" s="346"/>
      <c r="F150" s="347">
        <v>5</v>
      </c>
      <c r="G150" s="348">
        <v>19</v>
      </c>
      <c r="H150" s="346"/>
      <c r="I150" s="348">
        <v>19</v>
      </c>
      <c r="J150" s="345">
        <v>32</v>
      </c>
      <c r="K150" s="346"/>
      <c r="L150" s="349">
        <v>32</v>
      </c>
      <c r="M150" s="350">
        <v>32</v>
      </c>
      <c r="N150" s="346"/>
      <c r="O150" s="348">
        <v>32</v>
      </c>
      <c r="P150" s="345">
        <v>58</v>
      </c>
      <c r="Q150" s="346"/>
      <c r="R150" s="933">
        <v>58</v>
      </c>
      <c r="S150" s="350">
        <v>64</v>
      </c>
      <c r="T150" s="346"/>
      <c r="U150" s="347">
        <v>64</v>
      </c>
      <c r="V150" s="345">
        <v>64</v>
      </c>
      <c r="W150" s="346"/>
      <c r="X150" s="347">
        <v>64</v>
      </c>
      <c r="Y150" s="350">
        <v>75</v>
      </c>
      <c r="Z150" s="346"/>
      <c r="AA150" s="348">
        <v>75</v>
      </c>
      <c r="AB150" s="351">
        <v>77</v>
      </c>
      <c r="AC150" s="346"/>
      <c r="AD150" s="347">
        <v>77</v>
      </c>
      <c r="AE150" s="352">
        <v>86</v>
      </c>
      <c r="AF150" s="346"/>
      <c r="AG150" s="1127">
        <v>86</v>
      </c>
      <c r="AH150" s="352">
        <v>86</v>
      </c>
      <c r="AI150" s="346"/>
      <c r="AJ150" s="1127">
        <v>86</v>
      </c>
      <c r="AK150" s="356">
        <v>100</v>
      </c>
      <c r="AL150" s="354"/>
      <c r="AM150" s="357">
        <v>100</v>
      </c>
      <c r="AP150" s="594"/>
      <c r="AQ150" s="594"/>
      <c r="AR150" s="594"/>
      <c r="AS150" s="1494" t="s">
        <v>710</v>
      </c>
      <c r="AT150" s="1494"/>
      <c r="AU150" s="594" t="s">
        <v>828</v>
      </c>
      <c r="AV150" s="594"/>
      <c r="AW150" s="594"/>
    </row>
    <row r="151" spans="1:49" ht="14.1" customHeight="1" x14ac:dyDescent="0.25">
      <c r="A151" s="243"/>
      <c r="B151" s="177"/>
      <c r="C151" s="1367"/>
      <c r="D151" s="1481">
        <v>0</v>
      </c>
      <c r="E151" s="1481"/>
      <c r="F151" s="1482"/>
      <c r="G151" s="1483">
        <v>19</v>
      </c>
      <c r="H151" s="1481"/>
      <c r="I151" s="1482"/>
      <c r="J151" s="1483">
        <v>32</v>
      </c>
      <c r="K151" s="1481"/>
      <c r="L151" s="1482"/>
      <c r="M151" s="1483">
        <v>32</v>
      </c>
      <c r="N151" s="1481"/>
      <c r="O151" s="1482"/>
      <c r="P151" s="1483">
        <v>58</v>
      </c>
      <c r="Q151" s="1481"/>
      <c r="R151" s="1482"/>
      <c r="S151" s="1483">
        <v>64</v>
      </c>
      <c r="T151" s="1481"/>
      <c r="U151" s="1482"/>
      <c r="V151" s="1483">
        <v>64</v>
      </c>
      <c r="W151" s="1481"/>
      <c r="X151" s="1482"/>
      <c r="Y151" s="1483">
        <v>75</v>
      </c>
      <c r="Z151" s="1481"/>
      <c r="AA151" s="1482"/>
      <c r="AB151" s="1483">
        <v>77</v>
      </c>
      <c r="AC151" s="1481"/>
      <c r="AD151" s="1482"/>
      <c r="AE151" s="1483">
        <v>86</v>
      </c>
      <c r="AF151" s="1481"/>
      <c r="AG151" s="1482"/>
      <c r="AH151" s="1483">
        <v>86</v>
      </c>
      <c r="AI151" s="1481"/>
      <c r="AJ151" s="1482"/>
      <c r="AK151" s="1484">
        <v>100</v>
      </c>
      <c r="AL151" s="1485"/>
      <c r="AM151" s="1487"/>
      <c r="AP151" s="594"/>
      <c r="AQ151" s="594"/>
      <c r="AR151" s="594"/>
      <c r="AS151" s="1494" t="s">
        <v>711</v>
      </c>
      <c r="AT151" s="1494"/>
      <c r="AU151" s="594" t="s">
        <v>524</v>
      </c>
      <c r="AV151" s="594"/>
      <c r="AW151" s="594"/>
    </row>
    <row r="152" spans="1:49" ht="14.1" customHeight="1" x14ac:dyDescent="0.25">
      <c r="A152" s="203"/>
      <c r="B152" s="176"/>
      <c r="C152" s="213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</row>
    <row r="153" spans="1:49" ht="14.1" customHeight="1" x14ac:dyDescent="0.25">
      <c r="A153" s="244" t="s">
        <v>620</v>
      </c>
      <c r="B153" s="204" t="s">
        <v>39</v>
      </c>
      <c r="C153" s="1397">
        <v>3000000</v>
      </c>
      <c r="D153" s="1471">
        <v>7</v>
      </c>
      <c r="E153" s="1471"/>
      <c r="F153" s="1472"/>
      <c r="G153" s="1473">
        <v>15</v>
      </c>
      <c r="H153" s="1471"/>
      <c r="I153" s="1472"/>
      <c r="J153" s="1473">
        <v>20</v>
      </c>
      <c r="K153" s="1471"/>
      <c r="L153" s="1472"/>
      <c r="M153" s="1473">
        <v>30</v>
      </c>
      <c r="N153" s="1471"/>
      <c r="O153" s="1472"/>
      <c r="P153" s="1473">
        <v>40</v>
      </c>
      <c r="Q153" s="1471"/>
      <c r="R153" s="1472"/>
      <c r="S153" s="1473">
        <v>50</v>
      </c>
      <c r="T153" s="1471"/>
      <c r="U153" s="1472"/>
      <c r="V153" s="1473">
        <v>60</v>
      </c>
      <c r="W153" s="1471"/>
      <c r="X153" s="1472"/>
      <c r="Y153" s="1473">
        <v>65</v>
      </c>
      <c r="Z153" s="1471"/>
      <c r="AA153" s="1472"/>
      <c r="AB153" s="1474">
        <v>75</v>
      </c>
      <c r="AC153" s="1475"/>
      <c r="AD153" s="1476"/>
      <c r="AE153" s="1473">
        <v>80</v>
      </c>
      <c r="AF153" s="1471"/>
      <c r="AG153" s="1472"/>
      <c r="AH153" s="1477">
        <v>90</v>
      </c>
      <c r="AI153" s="1478"/>
      <c r="AJ153" s="1479"/>
      <c r="AK153" s="1477">
        <v>100</v>
      </c>
      <c r="AL153" s="1478"/>
      <c r="AM153" s="1480"/>
    </row>
    <row r="154" spans="1:49" ht="14.1" customHeight="1" x14ac:dyDescent="0.25">
      <c r="A154" s="198"/>
      <c r="B154" s="176" t="s">
        <v>40</v>
      </c>
      <c r="C154" s="1366"/>
      <c r="D154" s="348">
        <v>0</v>
      </c>
      <c r="E154" s="346"/>
      <c r="F154" s="347">
        <v>0</v>
      </c>
      <c r="G154" s="348">
        <v>0</v>
      </c>
      <c r="H154" s="346"/>
      <c r="I154" s="348">
        <v>0</v>
      </c>
      <c r="J154" s="345">
        <v>0</v>
      </c>
      <c r="K154" s="346"/>
      <c r="L154" s="349">
        <v>0</v>
      </c>
      <c r="M154" s="350">
        <v>0</v>
      </c>
      <c r="N154" s="346"/>
      <c r="O154" s="348">
        <v>0</v>
      </c>
      <c r="P154" s="345">
        <v>0</v>
      </c>
      <c r="Q154" s="346"/>
      <c r="R154" s="933">
        <v>0</v>
      </c>
      <c r="S154" s="350">
        <v>0</v>
      </c>
      <c r="T154" s="346"/>
      <c r="U154" s="347">
        <v>0</v>
      </c>
      <c r="V154" s="345">
        <v>0</v>
      </c>
      <c r="W154" s="346"/>
      <c r="X154" s="347">
        <v>0</v>
      </c>
      <c r="Y154" s="350">
        <v>0</v>
      </c>
      <c r="Z154" s="346"/>
      <c r="AA154" s="348">
        <v>0</v>
      </c>
      <c r="AB154" s="351">
        <v>0</v>
      </c>
      <c r="AC154" s="346"/>
      <c r="AD154" s="347">
        <v>0</v>
      </c>
      <c r="AE154" s="352">
        <v>0</v>
      </c>
      <c r="AF154" s="346"/>
      <c r="AG154" s="1127">
        <v>0</v>
      </c>
      <c r="AH154" s="352">
        <v>0</v>
      </c>
      <c r="AI154" s="346"/>
      <c r="AJ154" s="1127">
        <v>0</v>
      </c>
      <c r="AK154" s="356">
        <v>0</v>
      </c>
      <c r="AL154" s="354"/>
      <c r="AM154" s="357">
        <v>0</v>
      </c>
    </row>
    <row r="155" spans="1:49" ht="14.1" customHeight="1" x14ac:dyDescent="0.25">
      <c r="A155" s="209"/>
      <c r="B155" s="177"/>
      <c r="C155" s="205"/>
      <c r="D155" s="1481">
        <v>0</v>
      </c>
      <c r="E155" s="1481"/>
      <c r="F155" s="1482"/>
      <c r="G155" s="1483">
        <v>0</v>
      </c>
      <c r="H155" s="1481"/>
      <c r="I155" s="1482"/>
      <c r="J155" s="1483">
        <v>0</v>
      </c>
      <c r="K155" s="1481"/>
      <c r="L155" s="1482"/>
      <c r="M155" s="1483">
        <v>0</v>
      </c>
      <c r="N155" s="1481"/>
      <c r="O155" s="1482"/>
      <c r="P155" s="1483">
        <v>0</v>
      </c>
      <c r="Q155" s="1481"/>
      <c r="R155" s="1482"/>
      <c r="S155" s="1483">
        <v>0</v>
      </c>
      <c r="T155" s="1481"/>
      <c r="U155" s="1482"/>
      <c r="V155" s="1483">
        <v>0</v>
      </c>
      <c r="W155" s="1481"/>
      <c r="X155" s="1482"/>
      <c r="Y155" s="1483">
        <v>0</v>
      </c>
      <c r="Z155" s="1481"/>
      <c r="AA155" s="1482"/>
      <c r="AB155" s="1483">
        <v>0</v>
      </c>
      <c r="AC155" s="1481"/>
      <c r="AD155" s="1482"/>
      <c r="AE155" s="1483">
        <v>0</v>
      </c>
      <c r="AF155" s="1481"/>
      <c r="AG155" s="1482"/>
      <c r="AH155" s="1483">
        <v>0</v>
      </c>
      <c r="AI155" s="1481"/>
      <c r="AJ155" s="1482"/>
      <c r="AK155" s="1484">
        <v>0</v>
      </c>
      <c r="AL155" s="1485"/>
      <c r="AM155" s="1487"/>
    </row>
    <row r="156" spans="1:49" ht="14.1" customHeight="1" x14ac:dyDescent="0.25">
      <c r="A156" s="198"/>
      <c r="B156" s="176"/>
      <c r="C156" s="213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</row>
    <row r="157" spans="1:49" s="1" customFormat="1" ht="14.1" customHeight="1" x14ac:dyDescent="0.25">
      <c r="A157" s="368" t="s">
        <v>584</v>
      </c>
      <c r="B157" s="206" t="s">
        <v>119</v>
      </c>
      <c r="C157" s="1568">
        <f>C161+C165+C171+C175+C179+C183+C187+C191</f>
        <v>177145000</v>
      </c>
      <c r="D157" s="1454">
        <v>7</v>
      </c>
      <c r="E157" s="1454"/>
      <c r="F157" s="1455"/>
      <c r="G157" s="1456">
        <v>15</v>
      </c>
      <c r="H157" s="1454"/>
      <c r="I157" s="1455"/>
      <c r="J157" s="1456">
        <v>20</v>
      </c>
      <c r="K157" s="1454"/>
      <c r="L157" s="1455"/>
      <c r="M157" s="1456">
        <v>30</v>
      </c>
      <c r="N157" s="1454"/>
      <c r="O157" s="1455"/>
      <c r="P157" s="1456">
        <v>40</v>
      </c>
      <c r="Q157" s="1454"/>
      <c r="R157" s="1455"/>
      <c r="S157" s="1456">
        <v>50</v>
      </c>
      <c r="T157" s="1454"/>
      <c r="U157" s="1455"/>
      <c r="V157" s="1456">
        <v>60</v>
      </c>
      <c r="W157" s="1454"/>
      <c r="X157" s="1455"/>
      <c r="Y157" s="1456">
        <v>65</v>
      </c>
      <c r="Z157" s="1454"/>
      <c r="AA157" s="1455"/>
      <c r="AB157" s="1457">
        <v>75</v>
      </c>
      <c r="AC157" s="1458"/>
      <c r="AD157" s="1459"/>
      <c r="AE157" s="1456">
        <v>80</v>
      </c>
      <c r="AF157" s="1454"/>
      <c r="AG157" s="1455"/>
      <c r="AH157" s="1460">
        <v>90</v>
      </c>
      <c r="AI157" s="1461"/>
      <c r="AJ157" s="1462"/>
      <c r="AK157" s="1460">
        <v>100</v>
      </c>
      <c r="AL157" s="1461"/>
      <c r="AM157" s="1463"/>
    </row>
    <row r="158" spans="1:49" s="1" customFormat="1" ht="14.1" customHeight="1" x14ac:dyDescent="0.25">
      <c r="A158" s="227"/>
      <c r="B158" s="174" t="s">
        <v>105</v>
      </c>
      <c r="C158" s="1569"/>
      <c r="D158" s="370">
        <v>0</v>
      </c>
      <c r="E158" s="371"/>
      <c r="F158" s="372">
        <v>0</v>
      </c>
      <c r="G158" s="370">
        <v>19</v>
      </c>
      <c r="H158" s="371"/>
      <c r="I158" s="370">
        <v>19</v>
      </c>
      <c r="J158" s="373">
        <v>21</v>
      </c>
      <c r="K158" s="371"/>
      <c r="L158" s="374">
        <v>21</v>
      </c>
      <c r="M158" s="375">
        <v>21</v>
      </c>
      <c r="N158" s="371"/>
      <c r="O158" s="370">
        <v>21</v>
      </c>
      <c r="P158" s="373">
        <v>48</v>
      </c>
      <c r="Q158" s="371"/>
      <c r="R158" s="932">
        <v>48</v>
      </c>
      <c r="S158" s="375">
        <v>49</v>
      </c>
      <c r="T158" s="371"/>
      <c r="U158" s="372">
        <v>49</v>
      </c>
      <c r="V158" s="373">
        <v>55</v>
      </c>
      <c r="W158" s="371"/>
      <c r="X158" s="372">
        <v>49</v>
      </c>
      <c r="Y158" s="375">
        <v>73</v>
      </c>
      <c r="Z158" s="371"/>
      <c r="AA158" s="370">
        <v>73</v>
      </c>
      <c r="AB158" s="376">
        <v>75</v>
      </c>
      <c r="AC158" s="371"/>
      <c r="AD158" s="372">
        <v>75</v>
      </c>
      <c r="AE158" s="377">
        <v>87</v>
      </c>
      <c r="AF158" s="371"/>
      <c r="AG158" s="1126">
        <v>87</v>
      </c>
      <c r="AH158" s="378">
        <v>49</v>
      </c>
      <c r="AI158" s="340"/>
      <c r="AJ158" s="379">
        <v>49</v>
      </c>
      <c r="AK158" s="380">
        <v>98</v>
      </c>
      <c r="AL158" s="340"/>
      <c r="AM158" s="381">
        <v>98</v>
      </c>
    </row>
    <row r="159" spans="1:49" ht="14.1" customHeight="1" x14ac:dyDescent="0.25">
      <c r="A159" s="209"/>
      <c r="B159" s="208"/>
      <c r="C159" s="1570"/>
      <c r="D159" s="1481">
        <v>0</v>
      </c>
      <c r="E159" s="1481"/>
      <c r="F159" s="1482"/>
      <c r="G159" s="1483">
        <v>19</v>
      </c>
      <c r="H159" s="1481"/>
      <c r="I159" s="1482"/>
      <c r="J159" s="1483">
        <v>21</v>
      </c>
      <c r="K159" s="1481"/>
      <c r="L159" s="1482"/>
      <c r="M159" s="1483">
        <v>21</v>
      </c>
      <c r="N159" s="1481"/>
      <c r="O159" s="1482"/>
      <c r="P159" s="1483">
        <v>48</v>
      </c>
      <c r="Q159" s="1481"/>
      <c r="R159" s="1482"/>
      <c r="S159" s="1483">
        <v>49</v>
      </c>
      <c r="T159" s="1481"/>
      <c r="U159" s="1482"/>
      <c r="V159" s="1483">
        <v>49</v>
      </c>
      <c r="W159" s="1481"/>
      <c r="X159" s="1482"/>
      <c r="Y159" s="1483">
        <v>73</v>
      </c>
      <c r="Z159" s="1481"/>
      <c r="AA159" s="1482"/>
      <c r="AB159" s="1483">
        <v>75</v>
      </c>
      <c r="AC159" s="1481"/>
      <c r="AD159" s="1482"/>
      <c r="AE159" s="1483">
        <v>87</v>
      </c>
      <c r="AF159" s="1481"/>
      <c r="AG159" s="1482"/>
      <c r="AH159" s="1484">
        <v>49</v>
      </c>
      <c r="AI159" s="1485"/>
      <c r="AJ159" s="1486"/>
      <c r="AK159" s="1484">
        <v>98</v>
      </c>
      <c r="AL159" s="1485"/>
      <c r="AM159" s="1487"/>
    </row>
    <row r="160" spans="1:49" ht="14.1" customHeight="1" x14ac:dyDescent="0.25">
      <c r="A160" s="198"/>
      <c r="B160" s="174"/>
      <c r="C160" s="199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</row>
    <row r="161" spans="1:44" ht="14.1" customHeight="1" x14ac:dyDescent="0.25">
      <c r="A161" s="244" t="s">
        <v>621</v>
      </c>
      <c r="B161" s="204" t="s">
        <v>41</v>
      </c>
      <c r="C161" s="1397">
        <v>25000000</v>
      </c>
      <c r="D161" s="1471">
        <v>7</v>
      </c>
      <c r="E161" s="1471"/>
      <c r="F161" s="1472"/>
      <c r="G161" s="1473">
        <v>15</v>
      </c>
      <c r="H161" s="1471"/>
      <c r="I161" s="1472"/>
      <c r="J161" s="1473">
        <v>20</v>
      </c>
      <c r="K161" s="1471"/>
      <c r="L161" s="1472"/>
      <c r="M161" s="1473">
        <v>30</v>
      </c>
      <c r="N161" s="1471"/>
      <c r="O161" s="1472"/>
      <c r="P161" s="1473">
        <v>40</v>
      </c>
      <c r="Q161" s="1471"/>
      <c r="R161" s="1472"/>
      <c r="S161" s="1473">
        <v>50</v>
      </c>
      <c r="T161" s="1471"/>
      <c r="U161" s="1472"/>
      <c r="V161" s="1473">
        <v>60</v>
      </c>
      <c r="W161" s="1471"/>
      <c r="X161" s="1472"/>
      <c r="Y161" s="1473">
        <v>65</v>
      </c>
      <c r="Z161" s="1471"/>
      <c r="AA161" s="1472"/>
      <c r="AB161" s="1537">
        <v>75</v>
      </c>
      <c r="AC161" s="1538"/>
      <c r="AD161" s="1539"/>
      <c r="AE161" s="1517">
        <v>80</v>
      </c>
      <c r="AF161" s="1518"/>
      <c r="AG161" s="1519"/>
      <c r="AH161" s="1520">
        <v>90</v>
      </c>
      <c r="AI161" s="1521"/>
      <c r="AJ161" s="1536"/>
      <c r="AK161" s="1520">
        <v>100</v>
      </c>
      <c r="AL161" s="1521"/>
      <c r="AM161" s="1522"/>
    </row>
    <row r="162" spans="1:44" ht="14.1" customHeight="1" x14ac:dyDescent="0.25">
      <c r="A162" s="203"/>
      <c r="B162" s="176" t="s">
        <v>106</v>
      </c>
      <c r="C162" s="1366"/>
      <c r="D162" s="348">
        <v>0</v>
      </c>
      <c r="E162" s="346"/>
      <c r="F162" s="347">
        <v>0</v>
      </c>
      <c r="G162" s="348">
        <v>22</v>
      </c>
      <c r="H162" s="346"/>
      <c r="I162" s="348">
        <v>22</v>
      </c>
      <c r="J162" s="345">
        <v>22</v>
      </c>
      <c r="K162" s="346"/>
      <c r="L162" s="349">
        <v>22</v>
      </c>
      <c r="M162" s="350">
        <v>22</v>
      </c>
      <c r="N162" s="346"/>
      <c r="O162" s="348">
        <v>22</v>
      </c>
      <c r="P162" s="345">
        <v>86</v>
      </c>
      <c r="Q162" s="346"/>
      <c r="R162" s="933">
        <v>86</v>
      </c>
      <c r="S162" s="350">
        <v>86</v>
      </c>
      <c r="T162" s="346"/>
      <c r="U162" s="347">
        <v>86</v>
      </c>
      <c r="V162" s="345">
        <v>86</v>
      </c>
      <c r="W162" s="346"/>
      <c r="X162" s="347">
        <v>86</v>
      </c>
      <c r="Y162" s="350">
        <v>100</v>
      </c>
      <c r="Z162" s="346"/>
      <c r="AA162" s="348">
        <v>100</v>
      </c>
      <c r="AB162" s="1263"/>
      <c r="AC162" s="1259"/>
      <c r="AD162" s="1262"/>
      <c r="AE162" s="1264"/>
      <c r="AF162" s="1259"/>
      <c r="AG162" s="1265"/>
      <c r="AH162" s="1245"/>
      <c r="AI162" s="1246"/>
      <c r="AJ162" s="1247"/>
      <c r="AK162" s="1248"/>
      <c r="AL162" s="1246"/>
      <c r="AM162" s="1249"/>
    </row>
    <row r="163" spans="1:44" ht="14.1" customHeight="1" x14ac:dyDescent="0.25">
      <c r="A163" s="243"/>
      <c r="B163" s="177"/>
      <c r="C163" s="205"/>
      <c r="D163" s="1481">
        <v>0</v>
      </c>
      <c r="E163" s="1481"/>
      <c r="F163" s="1482"/>
      <c r="G163" s="1483">
        <v>22</v>
      </c>
      <c r="H163" s="1481"/>
      <c r="I163" s="1482"/>
      <c r="J163" s="1483">
        <v>22</v>
      </c>
      <c r="K163" s="1481"/>
      <c r="L163" s="1482"/>
      <c r="M163" s="1483">
        <v>22</v>
      </c>
      <c r="N163" s="1481"/>
      <c r="O163" s="1482"/>
      <c r="P163" s="1483">
        <v>86</v>
      </c>
      <c r="Q163" s="1481"/>
      <c r="R163" s="1482"/>
      <c r="S163" s="1483">
        <v>86</v>
      </c>
      <c r="T163" s="1481"/>
      <c r="U163" s="1482"/>
      <c r="V163" s="1483">
        <v>86</v>
      </c>
      <c r="W163" s="1481"/>
      <c r="X163" s="1482"/>
      <c r="Y163" s="1483">
        <v>100</v>
      </c>
      <c r="Z163" s="1481"/>
      <c r="AA163" s="1482"/>
      <c r="AB163" s="1510"/>
      <c r="AC163" s="1511"/>
      <c r="AD163" s="1512"/>
      <c r="AE163" s="1510"/>
      <c r="AF163" s="1511"/>
      <c r="AG163" s="1512"/>
      <c r="AH163" s="1513"/>
      <c r="AI163" s="1514"/>
      <c r="AJ163" s="1515"/>
      <c r="AK163" s="1513"/>
      <c r="AL163" s="1514"/>
      <c r="AM163" s="1516"/>
    </row>
    <row r="164" spans="1:44" ht="14.1" customHeight="1" x14ac:dyDescent="0.25">
      <c r="A164" s="203"/>
      <c r="B164" s="176"/>
      <c r="C164" s="213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</row>
    <row r="165" spans="1:44" ht="14.1" customHeight="1" x14ac:dyDescent="0.25">
      <c r="A165" s="244" t="s">
        <v>622</v>
      </c>
      <c r="B165" s="204" t="s">
        <v>42</v>
      </c>
      <c r="C165" s="1397">
        <v>20000000</v>
      </c>
      <c r="D165" s="1471">
        <v>7</v>
      </c>
      <c r="E165" s="1471"/>
      <c r="F165" s="1472"/>
      <c r="G165" s="1473">
        <v>15</v>
      </c>
      <c r="H165" s="1471"/>
      <c r="I165" s="1472"/>
      <c r="J165" s="1473">
        <v>20</v>
      </c>
      <c r="K165" s="1471"/>
      <c r="L165" s="1472"/>
      <c r="M165" s="1473">
        <v>30</v>
      </c>
      <c r="N165" s="1471"/>
      <c r="O165" s="1472"/>
      <c r="P165" s="1473">
        <v>40</v>
      </c>
      <c r="Q165" s="1471"/>
      <c r="R165" s="1472"/>
      <c r="S165" s="1473">
        <v>50</v>
      </c>
      <c r="T165" s="1471"/>
      <c r="U165" s="1472"/>
      <c r="V165" s="1473">
        <v>60</v>
      </c>
      <c r="W165" s="1471"/>
      <c r="X165" s="1472"/>
      <c r="Y165" s="1473">
        <v>65</v>
      </c>
      <c r="Z165" s="1471"/>
      <c r="AA165" s="1472"/>
      <c r="AB165" s="1537">
        <v>75</v>
      </c>
      <c r="AC165" s="1538"/>
      <c r="AD165" s="1539"/>
      <c r="AE165" s="1517">
        <v>80</v>
      </c>
      <c r="AF165" s="1518"/>
      <c r="AG165" s="1519"/>
      <c r="AH165" s="1520">
        <v>90</v>
      </c>
      <c r="AI165" s="1521"/>
      <c r="AJ165" s="1536"/>
      <c r="AK165" s="1520">
        <v>100</v>
      </c>
      <c r="AL165" s="1521"/>
      <c r="AM165" s="1522"/>
    </row>
    <row r="166" spans="1:44" ht="14.1" customHeight="1" x14ac:dyDescent="0.25">
      <c r="A166" s="203"/>
      <c r="B166" s="176" t="s">
        <v>43</v>
      </c>
      <c r="C166" s="1366"/>
      <c r="D166" s="348">
        <v>0</v>
      </c>
      <c r="E166" s="346"/>
      <c r="F166" s="347">
        <v>0</v>
      </c>
      <c r="G166" s="348">
        <v>25</v>
      </c>
      <c r="H166" s="346"/>
      <c r="I166" s="348">
        <v>25</v>
      </c>
      <c r="J166" s="345">
        <v>25</v>
      </c>
      <c r="K166" s="346"/>
      <c r="L166" s="349">
        <v>25</v>
      </c>
      <c r="M166" s="350">
        <v>25</v>
      </c>
      <c r="N166" s="346"/>
      <c r="O166" s="348">
        <v>25</v>
      </c>
      <c r="P166" s="345">
        <v>25</v>
      </c>
      <c r="Q166" s="346"/>
      <c r="R166" s="933">
        <v>25</v>
      </c>
      <c r="S166" s="350">
        <v>25</v>
      </c>
      <c r="T166" s="346"/>
      <c r="U166" s="347">
        <v>25</v>
      </c>
      <c r="V166" s="345">
        <v>25</v>
      </c>
      <c r="W166" s="346"/>
      <c r="X166" s="347">
        <v>25</v>
      </c>
      <c r="Y166" s="350">
        <v>100</v>
      </c>
      <c r="Z166" s="346"/>
      <c r="AA166" s="348">
        <v>100</v>
      </c>
      <c r="AB166" s="1263"/>
      <c r="AC166" s="1259"/>
      <c r="AD166" s="1262"/>
      <c r="AE166" s="1264"/>
      <c r="AF166" s="1259"/>
      <c r="AG166" s="1265"/>
      <c r="AH166" s="1245"/>
      <c r="AI166" s="1246"/>
      <c r="AJ166" s="1247"/>
      <c r="AK166" s="1248"/>
      <c r="AL166" s="1246"/>
      <c r="AM166" s="1249"/>
    </row>
    <row r="167" spans="1:44" ht="14.1" customHeight="1" x14ac:dyDescent="0.25">
      <c r="A167" s="243"/>
      <c r="B167" s="177"/>
      <c r="C167" s="1367"/>
      <c r="D167" s="1481">
        <v>0</v>
      </c>
      <c r="E167" s="1481"/>
      <c r="F167" s="1482"/>
      <c r="G167" s="1483">
        <v>25</v>
      </c>
      <c r="H167" s="1481"/>
      <c r="I167" s="1482"/>
      <c r="J167" s="1483">
        <v>25</v>
      </c>
      <c r="K167" s="1481"/>
      <c r="L167" s="1482"/>
      <c r="M167" s="1483">
        <v>25</v>
      </c>
      <c r="N167" s="1481"/>
      <c r="O167" s="1482"/>
      <c r="P167" s="1483">
        <v>25</v>
      </c>
      <c r="Q167" s="1481"/>
      <c r="R167" s="1482"/>
      <c r="S167" s="1483">
        <v>25</v>
      </c>
      <c r="T167" s="1481"/>
      <c r="U167" s="1482"/>
      <c r="V167" s="1483">
        <v>25</v>
      </c>
      <c r="W167" s="1481"/>
      <c r="X167" s="1482"/>
      <c r="Y167" s="1483">
        <v>100</v>
      </c>
      <c r="Z167" s="1481"/>
      <c r="AA167" s="1482"/>
      <c r="AB167" s="1510"/>
      <c r="AC167" s="1511"/>
      <c r="AD167" s="1512"/>
      <c r="AE167" s="1510"/>
      <c r="AF167" s="1511"/>
      <c r="AG167" s="1512"/>
      <c r="AH167" s="1513"/>
      <c r="AI167" s="1514"/>
      <c r="AJ167" s="1515"/>
      <c r="AK167" s="1513"/>
      <c r="AL167" s="1514"/>
      <c r="AM167" s="1516"/>
    </row>
    <row r="168" spans="1:44" ht="14.1" customHeight="1" x14ac:dyDescent="0.25">
      <c r="A168" s="214"/>
      <c r="B168" s="215"/>
      <c r="C168" s="216"/>
      <c r="D168" s="397"/>
      <c r="E168" s="393"/>
      <c r="F168" s="393"/>
      <c r="G168" s="393"/>
      <c r="H168" s="393"/>
      <c r="I168" s="393"/>
      <c r="J168" s="393"/>
      <c r="K168" s="393"/>
      <c r="L168" s="393"/>
      <c r="M168" s="393"/>
      <c r="N168" s="393"/>
      <c r="O168" s="393"/>
      <c r="P168" s="393"/>
      <c r="Q168" s="393"/>
      <c r="R168" s="946"/>
      <c r="S168" s="393"/>
      <c r="T168" s="393"/>
      <c r="U168" s="393"/>
      <c r="V168" s="393"/>
      <c r="W168" s="393"/>
      <c r="X168" s="393"/>
      <c r="Y168" s="393"/>
      <c r="Z168" s="393"/>
      <c r="AA168" s="393"/>
      <c r="AB168" s="393"/>
      <c r="AC168" s="393"/>
      <c r="AD168" s="393"/>
      <c r="AE168" s="393"/>
      <c r="AF168" s="393"/>
      <c r="AG168" s="946"/>
      <c r="AH168" s="394"/>
      <c r="AI168" s="395"/>
      <c r="AJ168" s="395"/>
      <c r="AK168" s="394"/>
      <c r="AL168" s="395"/>
      <c r="AM168" s="395"/>
    </row>
    <row r="169" spans="1:44" ht="12.95" customHeight="1" x14ac:dyDescent="0.25">
      <c r="A169" s="218"/>
      <c r="B169" s="190"/>
      <c r="C169" s="191"/>
      <c r="D169" s="393"/>
      <c r="E169" s="393"/>
      <c r="F169" s="393"/>
      <c r="G169" s="393"/>
      <c r="H169" s="393"/>
      <c r="I169" s="393"/>
      <c r="J169" s="393"/>
      <c r="K169" s="393"/>
      <c r="L169" s="393"/>
      <c r="M169" s="393"/>
      <c r="N169" s="393"/>
      <c r="O169" s="393"/>
      <c r="P169" s="393"/>
      <c r="Q169" s="393"/>
      <c r="R169" s="946"/>
      <c r="S169" s="393"/>
      <c r="T169" s="393"/>
      <c r="U169" s="393"/>
      <c r="V169" s="393"/>
      <c r="W169" s="393"/>
      <c r="X169" s="393"/>
      <c r="Y169" s="393"/>
      <c r="Z169" s="393"/>
      <c r="AA169" s="393"/>
      <c r="AB169" s="393"/>
      <c r="AC169" s="393"/>
      <c r="AD169" s="393"/>
      <c r="AE169" s="393"/>
      <c r="AF169" s="393"/>
      <c r="AG169" s="946"/>
      <c r="AH169" s="394"/>
      <c r="AI169" s="395"/>
      <c r="AJ169" s="395"/>
      <c r="AK169" s="394"/>
      <c r="AL169" s="395"/>
      <c r="AM169" s="395"/>
    </row>
    <row r="170" spans="1:44" ht="12.95" customHeight="1" x14ac:dyDescent="0.25">
      <c r="A170" s="387"/>
      <c r="B170" s="341"/>
      <c r="C170" s="342"/>
      <c r="D170" s="129"/>
      <c r="E170" s="130"/>
      <c r="F170" s="130"/>
      <c r="G170" s="130"/>
      <c r="H170" s="130"/>
      <c r="I170" s="130"/>
      <c r="J170" s="130"/>
      <c r="K170" s="130"/>
      <c r="L170" s="130"/>
      <c r="M170" s="130"/>
      <c r="AL170">
        <v>5</v>
      </c>
    </row>
    <row r="171" spans="1:44" ht="12.95" customHeight="1" x14ac:dyDescent="0.25">
      <c r="A171" s="244" t="s">
        <v>623</v>
      </c>
      <c r="B171" s="204" t="s">
        <v>44</v>
      </c>
      <c r="C171" s="1397">
        <v>20500000</v>
      </c>
      <c r="D171" s="1471">
        <v>7</v>
      </c>
      <c r="E171" s="1471"/>
      <c r="F171" s="1472"/>
      <c r="G171" s="1473">
        <v>15</v>
      </c>
      <c r="H171" s="1471"/>
      <c r="I171" s="1472"/>
      <c r="J171" s="1473">
        <v>20</v>
      </c>
      <c r="K171" s="1471"/>
      <c r="L171" s="1472"/>
      <c r="M171" s="1473">
        <v>30</v>
      </c>
      <c r="N171" s="1471"/>
      <c r="O171" s="1472"/>
      <c r="P171" s="1473">
        <v>40</v>
      </c>
      <c r="Q171" s="1471"/>
      <c r="R171" s="1472"/>
      <c r="S171" s="1473">
        <v>50</v>
      </c>
      <c r="T171" s="1471"/>
      <c r="U171" s="1472"/>
      <c r="V171" s="1473">
        <v>60</v>
      </c>
      <c r="W171" s="1471"/>
      <c r="X171" s="1472"/>
      <c r="Y171" s="1473">
        <v>65</v>
      </c>
      <c r="Z171" s="1471"/>
      <c r="AA171" s="1472"/>
      <c r="AB171" s="1474">
        <v>75</v>
      </c>
      <c r="AC171" s="1475"/>
      <c r="AD171" s="1476"/>
      <c r="AE171" s="1473">
        <v>80</v>
      </c>
      <c r="AF171" s="1471"/>
      <c r="AG171" s="1472"/>
      <c r="AH171" s="1477">
        <v>90</v>
      </c>
      <c r="AI171" s="1478"/>
      <c r="AJ171" s="1479"/>
      <c r="AK171" s="1477">
        <v>100</v>
      </c>
      <c r="AL171" s="1478"/>
      <c r="AM171" s="1480"/>
    </row>
    <row r="172" spans="1:44" ht="12.95" customHeight="1" x14ac:dyDescent="0.25">
      <c r="A172" s="203"/>
      <c r="B172" s="176" t="s">
        <v>45</v>
      </c>
      <c r="C172" s="1366"/>
      <c r="D172" s="348">
        <v>0</v>
      </c>
      <c r="E172" s="346"/>
      <c r="F172" s="347">
        <v>0</v>
      </c>
      <c r="G172" s="348">
        <v>21</v>
      </c>
      <c r="H172" s="346"/>
      <c r="I172" s="348">
        <v>21</v>
      </c>
      <c r="J172" s="345">
        <v>21</v>
      </c>
      <c r="K172" s="346"/>
      <c r="L172" s="349">
        <v>21</v>
      </c>
      <c r="M172" s="350">
        <v>21</v>
      </c>
      <c r="N172" s="346"/>
      <c r="O172" s="348">
        <v>21</v>
      </c>
      <c r="P172" s="345">
        <v>57</v>
      </c>
      <c r="Q172" s="346"/>
      <c r="R172" s="933">
        <v>57</v>
      </c>
      <c r="S172" s="350">
        <v>57</v>
      </c>
      <c r="T172" s="346"/>
      <c r="U172" s="347">
        <v>57</v>
      </c>
      <c r="V172" s="345">
        <v>57</v>
      </c>
      <c r="W172" s="346"/>
      <c r="X172" s="347">
        <v>57</v>
      </c>
      <c r="Y172" s="350">
        <v>57</v>
      </c>
      <c r="Z172" s="346"/>
      <c r="AA172" s="348">
        <v>57</v>
      </c>
      <c r="AB172" s="351">
        <v>57</v>
      </c>
      <c r="AC172" s="346"/>
      <c r="AD172" s="347">
        <v>57</v>
      </c>
      <c r="AE172" s="352">
        <v>96</v>
      </c>
      <c r="AF172" s="346"/>
      <c r="AG172" s="1127">
        <v>96</v>
      </c>
      <c r="AH172" s="352">
        <v>96</v>
      </c>
      <c r="AI172" s="346"/>
      <c r="AJ172" s="1127">
        <v>96</v>
      </c>
      <c r="AK172" s="356">
        <v>100</v>
      </c>
      <c r="AL172" s="354"/>
      <c r="AM172" s="357">
        <v>96</v>
      </c>
    </row>
    <row r="173" spans="1:44" ht="12.95" customHeight="1" x14ac:dyDescent="0.25">
      <c r="A173" s="243"/>
      <c r="B173" s="177"/>
      <c r="C173" s="205"/>
      <c r="D173" s="1481">
        <v>0</v>
      </c>
      <c r="E173" s="1481"/>
      <c r="F173" s="1482"/>
      <c r="G173" s="1483">
        <v>21</v>
      </c>
      <c r="H173" s="1481"/>
      <c r="I173" s="1482"/>
      <c r="J173" s="1483">
        <v>21</v>
      </c>
      <c r="K173" s="1481"/>
      <c r="L173" s="1482"/>
      <c r="M173" s="1483">
        <v>21</v>
      </c>
      <c r="N173" s="1481"/>
      <c r="O173" s="1482"/>
      <c r="P173" s="1483">
        <v>57</v>
      </c>
      <c r="Q173" s="1481"/>
      <c r="R173" s="1482"/>
      <c r="S173" s="1483">
        <v>57</v>
      </c>
      <c r="T173" s="1481"/>
      <c r="U173" s="1482"/>
      <c r="V173" s="1483">
        <v>57</v>
      </c>
      <c r="W173" s="1481"/>
      <c r="X173" s="1482"/>
      <c r="Y173" s="1483">
        <v>57</v>
      </c>
      <c r="Z173" s="1481"/>
      <c r="AA173" s="1482"/>
      <c r="AB173" s="1483">
        <v>57</v>
      </c>
      <c r="AC173" s="1481"/>
      <c r="AD173" s="1482"/>
      <c r="AE173" s="1483">
        <v>96</v>
      </c>
      <c r="AF173" s="1481"/>
      <c r="AG173" s="1482"/>
      <c r="AH173" s="1483">
        <v>96</v>
      </c>
      <c r="AI173" s="1481"/>
      <c r="AJ173" s="1482"/>
      <c r="AK173" s="1484">
        <v>96</v>
      </c>
      <c r="AL173" s="1485"/>
      <c r="AM173" s="1487"/>
    </row>
    <row r="174" spans="1:44" ht="9.9499999999999993" customHeight="1" x14ac:dyDescent="0.25">
      <c r="A174" s="203"/>
      <c r="B174" s="176"/>
      <c r="C174" s="213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</row>
    <row r="175" spans="1:44" ht="12.95" customHeight="1" x14ac:dyDescent="0.25">
      <c r="A175" s="244" t="s">
        <v>624</v>
      </c>
      <c r="B175" s="204" t="s">
        <v>46</v>
      </c>
      <c r="C175" s="1397">
        <v>23195000</v>
      </c>
      <c r="D175" s="1471">
        <v>7</v>
      </c>
      <c r="E175" s="1471"/>
      <c r="F175" s="1472"/>
      <c r="G175" s="1473">
        <v>15</v>
      </c>
      <c r="H175" s="1471"/>
      <c r="I175" s="1472"/>
      <c r="J175" s="1473">
        <v>20</v>
      </c>
      <c r="K175" s="1471"/>
      <c r="L175" s="1472"/>
      <c r="M175" s="1473">
        <v>30</v>
      </c>
      <c r="N175" s="1471"/>
      <c r="O175" s="1472"/>
      <c r="P175" s="1473">
        <v>40</v>
      </c>
      <c r="Q175" s="1471"/>
      <c r="R175" s="1472"/>
      <c r="S175" s="1473">
        <v>50</v>
      </c>
      <c r="T175" s="1471"/>
      <c r="U175" s="1472"/>
      <c r="V175" s="1473">
        <v>60</v>
      </c>
      <c r="W175" s="1471"/>
      <c r="X175" s="1472"/>
      <c r="Y175" s="1473">
        <v>65</v>
      </c>
      <c r="Z175" s="1471"/>
      <c r="AA175" s="1472"/>
      <c r="AB175" s="1474">
        <v>75</v>
      </c>
      <c r="AC175" s="1475"/>
      <c r="AD175" s="1476"/>
      <c r="AE175" s="1473">
        <v>80</v>
      </c>
      <c r="AF175" s="1471"/>
      <c r="AG175" s="1472"/>
      <c r="AH175" s="1477">
        <v>90</v>
      </c>
      <c r="AI175" s="1478"/>
      <c r="AJ175" s="1479"/>
      <c r="AK175" s="1477">
        <v>100</v>
      </c>
      <c r="AL175" s="1478"/>
      <c r="AM175" s="1480"/>
    </row>
    <row r="176" spans="1:44" ht="12.95" customHeight="1" x14ac:dyDescent="0.25">
      <c r="A176" s="203"/>
      <c r="B176" s="176" t="s">
        <v>47</v>
      </c>
      <c r="C176" s="1366"/>
      <c r="D176" s="348">
        <v>0</v>
      </c>
      <c r="E176" s="346"/>
      <c r="F176" s="347">
        <v>0</v>
      </c>
      <c r="G176" s="348">
        <v>20</v>
      </c>
      <c r="H176" s="346"/>
      <c r="I176" s="348">
        <v>20</v>
      </c>
      <c r="J176" s="345">
        <v>20</v>
      </c>
      <c r="K176" s="346"/>
      <c r="L176" s="349">
        <v>20</v>
      </c>
      <c r="M176" s="350">
        <v>20</v>
      </c>
      <c r="N176" s="346"/>
      <c r="O176" s="348">
        <v>20</v>
      </c>
      <c r="P176" s="345">
        <v>20</v>
      </c>
      <c r="Q176" s="346"/>
      <c r="R176" s="933">
        <v>20</v>
      </c>
      <c r="S176" s="350">
        <v>20</v>
      </c>
      <c r="T176" s="346"/>
      <c r="U176" s="347">
        <v>20</v>
      </c>
      <c r="V176" s="345">
        <v>30</v>
      </c>
      <c r="W176" s="346"/>
      <c r="X176" s="347">
        <v>20</v>
      </c>
      <c r="Y176" s="350">
        <v>20</v>
      </c>
      <c r="Z176" s="346"/>
      <c r="AA176" s="348">
        <v>20</v>
      </c>
      <c r="AB176" s="351">
        <v>20</v>
      </c>
      <c r="AC176" s="346"/>
      <c r="AD176" s="347">
        <v>20</v>
      </c>
      <c r="AE176" s="352">
        <v>20</v>
      </c>
      <c r="AF176" s="346"/>
      <c r="AG176" s="1127">
        <v>20</v>
      </c>
      <c r="AH176" s="353">
        <v>4</v>
      </c>
      <c r="AI176" s="354"/>
      <c r="AJ176" s="355">
        <v>4</v>
      </c>
      <c r="AK176" s="356">
        <v>100</v>
      </c>
      <c r="AL176" s="354"/>
      <c r="AM176" s="357">
        <v>98</v>
      </c>
      <c r="AP176" s="1195" t="s">
        <v>585</v>
      </c>
      <c r="AQ176" s="1187" t="s">
        <v>958</v>
      </c>
      <c r="AR176" s="1364">
        <f>AR178</f>
        <v>0</v>
      </c>
    </row>
    <row r="177" spans="1:49" ht="12.95" customHeight="1" x14ac:dyDescent="0.25">
      <c r="A177" s="243"/>
      <c r="B177" s="177"/>
      <c r="C177" s="1367"/>
      <c r="D177" s="1481">
        <v>0</v>
      </c>
      <c r="E177" s="1481"/>
      <c r="F177" s="1482"/>
      <c r="G177" s="1483">
        <v>20</v>
      </c>
      <c r="H177" s="1481"/>
      <c r="I177" s="1482"/>
      <c r="J177" s="1483">
        <v>20</v>
      </c>
      <c r="K177" s="1481"/>
      <c r="L177" s="1482"/>
      <c r="M177" s="1483">
        <v>20</v>
      </c>
      <c r="N177" s="1481"/>
      <c r="O177" s="1482"/>
      <c r="P177" s="1483">
        <v>20</v>
      </c>
      <c r="Q177" s="1481"/>
      <c r="R177" s="1482"/>
      <c r="S177" s="1483">
        <v>20</v>
      </c>
      <c r="T177" s="1481"/>
      <c r="U177" s="1482"/>
      <c r="V177" s="1483">
        <v>20</v>
      </c>
      <c r="W177" s="1481"/>
      <c r="X177" s="1482"/>
      <c r="Y177" s="1483">
        <v>20</v>
      </c>
      <c r="Z177" s="1481"/>
      <c r="AA177" s="1482"/>
      <c r="AB177" s="1483">
        <v>20</v>
      </c>
      <c r="AC177" s="1481"/>
      <c r="AD177" s="1482"/>
      <c r="AE177" s="1483">
        <v>20</v>
      </c>
      <c r="AF177" s="1481"/>
      <c r="AG177" s="1482"/>
      <c r="AH177" s="1484">
        <v>4</v>
      </c>
      <c r="AI177" s="1485"/>
      <c r="AJ177" s="1486"/>
      <c r="AK177" s="1484">
        <v>98</v>
      </c>
      <c r="AL177" s="1485"/>
      <c r="AM177" s="1487"/>
      <c r="AP177" s="1196"/>
      <c r="AQ177" s="52" t="s">
        <v>966</v>
      </c>
      <c r="AR177" s="1365"/>
    </row>
    <row r="178" spans="1:49" ht="9.9499999999999993" customHeight="1" x14ac:dyDescent="0.25">
      <c r="A178" s="203"/>
      <c r="B178" s="176"/>
      <c r="C178" s="213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AP178" s="207" t="s">
        <v>978</v>
      </c>
      <c r="AQ178" s="1210" t="s">
        <v>959</v>
      </c>
      <c r="AR178" s="1366">
        <f>RLA!AR315</f>
        <v>0</v>
      </c>
    </row>
    <row r="179" spans="1:49" ht="12.95" customHeight="1" x14ac:dyDescent="0.25">
      <c r="A179" s="244" t="s">
        <v>625</v>
      </c>
      <c r="B179" s="204" t="s">
        <v>48</v>
      </c>
      <c r="C179" s="1397">
        <v>61450000</v>
      </c>
      <c r="D179" s="1471">
        <v>0</v>
      </c>
      <c r="E179" s="1471"/>
      <c r="F179" s="1472"/>
      <c r="G179" s="1473">
        <v>0</v>
      </c>
      <c r="H179" s="1471"/>
      <c r="I179" s="1472"/>
      <c r="J179" s="1473">
        <v>0</v>
      </c>
      <c r="K179" s="1471"/>
      <c r="L179" s="1472"/>
      <c r="M179" s="1473">
        <v>0</v>
      </c>
      <c r="N179" s="1471"/>
      <c r="O179" s="1472"/>
      <c r="P179" s="1473">
        <v>0</v>
      </c>
      <c r="Q179" s="1471"/>
      <c r="R179" s="1472"/>
      <c r="S179" s="1473">
        <v>0</v>
      </c>
      <c r="T179" s="1471"/>
      <c r="U179" s="1472"/>
      <c r="V179" s="1473">
        <v>10</v>
      </c>
      <c r="W179" s="1471"/>
      <c r="X179" s="1472"/>
      <c r="Y179" s="1473">
        <v>25</v>
      </c>
      <c r="Z179" s="1471"/>
      <c r="AA179" s="1472"/>
      <c r="AB179" s="1474">
        <v>35</v>
      </c>
      <c r="AC179" s="1475"/>
      <c r="AD179" s="1476"/>
      <c r="AE179" s="1473">
        <v>75</v>
      </c>
      <c r="AF179" s="1471"/>
      <c r="AG179" s="1472"/>
      <c r="AH179" s="1477">
        <v>90</v>
      </c>
      <c r="AI179" s="1478"/>
      <c r="AJ179" s="1479"/>
      <c r="AK179" s="1477">
        <v>100</v>
      </c>
      <c r="AL179" s="1478"/>
      <c r="AM179" s="1480"/>
      <c r="AP179" s="209"/>
      <c r="AQ179" s="698" t="s">
        <v>963</v>
      </c>
      <c r="AR179" s="1367"/>
    </row>
    <row r="180" spans="1:49" ht="12.95" customHeight="1" x14ac:dyDescent="0.25">
      <c r="A180" s="203"/>
      <c r="B180" s="176" t="s">
        <v>49</v>
      </c>
      <c r="C180" s="1366"/>
      <c r="D180" s="348">
        <v>0</v>
      </c>
      <c r="E180" s="346"/>
      <c r="F180" s="347">
        <v>0</v>
      </c>
      <c r="G180" s="348">
        <v>0</v>
      </c>
      <c r="H180" s="346"/>
      <c r="I180" s="348">
        <v>0</v>
      </c>
      <c r="J180" s="345">
        <v>0</v>
      </c>
      <c r="K180" s="346"/>
      <c r="L180" s="349">
        <v>0</v>
      </c>
      <c r="M180" s="350">
        <v>0</v>
      </c>
      <c r="N180" s="346"/>
      <c r="O180" s="348">
        <v>0</v>
      </c>
      <c r="P180" s="345">
        <v>0</v>
      </c>
      <c r="Q180" s="346"/>
      <c r="R180" s="933">
        <v>0</v>
      </c>
      <c r="S180" s="350">
        <v>0</v>
      </c>
      <c r="T180" s="346"/>
      <c r="U180" s="347">
        <v>0</v>
      </c>
      <c r="V180" s="345">
        <v>0</v>
      </c>
      <c r="W180" s="346"/>
      <c r="X180" s="347">
        <v>0</v>
      </c>
      <c r="Y180" s="350">
        <v>0</v>
      </c>
      <c r="Z180" s="346"/>
      <c r="AA180" s="348">
        <v>0</v>
      </c>
      <c r="AB180" s="351">
        <v>0</v>
      </c>
      <c r="AC180" s="346"/>
      <c r="AD180" s="347">
        <v>0</v>
      </c>
      <c r="AE180" s="352">
        <v>0</v>
      </c>
      <c r="AF180" s="346"/>
      <c r="AG180" s="1127">
        <v>0</v>
      </c>
      <c r="AH180" s="352">
        <v>0</v>
      </c>
      <c r="AI180" s="346"/>
      <c r="AJ180" s="1127">
        <v>0</v>
      </c>
      <c r="AK180" s="356">
        <v>100</v>
      </c>
      <c r="AL180" s="354"/>
      <c r="AM180" s="357">
        <v>98</v>
      </c>
    </row>
    <row r="181" spans="1:49" ht="12.95" customHeight="1" x14ac:dyDescent="0.25">
      <c r="A181" s="243"/>
      <c r="B181" s="177"/>
      <c r="C181" s="205"/>
      <c r="D181" s="1481">
        <v>0</v>
      </c>
      <c r="E181" s="1481"/>
      <c r="F181" s="1482"/>
      <c r="G181" s="1483">
        <v>0</v>
      </c>
      <c r="H181" s="1481"/>
      <c r="I181" s="1482"/>
      <c r="J181" s="1483">
        <v>0</v>
      </c>
      <c r="K181" s="1481"/>
      <c r="L181" s="1482"/>
      <c r="M181" s="1483">
        <v>0</v>
      </c>
      <c r="N181" s="1481"/>
      <c r="O181" s="1482"/>
      <c r="P181" s="1483">
        <v>0</v>
      </c>
      <c r="Q181" s="1481"/>
      <c r="R181" s="1482"/>
      <c r="S181" s="1483">
        <v>0</v>
      </c>
      <c r="T181" s="1481"/>
      <c r="U181" s="1482"/>
      <c r="V181" s="1483">
        <v>0</v>
      </c>
      <c r="W181" s="1481"/>
      <c r="X181" s="1482"/>
      <c r="Y181" s="1483">
        <v>0</v>
      </c>
      <c r="Z181" s="1481"/>
      <c r="AA181" s="1482"/>
      <c r="AB181" s="1483">
        <v>0</v>
      </c>
      <c r="AC181" s="1481"/>
      <c r="AD181" s="1482"/>
      <c r="AE181" s="1483">
        <v>0</v>
      </c>
      <c r="AF181" s="1481"/>
      <c r="AG181" s="1482"/>
      <c r="AH181" s="1483">
        <v>0</v>
      </c>
      <c r="AI181" s="1481"/>
      <c r="AJ181" s="1482"/>
      <c r="AK181" s="1484">
        <v>98</v>
      </c>
      <c r="AL181" s="1485"/>
      <c r="AM181" s="1487"/>
    </row>
    <row r="182" spans="1:49" ht="9.9499999999999993" customHeight="1" x14ac:dyDescent="0.25">
      <c r="A182" s="203"/>
      <c r="B182" s="176"/>
      <c r="C182" s="213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</row>
    <row r="183" spans="1:49" ht="12.95" customHeight="1" x14ac:dyDescent="0.25">
      <c r="A183" s="244" t="s">
        <v>626</v>
      </c>
      <c r="B183" s="204" t="s">
        <v>50</v>
      </c>
      <c r="C183" s="1397">
        <v>22000000</v>
      </c>
      <c r="D183" s="1471">
        <v>7</v>
      </c>
      <c r="E183" s="1471"/>
      <c r="F183" s="1472"/>
      <c r="G183" s="1473">
        <v>15</v>
      </c>
      <c r="H183" s="1471"/>
      <c r="I183" s="1472"/>
      <c r="J183" s="1473">
        <v>20</v>
      </c>
      <c r="K183" s="1471"/>
      <c r="L183" s="1472"/>
      <c r="M183" s="1473">
        <v>30</v>
      </c>
      <c r="N183" s="1471"/>
      <c r="O183" s="1472"/>
      <c r="P183" s="1473">
        <v>40</v>
      </c>
      <c r="Q183" s="1471"/>
      <c r="R183" s="1472"/>
      <c r="S183" s="1473">
        <v>50</v>
      </c>
      <c r="T183" s="1471"/>
      <c r="U183" s="1472"/>
      <c r="V183" s="1473">
        <v>60</v>
      </c>
      <c r="W183" s="1471"/>
      <c r="X183" s="1472"/>
      <c r="Y183" s="1473">
        <v>65</v>
      </c>
      <c r="Z183" s="1471"/>
      <c r="AA183" s="1472"/>
      <c r="AB183" s="1474">
        <v>75</v>
      </c>
      <c r="AC183" s="1475"/>
      <c r="AD183" s="1476"/>
      <c r="AE183" s="1473">
        <v>80</v>
      </c>
      <c r="AF183" s="1471"/>
      <c r="AG183" s="1472"/>
      <c r="AH183" s="1477">
        <v>90</v>
      </c>
      <c r="AI183" s="1478"/>
      <c r="AJ183" s="1479"/>
      <c r="AK183" s="1477">
        <v>100</v>
      </c>
      <c r="AL183" s="1478"/>
      <c r="AM183" s="1480"/>
    </row>
    <row r="184" spans="1:49" ht="12.95" customHeight="1" x14ac:dyDescent="0.25">
      <c r="A184" s="203"/>
      <c r="B184" s="176" t="s">
        <v>51</v>
      </c>
      <c r="C184" s="1366"/>
      <c r="D184" s="348">
        <v>0</v>
      </c>
      <c r="E184" s="346"/>
      <c r="F184" s="347">
        <v>5</v>
      </c>
      <c r="G184" s="348">
        <v>13</v>
      </c>
      <c r="H184" s="346"/>
      <c r="I184" s="348">
        <v>13</v>
      </c>
      <c r="J184" s="345">
        <v>21</v>
      </c>
      <c r="K184" s="346"/>
      <c r="L184" s="349">
        <v>21</v>
      </c>
      <c r="M184" s="350">
        <v>21</v>
      </c>
      <c r="N184" s="346"/>
      <c r="O184" s="348">
        <v>21</v>
      </c>
      <c r="P184" s="345">
        <v>35</v>
      </c>
      <c r="Q184" s="346"/>
      <c r="R184" s="933">
        <v>35</v>
      </c>
      <c r="S184" s="350">
        <v>36</v>
      </c>
      <c r="T184" s="346"/>
      <c r="U184" s="347">
        <v>36</v>
      </c>
      <c r="V184" s="345">
        <v>50</v>
      </c>
      <c r="W184" s="346"/>
      <c r="X184" s="347">
        <v>36</v>
      </c>
      <c r="Y184" s="350">
        <v>59</v>
      </c>
      <c r="Z184" s="346"/>
      <c r="AA184" s="348">
        <v>59</v>
      </c>
      <c r="AB184" s="351">
        <v>67</v>
      </c>
      <c r="AC184" s="346"/>
      <c r="AD184" s="347">
        <v>67</v>
      </c>
      <c r="AE184" s="352">
        <v>74</v>
      </c>
      <c r="AF184" s="346"/>
      <c r="AG184" s="1127">
        <v>74</v>
      </c>
      <c r="AH184" s="352">
        <v>74</v>
      </c>
      <c r="AI184" s="346"/>
      <c r="AJ184" s="1127">
        <v>74</v>
      </c>
      <c r="AK184" s="356">
        <v>100</v>
      </c>
      <c r="AL184" s="354"/>
      <c r="AM184" s="357">
        <v>97</v>
      </c>
    </row>
    <row r="185" spans="1:49" ht="12.95" customHeight="1" x14ac:dyDescent="0.25">
      <c r="A185" s="243"/>
      <c r="B185" s="177"/>
      <c r="C185" s="205"/>
      <c r="D185" s="1481">
        <v>0</v>
      </c>
      <c r="E185" s="1481"/>
      <c r="F185" s="1482"/>
      <c r="G185" s="1483">
        <v>13</v>
      </c>
      <c r="H185" s="1481"/>
      <c r="I185" s="1482"/>
      <c r="J185" s="1483">
        <v>21</v>
      </c>
      <c r="K185" s="1481"/>
      <c r="L185" s="1482"/>
      <c r="M185" s="1483">
        <v>21</v>
      </c>
      <c r="N185" s="1481"/>
      <c r="O185" s="1482"/>
      <c r="P185" s="1483">
        <v>35</v>
      </c>
      <c r="Q185" s="1481"/>
      <c r="R185" s="1482"/>
      <c r="S185" s="1483">
        <v>36</v>
      </c>
      <c r="T185" s="1481"/>
      <c r="U185" s="1482"/>
      <c r="V185" s="1483">
        <v>36</v>
      </c>
      <c r="W185" s="1481"/>
      <c r="X185" s="1482"/>
      <c r="Y185" s="1483">
        <v>59</v>
      </c>
      <c r="Z185" s="1481"/>
      <c r="AA185" s="1482"/>
      <c r="AB185" s="1483">
        <v>67</v>
      </c>
      <c r="AC185" s="1481"/>
      <c r="AD185" s="1482"/>
      <c r="AE185" s="1483">
        <v>74</v>
      </c>
      <c r="AF185" s="1481"/>
      <c r="AG185" s="1482"/>
      <c r="AH185" s="1483">
        <v>74</v>
      </c>
      <c r="AI185" s="1481"/>
      <c r="AJ185" s="1482"/>
      <c r="AK185" s="1484">
        <v>97</v>
      </c>
      <c r="AL185" s="1485"/>
      <c r="AM185" s="1487"/>
    </row>
    <row r="186" spans="1:49" ht="9.9499999999999993" customHeight="1" x14ac:dyDescent="0.25">
      <c r="A186" s="203"/>
      <c r="B186" s="176"/>
      <c r="C186" s="213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</row>
    <row r="187" spans="1:49" ht="12.95" customHeight="1" x14ac:dyDescent="0.25">
      <c r="A187" s="244" t="s">
        <v>627</v>
      </c>
      <c r="B187" s="204" t="s">
        <v>52</v>
      </c>
      <c r="C187" s="1397">
        <v>2500000</v>
      </c>
      <c r="D187" s="1471">
        <v>7</v>
      </c>
      <c r="E187" s="1471"/>
      <c r="F187" s="1472"/>
      <c r="G187" s="1473">
        <v>15</v>
      </c>
      <c r="H187" s="1471"/>
      <c r="I187" s="1472"/>
      <c r="J187" s="1473">
        <v>20</v>
      </c>
      <c r="K187" s="1471"/>
      <c r="L187" s="1472"/>
      <c r="M187" s="1473">
        <v>30</v>
      </c>
      <c r="N187" s="1471"/>
      <c r="O187" s="1472"/>
      <c r="P187" s="1473">
        <v>40</v>
      </c>
      <c r="Q187" s="1471"/>
      <c r="R187" s="1472"/>
      <c r="S187" s="1473">
        <v>50</v>
      </c>
      <c r="T187" s="1471"/>
      <c r="U187" s="1472"/>
      <c r="V187" s="1473">
        <v>60</v>
      </c>
      <c r="W187" s="1471"/>
      <c r="X187" s="1472"/>
      <c r="Y187" s="1473">
        <v>65</v>
      </c>
      <c r="Z187" s="1471"/>
      <c r="AA187" s="1472"/>
      <c r="AB187" s="1474">
        <v>75</v>
      </c>
      <c r="AC187" s="1475"/>
      <c r="AD187" s="1476"/>
      <c r="AE187" s="1473">
        <v>80</v>
      </c>
      <c r="AF187" s="1471"/>
      <c r="AG187" s="1472"/>
      <c r="AH187" s="1520">
        <v>90</v>
      </c>
      <c r="AI187" s="1521"/>
      <c r="AJ187" s="1536"/>
      <c r="AK187" s="1520">
        <v>100</v>
      </c>
      <c r="AL187" s="1521"/>
      <c r="AM187" s="1522"/>
    </row>
    <row r="188" spans="1:49" ht="12.95" customHeight="1" x14ac:dyDescent="0.25">
      <c r="A188" s="203"/>
      <c r="B188" s="176" t="s">
        <v>53</v>
      </c>
      <c r="C188" s="1366"/>
      <c r="D188" s="348">
        <v>0</v>
      </c>
      <c r="E188" s="346"/>
      <c r="F188" s="347">
        <v>0</v>
      </c>
      <c r="G188" s="348">
        <v>10</v>
      </c>
      <c r="H188" s="346"/>
      <c r="I188" s="348">
        <v>10</v>
      </c>
      <c r="J188" s="345">
        <v>10</v>
      </c>
      <c r="K188" s="346"/>
      <c r="L188" s="349">
        <v>10</v>
      </c>
      <c r="M188" s="350">
        <v>10</v>
      </c>
      <c r="N188" s="346"/>
      <c r="O188" s="348">
        <v>10</v>
      </c>
      <c r="P188" s="345">
        <v>10</v>
      </c>
      <c r="Q188" s="346"/>
      <c r="R188" s="933">
        <v>10</v>
      </c>
      <c r="S188" s="350">
        <v>23</v>
      </c>
      <c r="T188" s="346"/>
      <c r="U188" s="347">
        <v>23</v>
      </c>
      <c r="V188" s="345">
        <v>23</v>
      </c>
      <c r="W188" s="346"/>
      <c r="X188" s="347">
        <v>23</v>
      </c>
      <c r="Y188" s="350">
        <v>31</v>
      </c>
      <c r="Z188" s="346"/>
      <c r="AA188" s="348">
        <v>31</v>
      </c>
      <c r="AB188" s="351">
        <v>31</v>
      </c>
      <c r="AC188" s="346"/>
      <c r="AD188" s="347">
        <v>31</v>
      </c>
      <c r="AE188" s="352">
        <v>100</v>
      </c>
      <c r="AF188" s="346"/>
      <c r="AG188" s="1127">
        <v>100</v>
      </c>
      <c r="AH188" s="1245"/>
      <c r="AI188" s="1246"/>
      <c r="AJ188" s="1247"/>
      <c r="AK188" s="1248"/>
      <c r="AL188" s="1246"/>
      <c r="AM188" s="1249"/>
    </row>
    <row r="189" spans="1:49" ht="12.95" customHeight="1" x14ac:dyDescent="0.25">
      <c r="A189" s="243"/>
      <c r="B189" s="177"/>
      <c r="C189" s="205"/>
      <c r="D189" s="1481">
        <v>0</v>
      </c>
      <c r="E189" s="1481"/>
      <c r="F189" s="1482"/>
      <c r="G189" s="1483">
        <v>10</v>
      </c>
      <c r="H189" s="1481"/>
      <c r="I189" s="1482"/>
      <c r="J189" s="1483">
        <v>10</v>
      </c>
      <c r="K189" s="1481"/>
      <c r="L189" s="1482"/>
      <c r="M189" s="1483">
        <v>10</v>
      </c>
      <c r="N189" s="1481"/>
      <c r="O189" s="1482"/>
      <c r="P189" s="1483">
        <v>10</v>
      </c>
      <c r="Q189" s="1481"/>
      <c r="R189" s="1482"/>
      <c r="S189" s="1483">
        <v>23</v>
      </c>
      <c r="T189" s="1481"/>
      <c r="U189" s="1482"/>
      <c r="V189" s="1483">
        <v>23</v>
      </c>
      <c r="W189" s="1481"/>
      <c r="X189" s="1482"/>
      <c r="Y189" s="1483">
        <v>31</v>
      </c>
      <c r="Z189" s="1481"/>
      <c r="AA189" s="1482"/>
      <c r="AB189" s="1483">
        <v>31</v>
      </c>
      <c r="AC189" s="1481"/>
      <c r="AD189" s="1482"/>
      <c r="AE189" s="1483">
        <v>100</v>
      </c>
      <c r="AF189" s="1481"/>
      <c r="AG189" s="1482"/>
      <c r="AH189" s="1513"/>
      <c r="AI189" s="1514"/>
      <c r="AJ189" s="1515"/>
      <c r="AK189" s="1513"/>
      <c r="AL189" s="1514"/>
      <c r="AM189" s="1516"/>
      <c r="AP189" s="1495" t="s">
        <v>707</v>
      </c>
      <c r="AQ189" s="1496"/>
      <c r="AR189" s="1497"/>
      <c r="AS189" s="594"/>
      <c r="AT189" s="594" t="s">
        <v>702</v>
      </c>
      <c r="AU189" s="594"/>
      <c r="AV189" s="594"/>
      <c r="AW189" s="594"/>
    </row>
    <row r="190" spans="1:49" ht="9.9499999999999993" customHeight="1" x14ac:dyDescent="0.25">
      <c r="A190" s="203"/>
      <c r="B190" s="176"/>
      <c r="C190" s="213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AP190" s="595" t="s">
        <v>709</v>
      </c>
      <c r="AQ190" s="596"/>
      <c r="AR190" s="597" t="s">
        <v>710</v>
      </c>
      <c r="AS190" s="1498" t="s">
        <v>707</v>
      </c>
      <c r="AT190" s="1494"/>
      <c r="AU190" s="594" t="s">
        <v>826</v>
      </c>
      <c r="AV190" s="594"/>
      <c r="AW190" s="594"/>
    </row>
    <row r="191" spans="1:49" ht="12.95" customHeight="1" x14ac:dyDescent="0.25">
      <c r="A191" s="244" t="s">
        <v>628</v>
      </c>
      <c r="B191" s="204" t="s">
        <v>54</v>
      </c>
      <c r="C191" s="1397">
        <v>2500000</v>
      </c>
      <c r="D191" s="1471">
        <v>7</v>
      </c>
      <c r="E191" s="1471"/>
      <c r="F191" s="1472"/>
      <c r="G191" s="1473">
        <v>15</v>
      </c>
      <c r="H191" s="1471"/>
      <c r="I191" s="1472"/>
      <c r="J191" s="1473">
        <v>20</v>
      </c>
      <c r="K191" s="1471"/>
      <c r="L191" s="1472"/>
      <c r="M191" s="1473">
        <v>30</v>
      </c>
      <c r="N191" s="1471"/>
      <c r="O191" s="1472"/>
      <c r="P191" s="1473">
        <v>40</v>
      </c>
      <c r="Q191" s="1471"/>
      <c r="R191" s="1472"/>
      <c r="S191" s="1473">
        <v>50</v>
      </c>
      <c r="T191" s="1471"/>
      <c r="U191" s="1472"/>
      <c r="V191" s="1473">
        <v>60</v>
      </c>
      <c r="W191" s="1471"/>
      <c r="X191" s="1472"/>
      <c r="Y191" s="1473">
        <v>65</v>
      </c>
      <c r="Z191" s="1471"/>
      <c r="AA191" s="1472"/>
      <c r="AB191" s="1474">
        <v>75</v>
      </c>
      <c r="AC191" s="1475"/>
      <c r="AD191" s="1476"/>
      <c r="AE191" s="1473">
        <v>80</v>
      </c>
      <c r="AF191" s="1471"/>
      <c r="AG191" s="1472"/>
      <c r="AH191" s="1477">
        <v>90</v>
      </c>
      <c r="AI191" s="1478"/>
      <c r="AJ191" s="1479"/>
      <c r="AK191" s="1477">
        <v>100</v>
      </c>
      <c r="AL191" s="1478"/>
      <c r="AM191" s="1480"/>
      <c r="AP191" s="1499" t="s">
        <v>711</v>
      </c>
      <c r="AQ191" s="1500"/>
      <c r="AR191" s="1501"/>
      <c r="AS191" s="1498" t="s">
        <v>709</v>
      </c>
      <c r="AT191" s="1494"/>
      <c r="AU191" s="594" t="s">
        <v>827</v>
      </c>
      <c r="AV191" s="594"/>
      <c r="AW191" s="594"/>
    </row>
    <row r="192" spans="1:49" ht="12.95" customHeight="1" x14ac:dyDescent="0.25">
      <c r="A192" s="198"/>
      <c r="B192" s="176" t="s">
        <v>55</v>
      </c>
      <c r="C192" s="1366"/>
      <c r="D192" s="348">
        <v>0</v>
      </c>
      <c r="E192" s="346"/>
      <c r="F192" s="347">
        <v>0</v>
      </c>
      <c r="G192" s="348">
        <v>9</v>
      </c>
      <c r="H192" s="346"/>
      <c r="I192" s="348">
        <v>9</v>
      </c>
      <c r="J192" s="345">
        <v>9</v>
      </c>
      <c r="K192" s="346"/>
      <c r="L192" s="349">
        <v>9</v>
      </c>
      <c r="M192" s="350">
        <v>9</v>
      </c>
      <c r="N192" s="346"/>
      <c r="O192" s="348">
        <v>9</v>
      </c>
      <c r="P192" s="345">
        <v>9</v>
      </c>
      <c r="Q192" s="346"/>
      <c r="R192" s="933">
        <v>9</v>
      </c>
      <c r="S192" s="350">
        <v>32</v>
      </c>
      <c r="T192" s="346"/>
      <c r="U192" s="347">
        <v>32</v>
      </c>
      <c r="V192" s="345">
        <v>32</v>
      </c>
      <c r="W192" s="346"/>
      <c r="X192" s="347">
        <v>32</v>
      </c>
      <c r="Y192" s="350">
        <v>51</v>
      </c>
      <c r="Z192" s="346"/>
      <c r="AA192" s="348">
        <v>51</v>
      </c>
      <c r="AB192" s="351">
        <v>51</v>
      </c>
      <c r="AC192" s="346"/>
      <c r="AD192" s="347">
        <v>51</v>
      </c>
      <c r="AE192" s="352">
        <v>81</v>
      </c>
      <c r="AF192" s="346"/>
      <c r="AG192" s="1127">
        <v>81</v>
      </c>
      <c r="AH192" s="352">
        <v>81</v>
      </c>
      <c r="AI192" s="346"/>
      <c r="AJ192" s="1127">
        <v>81</v>
      </c>
      <c r="AK192" s="356">
        <v>100</v>
      </c>
      <c r="AL192" s="354"/>
      <c r="AM192" s="357">
        <v>100</v>
      </c>
      <c r="AP192" s="594"/>
      <c r="AQ192" s="594"/>
      <c r="AR192" s="594"/>
      <c r="AS192" s="1494" t="s">
        <v>710</v>
      </c>
      <c r="AT192" s="1494"/>
      <c r="AU192" s="594" t="s">
        <v>828</v>
      </c>
      <c r="AV192" s="594"/>
      <c r="AW192" s="594"/>
    </row>
    <row r="193" spans="1:49" ht="12.95" customHeight="1" x14ac:dyDescent="0.25">
      <c r="A193" s="209"/>
      <c r="B193" s="177"/>
      <c r="C193" s="205"/>
      <c r="D193" s="1481">
        <v>0</v>
      </c>
      <c r="E193" s="1481"/>
      <c r="F193" s="1482"/>
      <c r="G193" s="1483">
        <v>9</v>
      </c>
      <c r="H193" s="1481"/>
      <c r="I193" s="1482"/>
      <c r="J193" s="1483">
        <v>9</v>
      </c>
      <c r="K193" s="1481"/>
      <c r="L193" s="1482"/>
      <c r="M193" s="1483">
        <v>9</v>
      </c>
      <c r="N193" s="1481"/>
      <c r="O193" s="1482"/>
      <c r="P193" s="1483">
        <v>9</v>
      </c>
      <c r="Q193" s="1481"/>
      <c r="R193" s="1482"/>
      <c r="S193" s="1483">
        <v>32</v>
      </c>
      <c r="T193" s="1481"/>
      <c r="U193" s="1482"/>
      <c r="V193" s="1483">
        <v>32</v>
      </c>
      <c r="W193" s="1481"/>
      <c r="X193" s="1482"/>
      <c r="Y193" s="1483">
        <v>51</v>
      </c>
      <c r="Z193" s="1481"/>
      <c r="AA193" s="1482"/>
      <c r="AB193" s="1483">
        <v>51</v>
      </c>
      <c r="AC193" s="1481"/>
      <c r="AD193" s="1482"/>
      <c r="AE193" s="1483">
        <v>81</v>
      </c>
      <c r="AF193" s="1481"/>
      <c r="AG193" s="1482"/>
      <c r="AH193" s="1483">
        <v>81</v>
      </c>
      <c r="AI193" s="1481"/>
      <c r="AJ193" s="1482"/>
      <c r="AK193" s="1484">
        <v>100</v>
      </c>
      <c r="AL193" s="1485"/>
      <c r="AM193" s="1487"/>
      <c r="AP193" s="594"/>
      <c r="AQ193" s="594"/>
      <c r="AR193" s="594"/>
      <c r="AS193" s="1494" t="s">
        <v>711</v>
      </c>
      <c r="AT193" s="1494"/>
      <c r="AU193" s="594" t="s">
        <v>524</v>
      </c>
      <c r="AV193" s="594"/>
      <c r="AW193" s="594"/>
    </row>
    <row r="194" spans="1:49" ht="9.9499999999999993" customHeight="1" x14ac:dyDescent="0.25">
      <c r="A194" s="198"/>
      <c r="B194" s="176"/>
      <c r="C194" s="213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</row>
    <row r="195" spans="1:49" ht="12.95" customHeight="1" x14ac:dyDescent="0.25">
      <c r="A195" s="1220" t="s">
        <v>585</v>
      </c>
      <c r="B195" s="1147" t="s">
        <v>958</v>
      </c>
      <c r="C195" s="1446">
        <f>C199</f>
        <v>6000000</v>
      </c>
      <c r="D195" s="1471">
        <v>0</v>
      </c>
      <c r="E195" s="1471"/>
      <c r="F195" s="1472"/>
      <c r="G195" s="1473">
        <v>0</v>
      </c>
      <c r="H195" s="1471"/>
      <c r="I195" s="1472"/>
      <c r="J195" s="1473">
        <v>0</v>
      </c>
      <c r="K195" s="1471"/>
      <c r="L195" s="1472"/>
      <c r="M195" s="1473">
        <v>0</v>
      </c>
      <c r="N195" s="1471"/>
      <c r="O195" s="1472"/>
      <c r="P195" s="1473">
        <v>0</v>
      </c>
      <c r="Q195" s="1471"/>
      <c r="R195" s="1472"/>
      <c r="S195" s="1473">
        <v>0</v>
      </c>
      <c r="T195" s="1471"/>
      <c r="U195" s="1472"/>
      <c r="V195" s="1473">
        <v>0</v>
      </c>
      <c r="W195" s="1471"/>
      <c r="X195" s="1472"/>
      <c r="Y195" s="1473">
        <v>0</v>
      </c>
      <c r="Z195" s="1471"/>
      <c r="AA195" s="1472"/>
      <c r="AB195" s="1474">
        <v>75</v>
      </c>
      <c r="AC195" s="1475"/>
      <c r="AD195" s="1476"/>
      <c r="AE195" s="1473">
        <v>80</v>
      </c>
      <c r="AF195" s="1471"/>
      <c r="AG195" s="1472"/>
      <c r="AH195" s="1477">
        <v>90</v>
      </c>
      <c r="AI195" s="1478"/>
      <c r="AJ195" s="1479"/>
      <c r="AK195" s="1477">
        <v>100</v>
      </c>
      <c r="AL195" s="1478"/>
      <c r="AM195" s="1480"/>
    </row>
    <row r="196" spans="1:49" ht="12.95" customHeight="1" x14ac:dyDescent="0.25">
      <c r="A196" s="240"/>
      <c r="B196" s="1450" t="s">
        <v>966</v>
      </c>
      <c r="C196" s="1571"/>
      <c r="D196" s="348">
        <v>0</v>
      </c>
      <c r="E196" s="346"/>
      <c r="F196" s="347">
        <v>0</v>
      </c>
      <c r="G196" s="348">
        <v>0</v>
      </c>
      <c r="H196" s="346"/>
      <c r="I196" s="348">
        <v>0</v>
      </c>
      <c r="J196" s="345">
        <v>0</v>
      </c>
      <c r="K196" s="346"/>
      <c r="L196" s="349">
        <v>0</v>
      </c>
      <c r="M196" s="350">
        <v>0</v>
      </c>
      <c r="N196" s="346"/>
      <c r="O196" s="348">
        <v>0</v>
      </c>
      <c r="P196" s="345">
        <v>0</v>
      </c>
      <c r="Q196" s="346"/>
      <c r="R196" s="933">
        <v>0</v>
      </c>
      <c r="S196" s="350">
        <v>0</v>
      </c>
      <c r="T196" s="346"/>
      <c r="U196" s="347">
        <v>0</v>
      </c>
      <c r="V196" s="345">
        <v>0</v>
      </c>
      <c r="W196" s="346"/>
      <c r="X196" s="347">
        <v>0</v>
      </c>
      <c r="Y196" s="350">
        <v>0</v>
      </c>
      <c r="Z196" s="346"/>
      <c r="AA196" s="348">
        <v>0</v>
      </c>
      <c r="AB196" s="351">
        <v>30</v>
      </c>
      <c r="AC196" s="346"/>
      <c r="AD196" s="347">
        <v>0</v>
      </c>
      <c r="AE196" s="352">
        <v>50</v>
      </c>
      <c r="AF196" s="346"/>
      <c r="AG196" s="1127">
        <v>0</v>
      </c>
      <c r="AH196" s="353">
        <v>60</v>
      </c>
      <c r="AI196" s="354"/>
      <c r="AJ196" s="355">
        <v>0</v>
      </c>
      <c r="AK196" s="356">
        <v>100</v>
      </c>
      <c r="AL196" s="354"/>
      <c r="AM196" s="357">
        <v>100</v>
      </c>
    </row>
    <row r="197" spans="1:49" ht="12.95" customHeight="1" x14ac:dyDescent="0.25">
      <c r="A197" s="235"/>
      <c r="B197" s="1451"/>
      <c r="C197" s="1181"/>
      <c r="D197" s="1481">
        <v>0</v>
      </c>
      <c r="E197" s="1481"/>
      <c r="F197" s="1482"/>
      <c r="G197" s="1483">
        <v>0</v>
      </c>
      <c r="H197" s="1481"/>
      <c r="I197" s="1482"/>
      <c r="J197" s="1483">
        <v>0</v>
      </c>
      <c r="K197" s="1481"/>
      <c r="L197" s="1482"/>
      <c r="M197" s="1483">
        <v>0</v>
      </c>
      <c r="N197" s="1481"/>
      <c r="O197" s="1482"/>
      <c r="P197" s="1483">
        <v>0</v>
      </c>
      <c r="Q197" s="1481"/>
      <c r="R197" s="1482"/>
      <c r="S197" s="1483">
        <v>0</v>
      </c>
      <c r="T197" s="1481"/>
      <c r="U197" s="1482"/>
      <c r="V197" s="1483">
        <v>0</v>
      </c>
      <c r="W197" s="1481"/>
      <c r="X197" s="1482"/>
      <c r="Y197" s="1483">
        <v>0</v>
      </c>
      <c r="Z197" s="1481"/>
      <c r="AA197" s="1482"/>
      <c r="AB197" s="1483">
        <v>0</v>
      </c>
      <c r="AC197" s="1481"/>
      <c r="AD197" s="1482"/>
      <c r="AE197" s="1483">
        <v>0</v>
      </c>
      <c r="AF197" s="1481"/>
      <c r="AG197" s="1482"/>
      <c r="AH197" s="1484">
        <v>0</v>
      </c>
      <c r="AI197" s="1485"/>
      <c r="AJ197" s="1486"/>
      <c r="AK197" s="1484">
        <v>100</v>
      </c>
      <c r="AL197" s="1485"/>
      <c r="AM197" s="1487"/>
    </row>
    <row r="198" spans="1:49" ht="9.9499999999999993" customHeight="1" x14ac:dyDescent="0.25">
      <c r="A198" s="209"/>
      <c r="B198" s="698"/>
      <c r="C198" s="1182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</row>
    <row r="199" spans="1:49" ht="12.95" customHeight="1" x14ac:dyDescent="0.25">
      <c r="A199" s="207" t="s">
        <v>629</v>
      </c>
      <c r="B199" s="1210" t="s">
        <v>959</v>
      </c>
      <c r="C199" s="1397">
        <v>6000000</v>
      </c>
      <c r="D199" s="1471">
        <v>0</v>
      </c>
      <c r="E199" s="1471"/>
      <c r="F199" s="1472"/>
      <c r="G199" s="1473">
        <v>0</v>
      </c>
      <c r="H199" s="1471"/>
      <c r="I199" s="1472"/>
      <c r="J199" s="1473">
        <v>0</v>
      </c>
      <c r="K199" s="1471"/>
      <c r="L199" s="1472"/>
      <c r="M199" s="1473">
        <v>0</v>
      </c>
      <c r="N199" s="1471"/>
      <c r="O199" s="1472"/>
      <c r="P199" s="1473">
        <v>0</v>
      </c>
      <c r="Q199" s="1471"/>
      <c r="R199" s="1472"/>
      <c r="S199" s="1473">
        <v>0</v>
      </c>
      <c r="T199" s="1471"/>
      <c r="U199" s="1472"/>
      <c r="V199" s="1473">
        <v>0</v>
      </c>
      <c r="W199" s="1471"/>
      <c r="X199" s="1472"/>
      <c r="Y199" s="1473">
        <v>0</v>
      </c>
      <c r="Z199" s="1471"/>
      <c r="AA199" s="1472"/>
      <c r="AB199" s="1474">
        <v>75</v>
      </c>
      <c r="AC199" s="1475"/>
      <c r="AD199" s="1476"/>
      <c r="AE199" s="1473">
        <v>80</v>
      </c>
      <c r="AF199" s="1471"/>
      <c r="AG199" s="1472"/>
      <c r="AH199" s="1477">
        <v>90</v>
      </c>
      <c r="AI199" s="1478"/>
      <c r="AJ199" s="1479"/>
      <c r="AK199" s="1477">
        <v>100</v>
      </c>
      <c r="AL199" s="1478"/>
      <c r="AM199" s="1480"/>
    </row>
    <row r="200" spans="1:49" ht="12.95" customHeight="1" x14ac:dyDescent="0.25">
      <c r="A200" s="198"/>
      <c r="B200" s="1221" t="s">
        <v>963</v>
      </c>
      <c r="C200" s="1366"/>
      <c r="D200" s="348">
        <v>0</v>
      </c>
      <c r="E200" s="346"/>
      <c r="F200" s="347">
        <v>0</v>
      </c>
      <c r="G200" s="348">
        <v>0</v>
      </c>
      <c r="H200" s="346"/>
      <c r="I200" s="348">
        <v>0</v>
      </c>
      <c r="J200" s="345">
        <v>0</v>
      </c>
      <c r="K200" s="346"/>
      <c r="L200" s="349">
        <v>0</v>
      </c>
      <c r="M200" s="350">
        <v>0</v>
      </c>
      <c r="N200" s="346"/>
      <c r="O200" s="348">
        <v>0</v>
      </c>
      <c r="P200" s="345">
        <v>0</v>
      </c>
      <c r="Q200" s="346"/>
      <c r="R200" s="933">
        <v>0</v>
      </c>
      <c r="S200" s="350">
        <v>0</v>
      </c>
      <c r="T200" s="346"/>
      <c r="U200" s="347">
        <v>0</v>
      </c>
      <c r="V200" s="345">
        <v>0</v>
      </c>
      <c r="W200" s="346"/>
      <c r="X200" s="347">
        <v>0</v>
      </c>
      <c r="Y200" s="350">
        <v>0</v>
      </c>
      <c r="Z200" s="346"/>
      <c r="AA200" s="348">
        <v>0</v>
      </c>
      <c r="AB200" s="351">
        <v>30</v>
      </c>
      <c r="AC200" s="346"/>
      <c r="AD200" s="347">
        <v>0</v>
      </c>
      <c r="AE200" s="352">
        <v>50</v>
      </c>
      <c r="AF200" s="346"/>
      <c r="AG200" s="1127">
        <v>0</v>
      </c>
      <c r="AH200" s="353">
        <v>60</v>
      </c>
      <c r="AI200" s="354"/>
      <c r="AJ200" s="355">
        <v>0</v>
      </c>
      <c r="AK200" s="356">
        <v>100</v>
      </c>
      <c r="AL200" s="354"/>
      <c r="AM200" s="357">
        <v>100</v>
      </c>
    </row>
    <row r="201" spans="1:49" ht="12.95" customHeight="1" x14ac:dyDescent="0.25">
      <c r="A201" s="209"/>
      <c r="B201" s="177"/>
      <c r="C201" s="1181"/>
      <c r="D201" s="1481">
        <v>0</v>
      </c>
      <c r="E201" s="1481"/>
      <c r="F201" s="1482"/>
      <c r="G201" s="1483">
        <v>0</v>
      </c>
      <c r="H201" s="1481"/>
      <c r="I201" s="1482"/>
      <c r="J201" s="1483">
        <v>0</v>
      </c>
      <c r="K201" s="1481"/>
      <c r="L201" s="1482"/>
      <c r="M201" s="1483">
        <v>0</v>
      </c>
      <c r="N201" s="1481"/>
      <c r="O201" s="1482"/>
      <c r="P201" s="1483">
        <v>0</v>
      </c>
      <c r="Q201" s="1481"/>
      <c r="R201" s="1482"/>
      <c r="S201" s="1483">
        <v>0</v>
      </c>
      <c r="T201" s="1481"/>
      <c r="U201" s="1482"/>
      <c r="V201" s="1483">
        <v>0</v>
      </c>
      <c r="W201" s="1481"/>
      <c r="X201" s="1482"/>
      <c r="Y201" s="1483">
        <v>0</v>
      </c>
      <c r="Z201" s="1481"/>
      <c r="AA201" s="1482"/>
      <c r="AB201" s="1483">
        <v>0</v>
      </c>
      <c r="AC201" s="1481"/>
      <c r="AD201" s="1482"/>
      <c r="AE201" s="1483">
        <v>0</v>
      </c>
      <c r="AF201" s="1481"/>
      <c r="AG201" s="1482"/>
      <c r="AH201" s="1484">
        <v>0</v>
      </c>
      <c r="AI201" s="1485"/>
      <c r="AJ201" s="1486"/>
      <c r="AK201" s="1484">
        <v>100</v>
      </c>
      <c r="AL201" s="1485"/>
      <c r="AM201" s="1487"/>
    </row>
    <row r="202" spans="1:49" ht="9.9499999999999993" customHeight="1" x14ac:dyDescent="0.25">
      <c r="A202" s="198"/>
      <c r="B202" s="176"/>
      <c r="C202" s="1182"/>
      <c r="D202" s="393"/>
      <c r="E202" s="393"/>
      <c r="F202" s="1215"/>
      <c r="G202" s="1216"/>
      <c r="H202" s="393"/>
      <c r="I202" s="1215"/>
      <c r="J202" s="1216"/>
      <c r="K202" s="393"/>
      <c r="L202" s="1215"/>
      <c r="M202" s="1216"/>
      <c r="N202" s="393"/>
      <c r="O202" s="1215"/>
      <c r="P202" s="1216"/>
      <c r="Q202" s="393"/>
      <c r="R202" s="1215"/>
      <c r="S202" s="1216"/>
      <c r="T202" s="393"/>
      <c r="U202" s="1215"/>
      <c r="V202" s="1216"/>
      <c r="W202" s="393"/>
      <c r="X202" s="1215"/>
      <c r="Y202" s="1216"/>
      <c r="Z202" s="393"/>
      <c r="AA202" s="1215"/>
      <c r="AB202" s="1216"/>
      <c r="AC202" s="393"/>
      <c r="AD202" s="1215"/>
      <c r="AE202" s="1216"/>
      <c r="AF202" s="393"/>
      <c r="AG202" s="1215"/>
      <c r="AH202" s="1217"/>
      <c r="AI202" s="395"/>
      <c r="AJ202" s="1218"/>
      <c r="AK202" s="1217"/>
      <c r="AL202" s="395"/>
      <c r="AM202" s="1219"/>
    </row>
    <row r="203" spans="1:49" s="1" customFormat="1" ht="12.95" customHeight="1" x14ac:dyDescent="0.25">
      <c r="A203" s="368" t="s">
        <v>586</v>
      </c>
      <c r="B203" s="206" t="s">
        <v>118</v>
      </c>
      <c r="C203" s="1568">
        <f>C207</f>
        <v>49231000</v>
      </c>
      <c r="D203" s="1454">
        <v>0</v>
      </c>
      <c r="E203" s="1454"/>
      <c r="F203" s="1455"/>
      <c r="G203" s="1456">
        <v>0</v>
      </c>
      <c r="H203" s="1454"/>
      <c r="I203" s="1455"/>
      <c r="J203" s="1456">
        <v>0</v>
      </c>
      <c r="K203" s="1454"/>
      <c r="L203" s="1455"/>
      <c r="M203" s="1456">
        <v>0</v>
      </c>
      <c r="N203" s="1454"/>
      <c r="O203" s="1455"/>
      <c r="P203" s="1456">
        <v>0</v>
      </c>
      <c r="Q203" s="1454"/>
      <c r="R203" s="1455"/>
      <c r="S203" s="1456">
        <v>0</v>
      </c>
      <c r="T203" s="1454"/>
      <c r="U203" s="1455"/>
      <c r="V203" s="1456">
        <v>0</v>
      </c>
      <c r="W203" s="1454"/>
      <c r="X203" s="1455"/>
      <c r="Y203" s="1456">
        <v>0</v>
      </c>
      <c r="Z203" s="1454"/>
      <c r="AA203" s="1455"/>
      <c r="AB203" s="1457">
        <v>0</v>
      </c>
      <c r="AC203" s="1458"/>
      <c r="AD203" s="1459"/>
      <c r="AE203" s="1456">
        <v>0</v>
      </c>
      <c r="AF203" s="1454"/>
      <c r="AG203" s="1455"/>
      <c r="AH203" s="1460">
        <v>90</v>
      </c>
      <c r="AI203" s="1461"/>
      <c r="AJ203" s="1462"/>
      <c r="AK203" s="1460">
        <v>100</v>
      </c>
      <c r="AL203" s="1461"/>
      <c r="AM203" s="1463"/>
    </row>
    <row r="204" spans="1:49" s="1" customFormat="1" ht="12.95" customHeight="1" x14ac:dyDescent="0.25">
      <c r="A204" s="227"/>
      <c r="B204" s="1490" t="s">
        <v>549</v>
      </c>
      <c r="C204" s="1569"/>
      <c r="D204" s="370">
        <v>0</v>
      </c>
      <c r="E204" s="371"/>
      <c r="F204" s="372">
        <v>0</v>
      </c>
      <c r="G204" s="370">
        <v>0</v>
      </c>
      <c r="H204" s="371"/>
      <c r="I204" s="370">
        <v>0</v>
      </c>
      <c r="J204" s="373">
        <v>0</v>
      </c>
      <c r="K204" s="371"/>
      <c r="L204" s="374">
        <v>0</v>
      </c>
      <c r="M204" s="375">
        <v>0</v>
      </c>
      <c r="N204" s="371"/>
      <c r="O204" s="370">
        <v>0</v>
      </c>
      <c r="P204" s="373">
        <v>0</v>
      </c>
      <c r="Q204" s="371"/>
      <c r="R204" s="932">
        <v>0</v>
      </c>
      <c r="S204" s="375">
        <v>0</v>
      </c>
      <c r="T204" s="371"/>
      <c r="U204" s="372">
        <v>0</v>
      </c>
      <c r="V204" s="373">
        <v>0</v>
      </c>
      <c r="W204" s="371"/>
      <c r="X204" s="372">
        <v>0</v>
      </c>
      <c r="Y204" s="375">
        <v>0</v>
      </c>
      <c r="Z204" s="371"/>
      <c r="AA204" s="370">
        <v>0</v>
      </c>
      <c r="AB204" s="376">
        <v>0</v>
      </c>
      <c r="AC204" s="371"/>
      <c r="AD204" s="372">
        <v>0</v>
      </c>
      <c r="AE204" s="377">
        <v>79</v>
      </c>
      <c r="AF204" s="371"/>
      <c r="AG204" s="1126">
        <v>79</v>
      </c>
      <c r="AH204" s="378">
        <v>61</v>
      </c>
      <c r="AI204" s="340"/>
      <c r="AJ204" s="379">
        <v>61</v>
      </c>
      <c r="AK204" s="380">
        <v>100</v>
      </c>
      <c r="AL204" s="340"/>
      <c r="AM204" s="381">
        <v>100</v>
      </c>
    </row>
    <row r="205" spans="1:49" s="1" customFormat="1" ht="12.95" customHeight="1" x14ac:dyDescent="0.25">
      <c r="A205" s="382"/>
      <c r="B205" s="1491"/>
      <c r="C205" s="201"/>
      <c r="D205" s="1464">
        <v>0</v>
      </c>
      <c r="E205" s="1464"/>
      <c r="F205" s="1465"/>
      <c r="G205" s="1466">
        <v>0</v>
      </c>
      <c r="H205" s="1464"/>
      <c r="I205" s="1465"/>
      <c r="J205" s="1466">
        <v>0</v>
      </c>
      <c r="K205" s="1464"/>
      <c r="L205" s="1465"/>
      <c r="M205" s="1466">
        <v>0</v>
      </c>
      <c r="N205" s="1464"/>
      <c r="O205" s="1465"/>
      <c r="P205" s="1466">
        <v>0</v>
      </c>
      <c r="Q205" s="1464"/>
      <c r="R205" s="1465"/>
      <c r="S205" s="1466">
        <v>0</v>
      </c>
      <c r="T205" s="1464"/>
      <c r="U205" s="1465"/>
      <c r="V205" s="1466">
        <v>0</v>
      </c>
      <c r="W205" s="1464"/>
      <c r="X205" s="1465"/>
      <c r="Y205" s="1466">
        <v>0</v>
      </c>
      <c r="Z205" s="1464"/>
      <c r="AA205" s="1465"/>
      <c r="AB205" s="1466">
        <v>0</v>
      </c>
      <c r="AC205" s="1464"/>
      <c r="AD205" s="1465"/>
      <c r="AE205" s="1466">
        <v>79</v>
      </c>
      <c r="AF205" s="1464"/>
      <c r="AG205" s="1465"/>
      <c r="AH205" s="1467">
        <v>61</v>
      </c>
      <c r="AI205" s="1468"/>
      <c r="AJ205" s="1469"/>
      <c r="AK205" s="1467">
        <v>100</v>
      </c>
      <c r="AL205" s="1468"/>
      <c r="AM205" s="1470"/>
    </row>
    <row r="206" spans="1:49" ht="9.9499999999999993" customHeight="1" x14ac:dyDescent="0.25">
      <c r="A206" s="198"/>
      <c r="B206" s="174"/>
      <c r="C206" s="199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</row>
    <row r="207" spans="1:49" ht="12.95" customHeight="1" x14ac:dyDescent="0.25">
      <c r="A207" s="244" t="s">
        <v>630</v>
      </c>
      <c r="B207" s="210" t="s">
        <v>56</v>
      </c>
      <c r="C207" s="1403">
        <v>49231000</v>
      </c>
      <c r="D207" s="1471">
        <v>0</v>
      </c>
      <c r="E207" s="1471"/>
      <c r="F207" s="1472"/>
      <c r="G207" s="1473">
        <v>0</v>
      </c>
      <c r="H207" s="1471"/>
      <c r="I207" s="1472"/>
      <c r="J207" s="1473">
        <v>0</v>
      </c>
      <c r="K207" s="1471"/>
      <c r="L207" s="1472"/>
      <c r="M207" s="1473">
        <v>0</v>
      </c>
      <c r="N207" s="1471"/>
      <c r="O207" s="1472"/>
      <c r="P207" s="1473">
        <v>0</v>
      </c>
      <c r="Q207" s="1471"/>
      <c r="R207" s="1472"/>
      <c r="S207" s="1473">
        <v>0</v>
      </c>
      <c r="T207" s="1471"/>
      <c r="U207" s="1472"/>
      <c r="V207" s="1473">
        <v>0</v>
      </c>
      <c r="W207" s="1471"/>
      <c r="X207" s="1472"/>
      <c r="Y207" s="1473">
        <v>0</v>
      </c>
      <c r="Z207" s="1471"/>
      <c r="AA207" s="1472"/>
      <c r="AB207" s="1474">
        <v>0</v>
      </c>
      <c r="AC207" s="1475"/>
      <c r="AD207" s="1476"/>
      <c r="AE207" s="1473">
        <v>0</v>
      </c>
      <c r="AF207" s="1471"/>
      <c r="AG207" s="1472"/>
      <c r="AH207" s="1477">
        <v>90</v>
      </c>
      <c r="AI207" s="1478"/>
      <c r="AJ207" s="1479"/>
      <c r="AK207" s="1477">
        <v>100</v>
      </c>
      <c r="AL207" s="1478"/>
      <c r="AM207" s="1480"/>
    </row>
    <row r="208" spans="1:49" ht="12.95" customHeight="1" x14ac:dyDescent="0.25">
      <c r="A208" s="198"/>
      <c r="B208" s="219" t="s">
        <v>57</v>
      </c>
      <c r="C208" s="1404"/>
      <c r="D208" s="348">
        <v>0</v>
      </c>
      <c r="E208" s="346"/>
      <c r="F208" s="347">
        <v>0</v>
      </c>
      <c r="G208" s="348">
        <v>0</v>
      </c>
      <c r="H208" s="346"/>
      <c r="I208" s="348">
        <v>0</v>
      </c>
      <c r="J208" s="345">
        <v>0</v>
      </c>
      <c r="K208" s="346"/>
      <c r="L208" s="349">
        <v>0</v>
      </c>
      <c r="M208" s="350">
        <v>0</v>
      </c>
      <c r="N208" s="346"/>
      <c r="O208" s="348">
        <v>0</v>
      </c>
      <c r="P208" s="345">
        <v>0</v>
      </c>
      <c r="Q208" s="346"/>
      <c r="R208" s="933">
        <v>0</v>
      </c>
      <c r="S208" s="350">
        <v>0</v>
      </c>
      <c r="T208" s="346"/>
      <c r="U208" s="347">
        <v>0</v>
      </c>
      <c r="V208" s="345">
        <v>0</v>
      </c>
      <c r="W208" s="346"/>
      <c r="X208" s="347">
        <v>0</v>
      </c>
      <c r="Y208" s="350">
        <v>0</v>
      </c>
      <c r="Z208" s="346"/>
      <c r="AA208" s="348">
        <v>0</v>
      </c>
      <c r="AB208" s="351">
        <v>0</v>
      </c>
      <c r="AC208" s="346"/>
      <c r="AD208" s="347">
        <v>0</v>
      </c>
      <c r="AE208" s="352">
        <v>79</v>
      </c>
      <c r="AF208" s="346"/>
      <c r="AG208" s="1127">
        <v>79</v>
      </c>
      <c r="AH208" s="353">
        <v>61</v>
      </c>
      <c r="AI208" s="354"/>
      <c r="AJ208" s="355">
        <v>61</v>
      </c>
      <c r="AK208" s="356">
        <v>100</v>
      </c>
      <c r="AL208" s="354"/>
      <c r="AM208" s="357">
        <v>100</v>
      </c>
    </row>
    <row r="209" spans="1:43" ht="12.95" customHeight="1" x14ac:dyDescent="0.25">
      <c r="A209" s="209"/>
      <c r="B209" s="211"/>
      <c r="C209" s="212"/>
      <c r="D209" s="1481">
        <v>0</v>
      </c>
      <c r="E209" s="1481"/>
      <c r="F209" s="1482"/>
      <c r="G209" s="1483">
        <v>0</v>
      </c>
      <c r="H209" s="1481"/>
      <c r="I209" s="1482"/>
      <c r="J209" s="1483">
        <v>0</v>
      </c>
      <c r="K209" s="1481"/>
      <c r="L209" s="1482"/>
      <c r="M209" s="1483">
        <v>0</v>
      </c>
      <c r="N209" s="1481"/>
      <c r="O209" s="1482"/>
      <c r="P209" s="1483">
        <v>0</v>
      </c>
      <c r="Q209" s="1481"/>
      <c r="R209" s="1482"/>
      <c r="S209" s="1483">
        <v>0</v>
      </c>
      <c r="T209" s="1481"/>
      <c r="U209" s="1482"/>
      <c r="V209" s="1483">
        <v>0</v>
      </c>
      <c r="W209" s="1481"/>
      <c r="X209" s="1482"/>
      <c r="Y209" s="1483">
        <v>0</v>
      </c>
      <c r="Z209" s="1481"/>
      <c r="AA209" s="1482"/>
      <c r="AB209" s="1483">
        <v>0</v>
      </c>
      <c r="AC209" s="1481"/>
      <c r="AD209" s="1482"/>
      <c r="AE209" s="1483">
        <v>79</v>
      </c>
      <c r="AF209" s="1481"/>
      <c r="AG209" s="1482"/>
      <c r="AH209" s="1484">
        <v>61</v>
      </c>
      <c r="AI209" s="1485"/>
      <c r="AJ209" s="1486"/>
      <c r="AK209" s="1484">
        <v>100</v>
      </c>
      <c r="AL209" s="1485"/>
      <c r="AM209" s="1487"/>
      <c r="AP209">
        <f>170/4</f>
        <v>42.5</v>
      </c>
    </row>
    <row r="210" spans="1:43" ht="9.9499999999999993" customHeight="1" x14ac:dyDescent="0.25">
      <c r="A210" s="198"/>
      <c r="B210" s="219"/>
      <c r="C210" s="22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</row>
    <row r="211" spans="1:43" s="1" customFormat="1" ht="12.95" customHeight="1" x14ac:dyDescent="0.25">
      <c r="A211" s="368" t="s">
        <v>587</v>
      </c>
      <c r="B211" s="206" t="s">
        <v>117</v>
      </c>
      <c r="C211" s="1568">
        <f>C215+C220</f>
        <v>6530000</v>
      </c>
      <c r="D211" s="1454">
        <v>7</v>
      </c>
      <c r="E211" s="1454"/>
      <c r="F211" s="1455"/>
      <c r="G211" s="1456">
        <v>15</v>
      </c>
      <c r="H211" s="1454"/>
      <c r="I211" s="1455"/>
      <c r="J211" s="1456">
        <v>20</v>
      </c>
      <c r="K211" s="1454"/>
      <c r="L211" s="1455"/>
      <c r="M211" s="1456">
        <v>30</v>
      </c>
      <c r="N211" s="1454"/>
      <c r="O211" s="1455"/>
      <c r="P211" s="1456">
        <v>40</v>
      </c>
      <c r="Q211" s="1454"/>
      <c r="R211" s="1455"/>
      <c r="S211" s="1456">
        <v>50</v>
      </c>
      <c r="T211" s="1454"/>
      <c r="U211" s="1455"/>
      <c r="V211" s="1456">
        <v>60</v>
      </c>
      <c r="W211" s="1454"/>
      <c r="X211" s="1455"/>
      <c r="Y211" s="1456">
        <v>70</v>
      </c>
      <c r="Z211" s="1454"/>
      <c r="AA211" s="1455"/>
      <c r="AB211" s="1457">
        <v>75</v>
      </c>
      <c r="AC211" s="1458"/>
      <c r="AD211" s="1459"/>
      <c r="AE211" s="1456">
        <v>80</v>
      </c>
      <c r="AF211" s="1454"/>
      <c r="AG211" s="1455"/>
      <c r="AH211" s="1460">
        <v>90</v>
      </c>
      <c r="AI211" s="1461"/>
      <c r="AJ211" s="1462"/>
      <c r="AK211" s="1460">
        <v>100</v>
      </c>
      <c r="AL211" s="1461"/>
      <c r="AM211" s="1463"/>
    </row>
    <row r="212" spans="1:43" s="1" customFormat="1" ht="12.95" customHeight="1" x14ac:dyDescent="0.25">
      <c r="A212" s="227"/>
      <c r="B212" s="1490" t="s">
        <v>107</v>
      </c>
      <c r="C212" s="1569"/>
      <c r="D212" s="370">
        <v>0</v>
      </c>
      <c r="E212" s="371"/>
      <c r="F212" s="372">
        <v>0</v>
      </c>
      <c r="G212" s="370">
        <v>1</v>
      </c>
      <c r="H212" s="371"/>
      <c r="I212" s="370">
        <v>1</v>
      </c>
      <c r="J212" s="373">
        <v>1</v>
      </c>
      <c r="K212" s="371"/>
      <c r="L212" s="374">
        <v>1</v>
      </c>
      <c r="M212" s="375">
        <v>1</v>
      </c>
      <c r="N212" s="371"/>
      <c r="O212" s="370">
        <v>1</v>
      </c>
      <c r="P212" s="373">
        <v>11</v>
      </c>
      <c r="Q212" s="371"/>
      <c r="R212" s="932">
        <v>11</v>
      </c>
      <c r="S212" s="375">
        <v>11</v>
      </c>
      <c r="T212" s="371"/>
      <c r="U212" s="372">
        <v>11</v>
      </c>
      <c r="V212" s="373">
        <v>40</v>
      </c>
      <c r="W212" s="371"/>
      <c r="X212" s="372">
        <v>11</v>
      </c>
      <c r="Y212" s="375">
        <v>40</v>
      </c>
      <c r="Z212" s="371"/>
      <c r="AA212" s="370">
        <v>40</v>
      </c>
      <c r="AB212" s="376">
        <v>40</v>
      </c>
      <c r="AC212" s="371"/>
      <c r="AD212" s="372">
        <v>40</v>
      </c>
      <c r="AE212" s="377">
        <v>50</v>
      </c>
      <c r="AF212" s="371"/>
      <c r="AG212" s="1126">
        <v>50</v>
      </c>
      <c r="AH212" s="378">
        <v>43</v>
      </c>
      <c r="AI212" s="340"/>
      <c r="AJ212" s="379">
        <v>43</v>
      </c>
      <c r="AK212" s="380">
        <v>100</v>
      </c>
      <c r="AL212" s="340"/>
      <c r="AM212" s="381">
        <v>100</v>
      </c>
    </row>
    <row r="213" spans="1:43" s="1" customFormat="1" ht="12.95" customHeight="1" x14ac:dyDescent="0.25">
      <c r="A213" s="382"/>
      <c r="B213" s="1491"/>
      <c r="C213" s="201"/>
      <c r="D213" s="1464">
        <v>0</v>
      </c>
      <c r="E213" s="1464"/>
      <c r="F213" s="1465"/>
      <c r="G213" s="1466">
        <v>1</v>
      </c>
      <c r="H213" s="1464"/>
      <c r="I213" s="1465"/>
      <c r="J213" s="1466">
        <v>1</v>
      </c>
      <c r="K213" s="1464"/>
      <c r="L213" s="1465"/>
      <c r="M213" s="1466">
        <v>1</v>
      </c>
      <c r="N213" s="1464"/>
      <c r="O213" s="1465"/>
      <c r="P213" s="1466">
        <v>11</v>
      </c>
      <c r="Q213" s="1464"/>
      <c r="R213" s="1465"/>
      <c r="S213" s="1466">
        <v>11</v>
      </c>
      <c r="T213" s="1464"/>
      <c r="U213" s="1465"/>
      <c r="V213" s="1466">
        <v>11</v>
      </c>
      <c r="W213" s="1464"/>
      <c r="X213" s="1465"/>
      <c r="Y213" s="1466">
        <v>40</v>
      </c>
      <c r="Z213" s="1464"/>
      <c r="AA213" s="1465"/>
      <c r="AB213" s="1466">
        <v>40</v>
      </c>
      <c r="AC213" s="1464"/>
      <c r="AD213" s="1465"/>
      <c r="AE213" s="1466">
        <v>50</v>
      </c>
      <c r="AF213" s="1464"/>
      <c r="AG213" s="1465"/>
      <c r="AH213" s="1467">
        <v>43</v>
      </c>
      <c r="AI213" s="1468"/>
      <c r="AJ213" s="1469"/>
      <c r="AK213" s="1467">
        <v>100</v>
      </c>
      <c r="AL213" s="1468"/>
      <c r="AM213" s="1470"/>
    </row>
    <row r="214" spans="1:43" ht="9.9499999999999993" customHeight="1" x14ac:dyDescent="0.25">
      <c r="A214" s="198"/>
      <c r="B214" s="174"/>
      <c r="C214" s="199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</row>
    <row r="215" spans="1:43" ht="12.95" customHeight="1" x14ac:dyDescent="0.25">
      <c r="A215" s="244" t="s">
        <v>634</v>
      </c>
      <c r="B215" s="210" t="s">
        <v>58</v>
      </c>
      <c r="C215" s="1403">
        <v>1530000</v>
      </c>
      <c r="D215" s="1471">
        <v>7</v>
      </c>
      <c r="E215" s="1471"/>
      <c r="F215" s="1472"/>
      <c r="G215" s="1473">
        <v>20</v>
      </c>
      <c r="H215" s="1471"/>
      <c r="I215" s="1472"/>
      <c r="J215" s="1473">
        <v>30</v>
      </c>
      <c r="K215" s="1471"/>
      <c r="L215" s="1472"/>
      <c r="M215" s="1473">
        <v>40</v>
      </c>
      <c r="N215" s="1471"/>
      <c r="O215" s="1472"/>
      <c r="P215" s="1473">
        <v>45</v>
      </c>
      <c r="Q215" s="1471"/>
      <c r="R215" s="1472"/>
      <c r="S215" s="1473">
        <v>50</v>
      </c>
      <c r="T215" s="1471"/>
      <c r="U215" s="1472"/>
      <c r="V215" s="1473">
        <v>55</v>
      </c>
      <c r="W215" s="1471"/>
      <c r="X215" s="1472"/>
      <c r="Y215" s="1473">
        <v>65</v>
      </c>
      <c r="Z215" s="1471"/>
      <c r="AA215" s="1472"/>
      <c r="AB215" s="1537">
        <v>75</v>
      </c>
      <c r="AC215" s="1538"/>
      <c r="AD215" s="1539"/>
      <c r="AE215" s="1517">
        <v>80</v>
      </c>
      <c r="AF215" s="1518"/>
      <c r="AG215" s="1519"/>
      <c r="AH215" s="1520">
        <v>90</v>
      </c>
      <c r="AI215" s="1521"/>
      <c r="AJ215" s="1536"/>
      <c r="AK215" s="1520">
        <v>100</v>
      </c>
      <c r="AL215" s="1521"/>
      <c r="AM215" s="1522"/>
    </row>
    <row r="216" spans="1:43" ht="12.95" customHeight="1" x14ac:dyDescent="0.25">
      <c r="A216" s="203"/>
      <c r="B216" s="219" t="s">
        <v>59</v>
      </c>
      <c r="C216" s="1404"/>
      <c r="D216" s="348">
        <v>0</v>
      </c>
      <c r="E216" s="346"/>
      <c r="F216" s="347">
        <v>0</v>
      </c>
      <c r="G216" s="348">
        <v>0</v>
      </c>
      <c r="H216" s="346"/>
      <c r="I216" s="348">
        <v>0</v>
      </c>
      <c r="J216" s="345">
        <v>0</v>
      </c>
      <c r="K216" s="346"/>
      <c r="L216" s="349">
        <v>0</v>
      </c>
      <c r="M216" s="350">
        <v>25</v>
      </c>
      <c r="N216" s="346"/>
      <c r="O216" s="348">
        <v>0</v>
      </c>
      <c r="P216" s="345">
        <v>30</v>
      </c>
      <c r="Q216" s="346"/>
      <c r="R216" s="933">
        <v>4</v>
      </c>
      <c r="S216" s="350">
        <v>30</v>
      </c>
      <c r="T216" s="346"/>
      <c r="U216" s="347">
        <v>4</v>
      </c>
      <c r="V216" s="345">
        <v>60</v>
      </c>
      <c r="W216" s="346"/>
      <c r="X216" s="347">
        <v>6</v>
      </c>
      <c r="Y216" s="350">
        <v>100</v>
      </c>
      <c r="Z216" s="346"/>
      <c r="AA216" s="348">
        <v>100</v>
      </c>
      <c r="AB216" s="1263"/>
      <c r="AC216" s="1259"/>
      <c r="AD216" s="1262"/>
      <c r="AE216" s="1264"/>
      <c r="AF216" s="1259"/>
      <c r="AG216" s="1265"/>
      <c r="AH216" s="1245"/>
      <c r="AI216" s="1246"/>
      <c r="AJ216" s="1247"/>
      <c r="AK216" s="1248"/>
      <c r="AL216" s="1246"/>
      <c r="AM216" s="1249"/>
    </row>
    <row r="217" spans="1:43" ht="12.95" customHeight="1" x14ac:dyDescent="0.25">
      <c r="A217" s="243"/>
      <c r="B217" s="211"/>
      <c r="C217" s="212"/>
      <c r="D217" s="1481">
        <v>0</v>
      </c>
      <c r="E217" s="1481"/>
      <c r="F217" s="1482"/>
      <c r="G217" s="1483">
        <v>0</v>
      </c>
      <c r="H217" s="1481"/>
      <c r="I217" s="1482"/>
      <c r="J217" s="1483">
        <v>0</v>
      </c>
      <c r="K217" s="1481"/>
      <c r="L217" s="1482"/>
      <c r="M217" s="1483">
        <v>0</v>
      </c>
      <c r="N217" s="1481"/>
      <c r="O217" s="1482"/>
      <c r="P217" s="1483">
        <v>4</v>
      </c>
      <c r="Q217" s="1481"/>
      <c r="R217" s="1482"/>
      <c r="S217" s="1483">
        <v>4</v>
      </c>
      <c r="T217" s="1481"/>
      <c r="U217" s="1482"/>
      <c r="V217" s="1483">
        <v>6</v>
      </c>
      <c r="W217" s="1481"/>
      <c r="X217" s="1482"/>
      <c r="Y217" s="1483">
        <v>100</v>
      </c>
      <c r="Z217" s="1481"/>
      <c r="AA217" s="1482"/>
      <c r="AB217" s="1510"/>
      <c r="AC217" s="1511"/>
      <c r="AD217" s="1512"/>
      <c r="AE217" s="1510"/>
      <c r="AF217" s="1511"/>
      <c r="AG217" s="1512"/>
      <c r="AH217" s="1513"/>
      <c r="AI217" s="1514"/>
      <c r="AJ217" s="1515"/>
      <c r="AK217" s="1513"/>
      <c r="AL217" s="1514"/>
      <c r="AM217" s="1516"/>
    </row>
    <row r="218" spans="1:43" ht="14.1" customHeight="1" x14ac:dyDescent="0.25">
      <c r="A218" s="214"/>
      <c r="B218" s="221"/>
      <c r="C218" s="222"/>
      <c r="D218" s="397"/>
      <c r="E218" s="393"/>
      <c r="F218" s="393"/>
      <c r="G218" s="393"/>
      <c r="H218" s="393"/>
      <c r="I218" s="393"/>
      <c r="J218" s="393"/>
      <c r="K218" s="393"/>
      <c r="L218" s="393"/>
      <c r="M218" s="393"/>
      <c r="N218" s="393"/>
      <c r="O218" s="393"/>
      <c r="P218" s="393"/>
      <c r="Q218" s="393"/>
      <c r="R218" s="946"/>
      <c r="S218" s="393"/>
      <c r="T218" s="393"/>
      <c r="U218" s="393"/>
      <c r="V218" s="393"/>
      <c r="W218" s="393"/>
      <c r="X218" s="393"/>
      <c r="Y218" s="393"/>
      <c r="Z218" s="393"/>
      <c r="AA218" s="393"/>
      <c r="AB218" s="393"/>
      <c r="AC218" s="393"/>
      <c r="AD218" s="393"/>
      <c r="AE218" s="393"/>
      <c r="AF218" s="393"/>
      <c r="AG218" s="946"/>
      <c r="AH218" s="394"/>
      <c r="AI218" s="395"/>
      <c r="AJ218" s="395"/>
      <c r="AK218" s="394"/>
      <c r="AL218" s="395"/>
      <c r="AM218" s="395"/>
    </row>
    <row r="219" spans="1:43" ht="12.95" customHeight="1" x14ac:dyDescent="0.25">
      <c r="A219" s="401"/>
      <c r="B219" s="343"/>
      <c r="C219" s="344"/>
      <c r="D219" s="129"/>
      <c r="E219" s="130"/>
      <c r="F219" s="130"/>
      <c r="G219" s="130"/>
      <c r="H219" s="130"/>
      <c r="I219" s="130"/>
      <c r="J219" s="130"/>
      <c r="K219" s="130"/>
      <c r="L219" s="130"/>
      <c r="M219" s="130"/>
      <c r="N219" s="173"/>
      <c r="O219" s="173"/>
      <c r="P219" s="173"/>
      <c r="Q219" s="173"/>
      <c r="R219" s="943"/>
      <c r="S219" s="173"/>
      <c r="T219" s="173"/>
      <c r="U219" s="173"/>
      <c r="V219" s="173"/>
      <c r="AL219">
        <v>6</v>
      </c>
    </row>
    <row r="220" spans="1:43" ht="12.95" customHeight="1" x14ac:dyDescent="0.25">
      <c r="A220" s="244" t="s">
        <v>635</v>
      </c>
      <c r="B220" s="204" t="s">
        <v>60</v>
      </c>
      <c r="C220" s="1397">
        <v>5000000</v>
      </c>
      <c r="D220" s="1471">
        <v>0</v>
      </c>
      <c r="E220" s="1471"/>
      <c r="F220" s="1472"/>
      <c r="G220" s="1473">
        <v>5</v>
      </c>
      <c r="H220" s="1471"/>
      <c r="I220" s="1472"/>
      <c r="J220" s="1473">
        <v>10</v>
      </c>
      <c r="K220" s="1471"/>
      <c r="L220" s="1472"/>
      <c r="M220" s="1473">
        <v>20</v>
      </c>
      <c r="N220" s="1471"/>
      <c r="O220" s="1472"/>
      <c r="P220" s="1473">
        <v>30</v>
      </c>
      <c r="Q220" s="1471"/>
      <c r="R220" s="1472"/>
      <c r="S220" s="1473">
        <v>40</v>
      </c>
      <c r="T220" s="1471"/>
      <c r="U220" s="1472"/>
      <c r="V220" s="1473">
        <v>60</v>
      </c>
      <c r="W220" s="1471"/>
      <c r="X220" s="1472"/>
      <c r="Y220" s="1473">
        <v>70</v>
      </c>
      <c r="Z220" s="1471"/>
      <c r="AA220" s="1472"/>
      <c r="AB220" s="1474">
        <v>75</v>
      </c>
      <c r="AC220" s="1475"/>
      <c r="AD220" s="1476"/>
      <c r="AE220" s="1473">
        <v>80</v>
      </c>
      <c r="AF220" s="1471"/>
      <c r="AG220" s="1472"/>
      <c r="AH220" s="1477">
        <v>90</v>
      </c>
      <c r="AI220" s="1478"/>
      <c r="AJ220" s="1479"/>
      <c r="AK220" s="1477">
        <v>100</v>
      </c>
      <c r="AL220" s="1478"/>
      <c r="AM220" s="1480"/>
    </row>
    <row r="221" spans="1:43" ht="12.95" customHeight="1" x14ac:dyDescent="0.25">
      <c r="A221" s="203"/>
      <c r="B221" s="176" t="s">
        <v>61</v>
      </c>
      <c r="C221" s="1366"/>
      <c r="D221" s="348">
        <v>0</v>
      </c>
      <c r="E221" s="346"/>
      <c r="F221" s="347">
        <v>0</v>
      </c>
      <c r="G221" s="348">
        <v>0</v>
      </c>
      <c r="H221" s="346"/>
      <c r="I221" s="348">
        <v>0</v>
      </c>
      <c r="J221" s="345">
        <v>0</v>
      </c>
      <c r="K221" s="346"/>
      <c r="L221" s="349">
        <v>0</v>
      </c>
      <c r="M221" s="350">
        <v>0</v>
      </c>
      <c r="N221" s="346"/>
      <c r="O221" s="348">
        <v>0</v>
      </c>
      <c r="P221" s="345">
        <v>38</v>
      </c>
      <c r="Q221" s="346"/>
      <c r="R221" s="933">
        <v>38</v>
      </c>
      <c r="S221" s="350">
        <v>38</v>
      </c>
      <c r="T221" s="346"/>
      <c r="U221" s="347">
        <v>38</v>
      </c>
      <c r="V221" s="345">
        <v>40</v>
      </c>
      <c r="W221" s="346"/>
      <c r="X221" s="347">
        <v>38</v>
      </c>
      <c r="Y221" s="350">
        <v>58</v>
      </c>
      <c r="Z221" s="346"/>
      <c r="AA221" s="348">
        <v>58</v>
      </c>
      <c r="AB221" s="351">
        <v>58</v>
      </c>
      <c r="AC221" s="346"/>
      <c r="AD221" s="347">
        <v>58</v>
      </c>
      <c r="AE221" s="352">
        <v>62</v>
      </c>
      <c r="AF221" s="346"/>
      <c r="AG221" s="1127">
        <v>62</v>
      </c>
      <c r="AH221" s="353">
        <v>26</v>
      </c>
      <c r="AI221" s="354"/>
      <c r="AJ221" s="355">
        <v>26</v>
      </c>
      <c r="AK221" s="356">
        <v>100</v>
      </c>
      <c r="AL221" s="354"/>
      <c r="AM221" s="357">
        <v>100</v>
      </c>
    </row>
    <row r="222" spans="1:43" ht="12.95" customHeight="1" x14ac:dyDescent="0.25">
      <c r="A222" s="243"/>
      <c r="B222" s="177"/>
      <c r="C222" s="205"/>
      <c r="D222" s="1481">
        <v>0</v>
      </c>
      <c r="E222" s="1481"/>
      <c r="F222" s="1482"/>
      <c r="G222" s="1483">
        <v>0</v>
      </c>
      <c r="H222" s="1481"/>
      <c r="I222" s="1482"/>
      <c r="J222" s="1483">
        <v>0</v>
      </c>
      <c r="K222" s="1481"/>
      <c r="L222" s="1482"/>
      <c r="M222" s="1483">
        <v>0</v>
      </c>
      <c r="N222" s="1481"/>
      <c r="O222" s="1482"/>
      <c r="P222" s="1483">
        <v>38</v>
      </c>
      <c r="Q222" s="1481"/>
      <c r="R222" s="1482"/>
      <c r="S222" s="1483">
        <v>38</v>
      </c>
      <c r="T222" s="1481"/>
      <c r="U222" s="1482"/>
      <c r="V222" s="1483">
        <v>38</v>
      </c>
      <c r="W222" s="1481"/>
      <c r="X222" s="1482"/>
      <c r="Y222" s="1483">
        <v>58</v>
      </c>
      <c r="Z222" s="1481"/>
      <c r="AA222" s="1482"/>
      <c r="AB222" s="1483">
        <v>58</v>
      </c>
      <c r="AC222" s="1481"/>
      <c r="AD222" s="1482"/>
      <c r="AE222" s="1483">
        <v>62</v>
      </c>
      <c r="AF222" s="1481"/>
      <c r="AG222" s="1482"/>
      <c r="AH222" s="1484">
        <v>26</v>
      </c>
      <c r="AI222" s="1485"/>
      <c r="AJ222" s="1486"/>
      <c r="AK222" s="1484">
        <v>100</v>
      </c>
      <c r="AL222" s="1485"/>
      <c r="AM222" s="1487"/>
      <c r="AP222" s="1162" t="s">
        <v>973</v>
      </c>
      <c r="AQ222" s="1187" t="s">
        <v>974</v>
      </c>
    </row>
    <row r="223" spans="1:43" ht="12.95" customHeight="1" x14ac:dyDescent="0.25">
      <c r="A223" s="203"/>
      <c r="B223" s="176"/>
      <c r="C223" s="213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</row>
    <row r="224" spans="1:43" ht="12.95" customHeight="1" x14ac:dyDescent="0.25">
      <c r="A224" s="368" t="s">
        <v>588</v>
      </c>
      <c r="B224" s="1239" t="s">
        <v>973</v>
      </c>
      <c r="C224" s="1182"/>
      <c r="D224" s="1454">
        <v>4</v>
      </c>
      <c r="E224" s="1454"/>
      <c r="F224" s="1455"/>
      <c r="G224" s="1456">
        <v>5</v>
      </c>
      <c r="H224" s="1454"/>
      <c r="I224" s="1455"/>
      <c r="J224" s="1456">
        <v>5</v>
      </c>
      <c r="K224" s="1454"/>
      <c r="L224" s="1455"/>
      <c r="M224" s="1456">
        <v>10</v>
      </c>
      <c r="N224" s="1454"/>
      <c r="O224" s="1455"/>
      <c r="P224" s="1456">
        <v>15</v>
      </c>
      <c r="Q224" s="1454"/>
      <c r="R224" s="1455"/>
      <c r="S224" s="1456">
        <v>40</v>
      </c>
      <c r="T224" s="1454"/>
      <c r="U224" s="1455"/>
      <c r="V224" s="1456">
        <v>50</v>
      </c>
      <c r="W224" s="1454"/>
      <c r="X224" s="1455"/>
      <c r="Y224" s="1456">
        <v>60</v>
      </c>
      <c r="Z224" s="1454"/>
      <c r="AA224" s="1455"/>
      <c r="AB224" s="1457">
        <v>70</v>
      </c>
      <c r="AC224" s="1458"/>
      <c r="AD224" s="1459"/>
      <c r="AE224" s="1456">
        <v>80</v>
      </c>
      <c r="AF224" s="1454"/>
      <c r="AG224" s="1455"/>
      <c r="AH224" s="1460">
        <v>90</v>
      </c>
      <c r="AI224" s="1461"/>
      <c r="AJ224" s="1462"/>
      <c r="AK224" s="1460">
        <v>100</v>
      </c>
      <c r="AL224" s="1461"/>
      <c r="AM224" s="1463"/>
    </row>
    <row r="225" spans="1:39" ht="12.95" customHeight="1" x14ac:dyDescent="0.25">
      <c r="A225" s="203"/>
      <c r="B225" s="1450" t="s">
        <v>974</v>
      </c>
      <c r="C225" s="1223">
        <f>C228+C232</f>
        <v>5335000</v>
      </c>
      <c r="D225" s="370">
        <v>0</v>
      </c>
      <c r="E225" s="371"/>
      <c r="F225" s="372">
        <v>0</v>
      </c>
      <c r="G225" s="370">
        <v>2</v>
      </c>
      <c r="H225" s="371"/>
      <c r="I225" s="370">
        <v>2</v>
      </c>
      <c r="J225" s="373">
        <v>2</v>
      </c>
      <c r="K225" s="371"/>
      <c r="L225" s="374">
        <v>2</v>
      </c>
      <c r="M225" s="375">
        <v>10</v>
      </c>
      <c r="N225" s="371"/>
      <c r="O225" s="370">
        <v>2</v>
      </c>
      <c r="P225" s="373">
        <v>10</v>
      </c>
      <c r="Q225" s="371"/>
      <c r="R225" s="932">
        <v>2</v>
      </c>
      <c r="S225" s="375">
        <v>10</v>
      </c>
      <c r="T225" s="371"/>
      <c r="U225" s="372">
        <v>2</v>
      </c>
      <c r="V225" s="373">
        <v>30</v>
      </c>
      <c r="W225" s="371"/>
      <c r="X225" s="372">
        <v>2</v>
      </c>
      <c r="Y225" s="375">
        <v>35</v>
      </c>
      <c r="Z225" s="371"/>
      <c r="AA225" s="370">
        <v>25</v>
      </c>
      <c r="AB225" s="376">
        <v>35</v>
      </c>
      <c r="AC225" s="371"/>
      <c r="AD225" s="372">
        <v>25</v>
      </c>
      <c r="AE225" s="377">
        <v>70</v>
      </c>
      <c r="AF225" s="371"/>
      <c r="AG225" s="1126">
        <v>50</v>
      </c>
      <c r="AH225" s="378">
        <v>30</v>
      </c>
      <c r="AI225" s="340"/>
      <c r="AJ225" s="379">
        <v>30</v>
      </c>
      <c r="AK225" s="380">
        <v>100</v>
      </c>
      <c r="AL225" s="340"/>
      <c r="AM225" s="381">
        <v>76</v>
      </c>
    </row>
    <row r="226" spans="1:39" ht="12.95" customHeight="1" x14ac:dyDescent="0.25">
      <c r="A226" s="203"/>
      <c r="B226" s="1450"/>
      <c r="C226" s="1182"/>
      <c r="D226" s="1464">
        <v>0</v>
      </c>
      <c r="E226" s="1464"/>
      <c r="F226" s="1465"/>
      <c r="G226" s="1466">
        <v>2</v>
      </c>
      <c r="H226" s="1464"/>
      <c r="I226" s="1465"/>
      <c r="J226" s="1466">
        <v>2</v>
      </c>
      <c r="K226" s="1464"/>
      <c r="L226" s="1465"/>
      <c r="M226" s="1466">
        <v>2</v>
      </c>
      <c r="N226" s="1464"/>
      <c r="O226" s="1465"/>
      <c r="P226" s="1466">
        <v>2</v>
      </c>
      <c r="Q226" s="1464"/>
      <c r="R226" s="1465"/>
      <c r="S226" s="1466">
        <v>2</v>
      </c>
      <c r="T226" s="1464"/>
      <c r="U226" s="1465"/>
      <c r="V226" s="1466">
        <v>2</v>
      </c>
      <c r="W226" s="1464"/>
      <c r="X226" s="1465"/>
      <c r="Y226" s="1466">
        <v>25</v>
      </c>
      <c r="Z226" s="1464"/>
      <c r="AA226" s="1465"/>
      <c r="AB226" s="1466">
        <v>25</v>
      </c>
      <c r="AC226" s="1464"/>
      <c r="AD226" s="1465"/>
      <c r="AE226" s="1466">
        <v>50</v>
      </c>
      <c r="AF226" s="1464"/>
      <c r="AG226" s="1465"/>
      <c r="AH226" s="1467">
        <v>30</v>
      </c>
      <c r="AI226" s="1468"/>
      <c r="AJ226" s="1469"/>
      <c r="AK226" s="1467">
        <v>76</v>
      </c>
      <c r="AL226" s="1468"/>
      <c r="AM226" s="1470"/>
    </row>
    <row r="227" spans="1:39" ht="12.95" customHeight="1" x14ac:dyDescent="0.25">
      <c r="A227" s="203"/>
      <c r="B227" s="176"/>
      <c r="C227" s="1182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</row>
    <row r="228" spans="1:39" ht="12.95" customHeight="1" x14ac:dyDescent="0.25">
      <c r="A228" s="244" t="s">
        <v>638</v>
      </c>
      <c r="B228" s="204" t="s">
        <v>62</v>
      </c>
      <c r="C228" s="1397">
        <v>3755000</v>
      </c>
      <c r="D228" s="1471">
        <v>7</v>
      </c>
      <c r="E228" s="1471"/>
      <c r="F228" s="1472"/>
      <c r="G228" s="1473">
        <v>10</v>
      </c>
      <c r="H228" s="1471"/>
      <c r="I228" s="1472"/>
      <c r="J228" s="1473">
        <v>10</v>
      </c>
      <c r="K228" s="1471"/>
      <c r="L228" s="1472"/>
      <c r="M228" s="1473">
        <v>15</v>
      </c>
      <c r="N228" s="1471"/>
      <c r="O228" s="1472"/>
      <c r="P228" s="1473">
        <v>15</v>
      </c>
      <c r="Q228" s="1471"/>
      <c r="R228" s="1472"/>
      <c r="S228" s="1473">
        <v>20</v>
      </c>
      <c r="T228" s="1471"/>
      <c r="U228" s="1472"/>
      <c r="V228" s="1473">
        <v>25</v>
      </c>
      <c r="W228" s="1471"/>
      <c r="X228" s="1472"/>
      <c r="Y228" s="1473">
        <v>30</v>
      </c>
      <c r="Z228" s="1471"/>
      <c r="AA228" s="1472"/>
      <c r="AB228" s="1474">
        <v>50</v>
      </c>
      <c r="AC228" s="1475"/>
      <c r="AD228" s="1476"/>
      <c r="AE228" s="1473">
        <v>80</v>
      </c>
      <c r="AF228" s="1471"/>
      <c r="AG228" s="1472"/>
      <c r="AH228" s="1477">
        <v>90</v>
      </c>
      <c r="AI228" s="1478"/>
      <c r="AJ228" s="1479"/>
      <c r="AK228" s="1477">
        <v>100</v>
      </c>
      <c r="AL228" s="1478"/>
      <c r="AM228" s="1480"/>
    </row>
    <row r="229" spans="1:39" ht="12.95" customHeight="1" x14ac:dyDescent="0.25">
      <c r="A229" s="203"/>
      <c r="B229" s="1572" t="s">
        <v>63</v>
      </c>
      <c r="C229" s="1366"/>
      <c r="D229" s="348">
        <v>0</v>
      </c>
      <c r="E229" s="346"/>
      <c r="F229" s="347">
        <v>0</v>
      </c>
      <c r="G229" s="348">
        <v>3</v>
      </c>
      <c r="H229" s="346"/>
      <c r="I229" s="348">
        <v>3</v>
      </c>
      <c r="J229" s="345">
        <v>3</v>
      </c>
      <c r="K229" s="346"/>
      <c r="L229" s="349">
        <v>3</v>
      </c>
      <c r="M229" s="350">
        <v>20</v>
      </c>
      <c r="N229" s="346"/>
      <c r="O229" s="348">
        <v>3</v>
      </c>
      <c r="P229" s="345">
        <v>20</v>
      </c>
      <c r="Q229" s="346"/>
      <c r="R229" s="933">
        <v>3</v>
      </c>
      <c r="S229" s="350">
        <v>20</v>
      </c>
      <c r="T229" s="346"/>
      <c r="U229" s="347">
        <v>3</v>
      </c>
      <c r="V229" s="345">
        <v>25</v>
      </c>
      <c r="W229" s="346"/>
      <c r="X229" s="347">
        <v>3</v>
      </c>
      <c r="Y229" s="350">
        <v>25</v>
      </c>
      <c r="Z229" s="346"/>
      <c r="AA229" s="348">
        <v>3</v>
      </c>
      <c r="AB229" s="351">
        <v>25</v>
      </c>
      <c r="AC229" s="346"/>
      <c r="AD229" s="347">
        <v>3</v>
      </c>
      <c r="AE229" s="352">
        <v>50</v>
      </c>
      <c r="AF229" s="346"/>
      <c r="AG229" s="1127">
        <v>4</v>
      </c>
      <c r="AH229" s="352">
        <v>80</v>
      </c>
      <c r="AI229" s="346"/>
      <c r="AJ229" s="1127">
        <v>4</v>
      </c>
      <c r="AK229" s="356">
        <v>100</v>
      </c>
      <c r="AL229" s="354"/>
      <c r="AM229" s="357">
        <v>76</v>
      </c>
    </row>
    <row r="230" spans="1:39" ht="12.95" customHeight="1" x14ac:dyDescent="0.25">
      <c r="A230" s="243"/>
      <c r="B230" s="1573"/>
      <c r="C230" s="1367"/>
      <c r="D230" s="1481">
        <v>0</v>
      </c>
      <c r="E230" s="1481"/>
      <c r="F230" s="1482"/>
      <c r="G230" s="1483">
        <v>3</v>
      </c>
      <c r="H230" s="1481"/>
      <c r="I230" s="1482"/>
      <c r="J230" s="1483">
        <v>3</v>
      </c>
      <c r="K230" s="1481"/>
      <c r="L230" s="1482"/>
      <c r="M230" s="1483">
        <v>3</v>
      </c>
      <c r="N230" s="1481"/>
      <c r="O230" s="1482"/>
      <c r="P230" s="1483">
        <v>3</v>
      </c>
      <c r="Q230" s="1481"/>
      <c r="R230" s="1482"/>
      <c r="S230" s="1483">
        <v>3</v>
      </c>
      <c r="T230" s="1481"/>
      <c r="U230" s="1482"/>
      <c r="V230" s="1483">
        <v>3</v>
      </c>
      <c r="W230" s="1481"/>
      <c r="X230" s="1482"/>
      <c r="Y230" s="1483">
        <v>3</v>
      </c>
      <c r="Z230" s="1481"/>
      <c r="AA230" s="1482"/>
      <c r="AB230" s="1483">
        <v>3</v>
      </c>
      <c r="AC230" s="1481"/>
      <c r="AD230" s="1482"/>
      <c r="AE230" s="1483">
        <v>4</v>
      </c>
      <c r="AF230" s="1481"/>
      <c r="AG230" s="1482"/>
      <c r="AH230" s="1483">
        <v>4</v>
      </c>
      <c r="AI230" s="1481"/>
      <c r="AJ230" s="1482"/>
      <c r="AK230" s="1484">
        <v>76</v>
      </c>
      <c r="AL230" s="1485"/>
      <c r="AM230" s="1487"/>
    </row>
    <row r="231" spans="1:39" ht="12.95" customHeight="1" x14ac:dyDescent="0.25">
      <c r="A231" s="203"/>
      <c r="B231" s="226"/>
      <c r="C231" s="213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</row>
    <row r="232" spans="1:39" ht="12.95" customHeight="1" x14ac:dyDescent="0.25">
      <c r="A232" s="244" t="s">
        <v>979</v>
      </c>
      <c r="B232" s="204" t="s">
        <v>64</v>
      </c>
      <c r="C232" s="1397">
        <v>1580000</v>
      </c>
      <c r="D232" s="1471">
        <v>0</v>
      </c>
      <c r="E232" s="1471"/>
      <c r="F232" s="1472"/>
      <c r="G232" s="1473">
        <v>0</v>
      </c>
      <c r="H232" s="1471"/>
      <c r="I232" s="1472"/>
      <c r="J232" s="1473">
        <v>0</v>
      </c>
      <c r="K232" s="1471"/>
      <c r="L232" s="1472"/>
      <c r="M232" s="1473">
        <v>0</v>
      </c>
      <c r="N232" s="1471"/>
      <c r="O232" s="1472"/>
      <c r="P232" s="1473">
        <v>10</v>
      </c>
      <c r="Q232" s="1471"/>
      <c r="R232" s="1472"/>
      <c r="S232" s="1473">
        <v>20</v>
      </c>
      <c r="T232" s="1471"/>
      <c r="U232" s="1472"/>
      <c r="V232" s="1473">
        <v>40</v>
      </c>
      <c r="W232" s="1471"/>
      <c r="X232" s="1472"/>
      <c r="Y232" s="1473">
        <v>60</v>
      </c>
      <c r="Z232" s="1471"/>
      <c r="AA232" s="1472"/>
      <c r="AB232" s="1474">
        <v>70</v>
      </c>
      <c r="AC232" s="1475"/>
      <c r="AD232" s="1476"/>
      <c r="AE232" s="1473">
        <v>80</v>
      </c>
      <c r="AF232" s="1471"/>
      <c r="AG232" s="1472"/>
      <c r="AH232" s="1477">
        <v>90</v>
      </c>
      <c r="AI232" s="1478"/>
      <c r="AJ232" s="1479"/>
      <c r="AK232" s="1477">
        <v>100</v>
      </c>
      <c r="AL232" s="1478"/>
      <c r="AM232" s="1480"/>
    </row>
    <row r="233" spans="1:39" ht="12.95" customHeight="1" x14ac:dyDescent="0.25">
      <c r="A233" s="198"/>
      <c r="B233" s="226" t="s">
        <v>65</v>
      </c>
      <c r="C233" s="1366"/>
      <c r="D233" s="348">
        <v>0</v>
      </c>
      <c r="E233" s="346"/>
      <c r="F233" s="347">
        <v>0</v>
      </c>
      <c r="G233" s="348">
        <v>0</v>
      </c>
      <c r="H233" s="346"/>
      <c r="I233" s="348">
        <v>0</v>
      </c>
      <c r="J233" s="345">
        <v>0</v>
      </c>
      <c r="K233" s="346"/>
      <c r="L233" s="349">
        <v>0</v>
      </c>
      <c r="M233" s="350">
        <v>0</v>
      </c>
      <c r="N233" s="346"/>
      <c r="O233" s="348">
        <v>0</v>
      </c>
      <c r="P233" s="345">
        <v>0</v>
      </c>
      <c r="Q233" s="346"/>
      <c r="R233" s="933">
        <v>0</v>
      </c>
      <c r="S233" s="350">
        <v>0</v>
      </c>
      <c r="T233" s="346"/>
      <c r="U233" s="347">
        <v>0</v>
      </c>
      <c r="V233" s="345">
        <v>30</v>
      </c>
      <c r="W233" s="346"/>
      <c r="X233" s="347">
        <v>0</v>
      </c>
      <c r="Y233" s="350">
        <v>46</v>
      </c>
      <c r="Z233" s="346"/>
      <c r="AA233" s="348">
        <v>46</v>
      </c>
      <c r="AB233" s="351">
        <v>46</v>
      </c>
      <c r="AC233" s="346"/>
      <c r="AD233" s="347">
        <v>46</v>
      </c>
      <c r="AE233" s="352">
        <v>93</v>
      </c>
      <c r="AF233" s="346"/>
      <c r="AG233" s="1127">
        <v>93</v>
      </c>
      <c r="AH233" s="352">
        <v>93</v>
      </c>
      <c r="AI233" s="346"/>
      <c r="AJ233" s="1127">
        <v>93</v>
      </c>
      <c r="AK233" s="356">
        <v>100</v>
      </c>
      <c r="AL233" s="354"/>
      <c r="AM233" s="357">
        <v>100</v>
      </c>
    </row>
    <row r="234" spans="1:39" ht="12.95" customHeight="1" x14ac:dyDescent="0.25">
      <c r="A234" s="209"/>
      <c r="B234" s="225"/>
      <c r="C234" s="205"/>
      <c r="D234" s="1481">
        <v>0</v>
      </c>
      <c r="E234" s="1481"/>
      <c r="F234" s="1482"/>
      <c r="G234" s="1483">
        <v>0</v>
      </c>
      <c r="H234" s="1481"/>
      <c r="I234" s="1482"/>
      <c r="J234" s="1483">
        <v>0</v>
      </c>
      <c r="K234" s="1481"/>
      <c r="L234" s="1482"/>
      <c r="M234" s="1483">
        <v>0</v>
      </c>
      <c r="N234" s="1481"/>
      <c r="O234" s="1482"/>
      <c r="P234" s="1483">
        <v>0</v>
      </c>
      <c r="Q234" s="1481"/>
      <c r="R234" s="1482"/>
      <c r="S234" s="1483">
        <v>0</v>
      </c>
      <c r="T234" s="1481"/>
      <c r="U234" s="1482"/>
      <c r="V234" s="1483">
        <v>0</v>
      </c>
      <c r="W234" s="1481"/>
      <c r="X234" s="1482"/>
      <c r="Y234" s="1483">
        <v>46</v>
      </c>
      <c r="Z234" s="1481"/>
      <c r="AA234" s="1482"/>
      <c r="AB234" s="1483">
        <v>46</v>
      </c>
      <c r="AC234" s="1481"/>
      <c r="AD234" s="1482"/>
      <c r="AE234" s="1483">
        <v>93</v>
      </c>
      <c r="AF234" s="1481"/>
      <c r="AG234" s="1482"/>
      <c r="AH234" s="1483">
        <v>93</v>
      </c>
      <c r="AI234" s="1481"/>
      <c r="AJ234" s="1482"/>
      <c r="AK234" s="1484">
        <v>100</v>
      </c>
      <c r="AL234" s="1485"/>
      <c r="AM234" s="1487"/>
    </row>
    <row r="235" spans="1:39" ht="12.95" customHeight="1" x14ac:dyDescent="0.25">
      <c r="A235" s="198"/>
      <c r="B235" s="226"/>
      <c r="C235" s="213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</row>
    <row r="236" spans="1:39" s="1" customFormat="1" ht="12.95" customHeight="1" x14ac:dyDescent="0.25">
      <c r="A236" s="368" t="s">
        <v>589</v>
      </c>
      <c r="B236" s="206" t="s">
        <v>116</v>
      </c>
      <c r="C236" s="1568">
        <f>C240+C244+C248+C252</f>
        <v>9960000</v>
      </c>
      <c r="D236" s="1454">
        <v>7</v>
      </c>
      <c r="E236" s="1454"/>
      <c r="F236" s="1455"/>
      <c r="G236" s="1456">
        <v>15</v>
      </c>
      <c r="H236" s="1454"/>
      <c r="I236" s="1455"/>
      <c r="J236" s="1456">
        <v>25</v>
      </c>
      <c r="K236" s="1454"/>
      <c r="L236" s="1455"/>
      <c r="M236" s="1456">
        <v>30</v>
      </c>
      <c r="N236" s="1454"/>
      <c r="O236" s="1455"/>
      <c r="P236" s="1456">
        <v>40</v>
      </c>
      <c r="Q236" s="1454"/>
      <c r="R236" s="1455"/>
      <c r="S236" s="1456">
        <v>50</v>
      </c>
      <c r="T236" s="1454"/>
      <c r="U236" s="1455"/>
      <c r="V236" s="1456">
        <v>60</v>
      </c>
      <c r="W236" s="1454"/>
      <c r="X236" s="1455"/>
      <c r="Y236" s="1456">
        <v>65</v>
      </c>
      <c r="Z236" s="1454"/>
      <c r="AA236" s="1455"/>
      <c r="AB236" s="1457">
        <v>75</v>
      </c>
      <c r="AC236" s="1458"/>
      <c r="AD236" s="1459"/>
      <c r="AE236" s="1456">
        <v>80</v>
      </c>
      <c r="AF236" s="1454"/>
      <c r="AG236" s="1455"/>
      <c r="AH236" s="1460">
        <v>90</v>
      </c>
      <c r="AI236" s="1461"/>
      <c r="AJ236" s="1462"/>
      <c r="AK236" s="1460">
        <v>100</v>
      </c>
      <c r="AL236" s="1461"/>
      <c r="AM236" s="1463"/>
    </row>
    <row r="237" spans="1:39" s="1" customFormat="1" ht="12.95" customHeight="1" x14ac:dyDescent="0.25">
      <c r="A237" s="227"/>
      <c r="B237" s="1492" t="s">
        <v>108</v>
      </c>
      <c r="C237" s="1569"/>
      <c r="D237" s="370">
        <v>0</v>
      </c>
      <c r="E237" s="371"/>
      <c r="F237" s="372">
        <v>0</v>
      </c>
      <c r="G237" s="370">
        <v>7</v>
      </c>
      <c r="H237" s="371"/>
      <c r="I237" s="370">
        <v>7</v>
      </c>
      <c r="J237" s="373">
        <v>7</v>
      </c>
      <c r="K237" s="371"/>
      <c r="L237" s="374">
        <v>7</v>
      </c>
      <c r="M237" s="375">
        <v>7</v>
      </c>
      <c r="N237" s="371"/>
      <c r="O237" s="370">
        <v>7</v>
      </c>
      <c r="P237" s="373">
        <v>15</v>
      </c>
      <c r="Q237" s="371"/>
      <c r="R237" s="932">
        <v>15</v>
      </c>
      <c r="S237" s="375">
        <v>15</v>
      </c>
      <c r="T237" s="371"/>
      <c r="U237" s="372">
        <v>15</v>
      </c>
      <c r="V237" s="373">
        <v>15</v>
      </c>
      <c r="W237" s="371"/>
      <c r="X237" s="372">
        <v>15</v>
      </c>
      <c r="Y237" s="375">
        <v>18</v>
      </c>
      <c r="Z237" s="371"/>
      <c r="AA237" s="370">
        <v>18</v>
      </c>
      <c r="AB237" s="376">
        <v>18</v>
      </c>
      <c r="AC237" s="371"/>
      <c r="AD237" s="372">
        <v>18</v>
      </c>
      <c r="AE237" s="377">
        <v>57</v>
      </c>
      <c r="AF237" s="371"/>
      <c r="AG237" s="1126">
        <v>57</v>
      </c>
      <c r="AH237" s="378">
        <v>31</v>
      </c>
      <c r="AI237" s="340"/>
      <c r="AJ237" s="379">
        <v>31</v>
      </c>
      <c r="AK237" s="380">
        <v>69</v>
      </c>
      <c r="AL237" s="340"/>
      <c r="AM237" s="381">
        <v>69</v>
      </c>
    </row>
    <row r="238" spans="1:39" s="1" customFormat="1" ht="12.95" customHeight="1" x14ac:dyDescent="0.25">
      <c r="A238" s="382"/>
      <c r="B238" s="1493"/>
      <c r="C238" s="1570"/>
      <c r="D238" s="1464">
        <v>0</v>
      </c>
      <c r="E238" s="1464"/>
      <c r="F238" s="1465"/>
      <c r="G238" s="1466">
        <v>7</v>
      </c>
      <c r="H238" s="1464"/>
      <c r="I238" s="1465"/>
      <c r="J238" s="1466">
        <v>7</v>
      </c>
      <c r="K238" s="1464"/>
      <c r="L238" s="1465"/>
      <c r="M238" s="1466">
        <v>7</v>
      </c>
      <c r="N238" s="1464"/>
      <c r="O238" s="1465"/>
      <c r="P238" s="1466">
        <v>15</v>
      </c>
      <c r="Q238" s="1464"/>
      <c r="R238" s="1465"/>
      <c r="S238" s="1466">
        <v>15</v>
      </c>
      <c r="T238" s="1464"/>
      <c r="U238" s="1465"/>
      <c r="V238" s="1466">
        <v>15</v>
      </c>
      <c r="W238" s="1464"/>
      <c r="X238" s="1465"/>
      <c r="Y238" s="1466">
        <v>18</v>
      </c>
      <c r="Z238" s="1464"/>
      <c r="AA238" s="1465"/>
      <c r="AB238" s="1466">
        <v>18</v>
      </c>
      <c r="AC238" s="1464"/>
      <c r="AD238" s="1465"/>
      <c r="AE238" s="1466">
        <v>57</v>
      </c>
      <c r="AF238" s="1464"/>
      <c r="AG238" s="1465"/>
      <c r="AH238" s="1467">
        <v>31</v>
      </c>
      <c r="AI238" s="1468"/>
      <c r="AJ238" s="1469"/>
      <c r="AK238" s="1467">
        <v>69</v>
      </c>
      <c r="AL238" s="1468"/>
      <c r="AM238" s="1470"/>
    </row>
    <row r="239" spans="1:39" ht="12.95" customHeight="1" x14ac:dyDescent="0.25">
      <c r="A239" s="198"/>
      <c r="B239" s="338"/>
      <c r="C239" s="199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</row>
    <row r="240" spans="1:39" ht="12.95" customHeight="1" x14ac:dyDescent="0.25">
      <c r="A240" s="244" t="s">
        <v>639</v>
      </c>
      <c r="B240" s="204" t="s">
        <v>66</v>
      </c>
      <c r="C240" s="1397">
        <v>1840000</v>
      </c>
      <c r="D240" s="1471">
        <v>0</v>
      </c>
      <c r="E240" s="1471"/>
      <c r="F240" s="1472"/>
      <c r="G240" s="1473">
        <v>0</v>
      </c>
      <c r="H240" s="1471"/>
      <c r="I240" s="1472"/>
      <c r="J240" s="1473">
        <v>0</v>
      </c>
      <c r="K240" s="1471"/>
      <c r="L240" s="1472"/>
      <c r="M240" s="1473">
        <v>0</v>
      </c>
      <c r="N240" s="1471"/>
      <c r="O240" s="1472"/>
      <c r="P240" s="1473">
        <v>0</v>
      </c>
      <c r="Q240" s="1471"/>
      <c r="R240" s="1472"/>
      <c r="S240" s="1473">
        <v>0</v>
      </c>
      <c r="T240" s="1471"/>
      <c r="U240" s="1472"/>
      <c r="V240" s="1473">
        <v>10</v>
      </c>
      <c r="W240" s="1471"/>
      <c r="X240" s="1472"/>
      <c r="Y240" s="1473">
        <v>20</v>
      </c>
      <c r="Z240" s="1471"/>
      <c r="AA240" s="1472"/>
      <c r="AB240" s="1474">
        <v>30</v>
      </c>
      <c r="AC240" s="1475"/>
      <c r="AD240" s="1476"/>
      <c r="AE240" s="1473">
        <v>50</v>
      </c>
      <c r="AF240" s="1471"/>
      <c r="AG240" s="1472"/>
      <c r="AH240" s="1477">
        <v>80</v>
      </c>
      <c r="AI240" s="1478"/>
      <c r="AJ240" s="1479"/>
      <c r="AK240" s="1477">
        <v>100</v>
      </c>
      <c r="AL240" s="1478"/>
      <c r="AM240" s="1480"/>
    </row>
    <row r="241" spans="1:49" ht="12.95" customHeight="1" x14ac:dyDescent="0.25">
      <c r="A241" s="203"/>
      <c r="B241" s="226" t="s">
        <v>67</v>
      </c>
      <c r="C241" s="1366"/>
      <c r="D241" s="348">
        <v>0</v>
      </c>
      <c r="E241" s="346"/>
      <c r="F241" s="347">
        <v>0</v>
      </c>
      <c r="G241" s="348">
        <v>0</v>
      </c>
      <c r="H241" s="346"/>
      <c r="I241" s="348">
        <v>0</v>
      </c>
      <c r="J241" s="345">
        <v>0</v>
      </c>
      <c r="K241" s="346"/>
      <c r="L241" s="349">
        <v>0</v>
      </c>
      <c r="M241" s="350">
        <v>0</v>
      </c>
      <c r="N241" s="346"/>
      <c r="O241" s="348">
        <v>0</v>
      </c>
      <c r="P241" s="345">
        <v>0</v>
      </c>
      <c r="Q241" s="346"/>
      <c r="R241" s="934">
        <v>0</v>
      </c>
      <c r="S241" s="350">
        <v>0</v>
      </c>
      <c r="T241" s="346"/>
      <c r="U241" s="347">
        <v>0</v>
      </c>
      <c r="V241" s="345">
        <v>0</v>
      </c>
      <c r="W241" s="346"/>
      <c r="X241" s="347">
        <v>0</v>
      </c>
      <c r="Y241" s="350">
        <v>0</v>
      </c>
      <c r="Z241" s="346"/>
      <c r="AA241" s="348">
        <v>0</v>
      </c>
      <c r="AB241" s="351">
        <v>0</v>
      </c>
      <c r="AC241" s="346"/>
      <c r="AD241" s="347">
        <v>0</v>
      </c>
      <c r="AE241" s="352">
        <v>0</v>
      </c>
      <c r="AF241" s="346"/>
      <c r="AG241" s="1127">
        <v>0</v>
      </c>
      <c r="AH241" s="353">
        <v>0</v>
      </c>
      <c r="AI241" s="354"/>
      <c r="AJ241" s="355">
        <v>0</v>
      </c>
      <c r="AK241" s="356">
        <v>0</v>
      </c>
      <c r="AL241" s="354"/>
      <c r="AM241" s="357">
        <v>0</v>
      </c>
    </row>
    <row r="242" spans="1:49" ht="12.95" customHeight="1" x14ac:dyDescent="0.25">
      <c r="A242" s="243"/>
      <c r="B242" s="225"/>
      <c r="C242" s="205"/>
      <c r="D242" s="1481">
        <v>0</v>
      </c>
      <c r="E242" s="1481"/>
      <c r="F242" s="1482"/>
      <c r="G242" s="1483">
        <v>0</v>
      </c>
      <c r="H242" s="1481"/>
      <c r="I242" s="1482"/>
      <c r="J242" s="1483">
        <v>0</v>
      </c>
      <c r="K242" s="1481"/>
      <c r="L242" s="1482"/>
      <c r="M242" s="1483">
        <v>0</v>
      </c>
      <c r="N242" s="1481"/>
      <c r="O242" s="1482"/>
      <c r="P242" s="1483">
        <v>0</v>
      </c>
      <c r="Q242" s="1481"/>
      <c r="R242" s="1482"/>
      <c r="S242" s="1483">
        <v>0</v>
      </c>
      <c r="T242" s="1481"/>
      <c r="U242" s="1482"/>
      <c r="V242" s="1483">
        <v>0</v>
      </c>
      <c r="W242" s="1481"/>
      <c r="X242" s="1482"/>
      <c r="Y242" s="1483">
        <v>0</v>
      </c>
      <c r="Z242" s="1481"/>
      <c r="AA242" s="1482"/>
      <c r="AB242" s="1483">
        <v>0</v>
      </c>
      <c r="AC242" s="1481"/>
      <c r="AD242" s="1482"/>
      <c r="AE242" s="1483">
        <v>0</v>
      </c>
      <c r="AF242" s="1481"/>
      <c r="AG242" s="1482"/>
      <c r="AH242" s="1484">
        <v>0</v>
      </c>
      <c r="AI242" s="1485"/>
      <c r="AJ242" s="1486"/>
      <c r="AK242" s="1484">
        <v>0</v>
      </c>
      <c r="AL242" s="1485"/>
      <c r="AM242" s="1487"/>
      <c r="AP242" s="1495" t="s">
        <v>707</v>
      </c>
      <c r="AQ242" s="1496"/>
      <c r="AR242" s="1497"/>
      <c r="AS242" s="594"/>
      <c r="AT242" s="594" t="s">
        <v>702</v>
      </c>
      <c r="AU242" s="594"/>
      <c r="AV242" s="594"/>
      <c r="AW242" s="594"/>
    </row>
    <row r="243" spans="1:49" ht="12.95" customHeight="1" x14ac:dyDescent="0.25">
      <c r="A243" s="203"/>
      <c r="B243" s="226"/>
      <c r="C243" s="213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AP243" s="595" t="s">
        <v>709</v>
      </c>
      <c r="AQ243" s="596"/>
      <c r="AR243" s="597" t="s">
        <v>710</v>
      </c>
      <c r="AS243" s="1498" t="s">
        <v>707</v>
      </c>
      <c r="AT243" s="1494"/>
      <c r="AU243" s="594" t="s">
        <v>826</v>
      </c>
      <c r="AV243" s="594"/>
      <c r="AW243" s="594"/>
    </row>
    <row r="244" spans="1:49" ht="12.95" customHeight="1" x14ac:dyDescent="0.25">
      <c r="A244" s="244" t="s">
        <v>640</v>
      </c>
      <c r="B244" s="204" t="s">
        <v>68</v>
      </c>
      <c r="C244" s="1397">
        <v>5560000</v>
      </c>
      <c r="D244" s="1471">
        <v>7</v>
      </c>
      <c r="E244" s="1471"/>
      <c r="F244" s="1472"/>
      <c r="G244" s="1473">
        <v>15</v>
      </c>
      <c r="H244" s="1471"/>
      <c r="I244" s="1472"/>
      <c r="J244" s="1473">
        <v>20</v>
      </c>
      <c r="K244" s="1471"/>
      <c r="L244" s="1472"/>
      <c r="M244" s="1473">
        <v>30</v>
      </c>
      <c r="N244" s="1471"/>
      <c r="O244" s="1472"/>
      <c r="P244" s="1473">
        <v>40</v>
      </c>
      <c r="Q244" s="1471"/>
      <c r="R244" s="1472"/>
      <c r="S244" s="1473">
        <v>50</v>
      </c>
      <c r="T244" s="1471"/>
      <c r="U244" s="1472"/>
      <c r="V244" s="1473">
        <v>60</v>
      </c>
      <c r="W244" s="1471"/>
      <c r="X244" s="1472"/>
      <c r="Y244" s="1473">
        <v>65</v>
      </c>
      <c r="Z244" s="1471"/>
      <c r="AA244" s="1472"/>
      <c r="AB244" s="1474">
        <v>75</v>
      </c>
      <c r="AC244" s="1475"/>
      <c r="AD244" s="1476"/>
      <c r="AE244" s="1473">
        <v>80</v>
      </c>
      <c r="AF244" s="1471"/>
      <c r="AG244" s="1472"/>
      <c r="AH244" s="1477">
        <v>90</v>
      </c>
      <c r="AI244" s="1478"/>
      <c r="AJ244" s="1479"/>
      <c r="AK244" s="1477">
        <v>100</v>
      </c>
      <c r="AL244" s="1478"/>
      <c r="AM244" s="1480"/>
      <c r="AP244" s="1499" t="s">
        <v>711</v>
      </c>
      <c r="AQ244" s="1500"/>
      <c r="AR244" s="1501"/>
      <c r="AS244" s="1498" t="s">
        <v>709</v>
      </c>
      <c r="AT244" s="1494"/>
      <c r="AU244" s="594" t="s">
        <v>827</v>
      </c>
      <c r="AV244" s="594"/>
      <c r="AW244" s="594"/>
    </row>
    <row r="245" spans="1:49" ht="12.95" customHeight="1" x14ac:dyDescent="0.25">
      <c r="A245" s="203"/>
      <c r="B245" s="176" t="s">
        <v>69</v>
      </c>
      <c r="C245" s="1366"/>
      <c r="D245" s="348">
        <v>0</v>
      </c>
      <c r="E245" s="346"/>
      <c r="F245" s="347">
        <v>0</v>
      </c>
      <c r="G245" s="348">
        <v>35</v>
      </c>
      <c r="H245" s="346"/>
      <c r="I245" s="348">
        <v>35</v>
      </c>
      <c r="J245" s="345">
        <v>35</v>
      </c>
      <c r="K245" s="346"/>
      <c r="L245" s="349">
        <v>35</v>
      </c>
      <c r="M245" s="350">
        <v>35</v>
      </c>
      <c r="N245" s="346"/>
      <c r="O245" s="348">
        <v>35</v>
      </c>
      <c r="P245" s="345">
        <v>79</v>
      </c>
      <c r="Q245" s="346"/>
      <c r="R245" s="933">
        <v>79</v>
      </c>
      <c r="S245" s="350">
        <v>79</v>
      </c>
      <c r="T245" s="346"/>
      <c r="U245" s="347">
        <v>79</v>
      </c>
      <c r="V245" s="345">
        <v>79</v>
      </c>
      <c r="W245" s="346"/>
      <c r="X245" s="347">
        <v>79</v>
      </c>
      <c r="Y245" s="350">
        <v>94</v>
      </c>
      <c r="Z245" s="346"/>
      <c r="AA245" s="348">
        <v>94</v>
      </c>
      <c r="AB245" s="351">
        <v>94</v>
      </c>
      <c r="AC245" s="346"/>
      <c r="AD245" s="347">
        <v>94</v>
      </c>
      <c r="AE245" s="352">
        <v>100</v>
      </c>
      <c r="AF245" s="346"/>
      <c r="AG245" s="1127">
        <v>100</v>
      </c>
      <c r="AH245" s="352">
        <v>0</v>
      </c>
      <c r="AI245" s="346"/>
      <c r="AJ245" s="1127">
        <v>0</v>
      </c>
      <c r="AK245" s="356">
        <v>100</v>
      </c>
      <c r="AL245" s="354"/>
      <c r="AM245" s="357">
        <v>87</v>
      </c>
      <c r="AP245" s="594"/>
      <c r="AQ245" s="594"/>
      <c r="AR245" s="594"/>
      <c r="AS245" s="1494" t="s">
        <v>710</v>
      </c>
      <c r="AT245" s="1494"/>
      <c r="AU245" s="594" t="s">
        <v>828</v>
      </c>
      <c r="AV245" s="594"/>
      <c r="AW245" s="594"/>
    </row>
    <row r="246" spans="1:49" ht="12.95" customHeight="1" x14ac:dyDescent="0.25">
      <c r="A246" s="243"/>
      <c r="B246" s="177"/>
      <c r="C246" s="1367"/>
      <c r="D246" s="1481">
        <v>0</v>
      </c>
      <c r="E246" s="1481"/>
      <c r="F246" s="1482"/>
      <c r="G246" s="1483">
        <v>35</v>
      </c>
      <c r="H246" s="1481"/>
      <c r="I246" s="1482"/>
      <c r="J246" s="1483">
        <v>35</v>
      </c>
      <c r="K246" s="1481"/>
      <c r="L246" s="1482"/>
      <c r="M246" s="1483">
        <v>35</v>
      </c>
      <c r="N246" s="1481"/>
      <c r="O246" s="1482"/>
      <c r="P246" s="1483">
        <v>79</v>
      </c>
      <c r="Q246" s="1481"/>
      <c r="R246" s="1482"/>
      <c r="S246" s="1483">
        <v>79</v>
      </c>
      <c r="T246" s="1481"/>
      <c r="U246" s="1482"/>
      <c r="V246" s="1483">
        <v>79</v>
      </c>
      <c r="W246" s="1481"/>
      <c r="X246" s="1482"/>
      <c r="Y246" s="1483">
        <v>94</v>
      </c>
      <c r="Z246" s="1481"/>
      <c r="AA246" s="1482"/>
      <c r="AB246" s="1483">
        <v>94</v>
      </c>
      <c r="AC246" s="1481"/>
      <c r="AD246" s="1482"/>
      <c r="AE246" s="1483">
        <v>100</v>
      </c>
      <c r="AF246" s="1481"/>
      <c r="AG246" s="1482"/>
      <c r="AH246" s="1483">
        <v>0</v>
      </c>
      <c r="AI246" s="1481"/>
      <c r="AJ246" s="1482"/>
      <c r="AK246" s="1484">
        <v>87</v>
      </c>
      <c r="AL246" s="1485"/>
      <c r="AM246" s="1487"/>
      <c r="AP246" s="594"/>
      <c r="AQ246" s="594"/>
      <c r="AR246" s="594"/>
      <c r="AS246" s="1494" t="s">
        <v>711</v>
      </c>
      <c r="AT246" s="1494"/>
      <c r="AU246" s="594" t="s">
        <v>524</v>
      </c>
      <c r="AV246" s="594"/>
      <c r="AW246" s="594"/>
    </row>
    <row r="247" spans="1:49" ht="12.95" customHeight="1" x14ac:dyDescent="0.25">
      <c r="A247" s="203"/>
      <c r="B247" s="176"/>
      <c r="C247" s="213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</row>
    <row r="248" spans="1:49" ht="12.95" customHeight="1" x14ac:dyDescent="0.25">
      <c r="A248" s="244" t="s">
        <v>641</v>
      </c>
      <c r="B248" s="204" t="s">
        <v>70</v>
      </c>
      <c r="C248" s="1397">
        <v>2040000</v>
      </c>
      <c r="D248" s="1471">
        <v>0</v>
      </c>
      <c r="E248" s="1471"/>
      <c r="F248" s="1472"/>
      <c r="G248" s="1473">
        <v>0</v>
      </c>
      <c r="H248" s="1471"/>
      <c r="I248" s="1472"/>
      <c r="J248" s="1473">
        <v>0</v>
      </c>
      <c r="K248" s="1471"/>
      <c r="L248" s="1472"/>
      <c r="M248" s="1473">
        <v>0</v>
      </c>
      <c r="N248" s="1471"/>
      <c r="O248" s="1472"/>
      <c r="P248" s="1473">
        <v>0</v>
      </c>
      <c r="Q248" s="1471"/>
      <c r="R248" s="1472"/>
      <c r="S248" s="1473">
        <v>0</v>
      </c>
      <c r="T248" s="1471"/>
      <c r="U248" s="1472"/>
      <c r="V248" s="1473">
        <v>0</v>
      </c>
      <c r="W248" s="1471"/>
      <c r="X248" s="1472"/>
      <c r="Y248" s="1473">
        <v>0</v>
      </c>
      <c r="Z248" s="1471"/>
      <c r="AA248" s="1472"/>
      <c r="AB248" s="1474">
        <v>10</v>
      </c>
      <c r="AC248" s="1475"/>
      <c r="AD248" s="1476"/>
      <c r="AE248" s="1473">
        <v>80</v>
      </c>
      <c r="AF248" s="1471"/>
      <c r="AG248" s="1472"/>
      <c r="AH248" s="1520">
        <v>100</v>
      </c>
      <c r="AI248" s="1521"/>
      <c r="AJ248" s="1536"/>
      <c r="AK248" s="1520">
        <v>100</v>
      </c>
      <c r="AL248" s="1521"/>
      <c r="AM248" s="1522"/>
    </row>
    <row r="249" spans="1:49" ht="12.95" customHeight="1" x14ac:dyDescent="0.25">
      <c r="A249" s="203"/>
      <c r="B249" s="176" t="s">
        <v>71</v>
      </c>
      <c r="C249" s="1366"/>
      <c r="D249" s="348">
        <v>0</v>
      </c>
      <c r="E249" s="346"/>
      <c r="F249" s="347">
        <v>0</v>
      </c>
      <c r="G249" s="348">
        <v>0</v>
      </c>
      <c r="H249" s="346"/>
      <c r="I249" s="348">
        <v>0</v>
      </c>
      <c r="J249" s="345">
        <v>0</v>
      </c>
      <c r="K249" s="346"/>
      <c r="L249" s="349">
        <v>0</v>
      </c>
      <c r="M249" s="350">
        <v>0</v>
      </c>
      <c r="N249" s="346"/>
      <c r="O249" s="348">
        <v>0</v>
      </c>
      <c r="P249" s="345">
        <v>0</v>
      </c>
      <c r="Q249" s="346"/>
      <c r="R249" s="933">
        <v>0</v>
      </c>
      <c r="S249" s="350">
        <v>0</v>
      </c>
      <c r="T249" s="346"/>
      <c r="U249" s="347">
        <v>0</v>
      </c>
      <c r="V249" s="345">
        <v>0</v>
      </c>
      <c r="W249" s="346"/>
      <c r="X249" s="347">
        <v>0</v>
      </c>
      <c r="Y249" s="350">
        <v>0</v>
      </c>
      <c r="Z249" s="346"/>
      <c r="AA249" s="348">
        <v>0</v>
      </c>
      <c r="AB249" s="351">
        <v>0</v>
      </c>
      <c r="AC249" s="346"/>
      <c r="AD249" s="347">
        <v>0</v>
      </c>
      <c r="AE249" s="352">
        <v>100</v>
      </c>
      <c r="AF249" s="346"/>
      <c r="AG249" s="1127">
        <v>100</v>
      </c>
      <c r="AH249" s="1245"/>
      <c r="AI249" s="1246"/>
      <c r="AJ249" s="1247"/>
      <c r="AK249" s="1248"/>
      <c r="AL249" s="1246"/>
      <c r="AM249" s="1249"/>
    </row>
    <row r="250" spans="1:49" ht="12.95" customHeight="1" x14ac:dyDescent="0.25">
      <c r="A250" s="243"/>
      <c r="B250" s="177"/>
      <c r="C250" s="205"/>
      <c r="D250" s="1481">
        <v>0</v>
      </c>
      <c r="E250" s="1481"/>
      <c r="F250" s="1482"/>
      <c r="G250" s="1483">
        <v>0</v>
      </c>
      <c r="H250" s="1481"/>
      <c r="I250" s="1482"/>
      <c r="J250" s="1483">
        <v>0</v>
      </c>
      <c r="K250" s="1481"/>
      <c r="L250" s="1482"/>
      <c r="M250" s="1483">
        <v>0</v>
      </c>
      <c r="N250" s="1481"/>
      <c r="O250" s="1482"/>
      <c r="P250" s="1483">
        <v>0</v>
      </c>
      <c r="Q250" s="1481"/>
      <c r="R250" s="1482"/>
      <c r="S250" s="1483">
        <v>0</v>
      </c>
      <c r="T250" s="1481"/>
      <c r="U250" s="1482"/>
      <c r="V250" s="1483">
        <v>0</v>
      </c>
      <c r="W250" s="1481"/>
      <c r="X250" s="1482"/>
      <c r="Y250" s="1483">
        <v>0</v>
      </c>
      <c r="Z250" s="1481"/>
      <c r="AA250" s="1482"/>
      <c r="AB250" s="1483">
        <v>0</v>
      </c>
      <c r="AC250" s="1481"/>
      <c r="AD250" s="1482"/>
      <c r="AE250" s="1483">
        <v>100</v>
      </c>
      <c r="AF250" s="1481"/>
      <c r="AG250" s="1482"/>
      <c r="AH250" s="1513"/>
      <c r="AI250" s="1514"/>
      <c r="AJ250" s="1515"/>
      <c r="AK250" s="1513"/>
      <c r="AL250" s="1514"/>
      <c r="AM250" s="1516"/>
    </row>
    <row r="251" spans="1:49" ht="12.95" customHeight="1" x14ac:dyDescent="0.25">
      <c r="A251" s="203"/>
      <c r="B251" s="176"/>
      <c r="C251" s="213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</row>
    <row r="252" spans="1:49" ht="12.95" customHeight="1" x14ac:dyDescent="0.25">
      <c r="A252" s="244" t="s">
        <v>642</v>
      </c>
      <c r="B252" s="204" t="s">
        <v>72</v>
      </c>
      <c r="C252" s="1397">
        <v>520000</v>
      </c>
      <c r="D252" s="1471">
        <v>0</v>
      </c>
      <c r="E252" s="1471"/>
      <c r="F252" s="1472"/>
      <c r="G252" s="1473">
        <v>0</v>
      </c>
      <c r="H252" s="1471"/>
      <c r="I252" s="1472"/>
      <c r="J252" s="1473">
        <v>0</v>
      </c>
      <c r="K252" s="1471"/>
      <c r="L252" s="1472"/>
      <c r="M252" s="1473">
        <v>0</v>
      </c>
      <c r="N252" s="1471"/>
      <c r="O252" s="1472"/>
      <c r="P252" s="1473">
        <v>0</v>
      </c>
      <c r="Q252" s="1471"/>
      <c r="R252" s="1472"/>
      <c r="S252" s="1473">
        <v>0</v>
      </c>
      <c r="T252" s="1471"/>
      <c r="U252" s="1472"/>
      <c r="V252" s="1473">
        <v>0</v>
      </c>
      <c r="W252" s="1471"/>
      <c r="X252" s="1472"/>
      <c r="Y252" s="1473">
        <v>0</v>
      </c>
      <c r="Z252" s="1471"/>
      <c r="AA252" s="1472"/>
      <c r="AB252" s="1474">
        <v>0</v>
      </c>
      <c r="AC252" s="1475"/>
      <c r="AD252" s="1476"/>
      <c r="AE252" s="1473">
        <v>50</v>
      </c>
      <c r="AF252" s="1471"/>
      <c r="AG252" s="1472"/>
      <c r="AH252" s="1477">
        <v>100</v>
      </c>
      <c r="AI252" s="1478"/>
      <c r="AJ252" s="1479"/>
      <c r="AK252" s="1477">
        <v>100</v>
      </c>
      <c r="AL252" s="1478"/>
      <c r="AM252" s="1480"/>
    </row>
    <row r="253" spans="1:49" ht="12.95" customHeight="1" x14ac:dyDescent="0.25">
      <c r="A253" s="198"/>
      <c r="B253" s="176" t="s">
        <v>73</v>
      </c>
      <c r="C253" s="1366"/>
      <c r="D253" s="348">
        <v>0</v>
      </c>
      <c r="E253" s="346"/>
      <c r="F253" s="347">
        <v>0</v>
      </c>
      <c r="G253" s="348">
        <v>0</v>
      </c>
      <c r="H253" s="346"/>
      <c r="I253" s="348">
        <v>0</v>
      </c>
      <c r="J253" s="345">
        <v>0</v>
      </c>
      <c r="K253" s="346"/>
      <c r="L253" s="349">
        <v>0</v>
      </c>
      <c r="M253" s="350">
        <v>0</v>
      </c>
      <c r="N253" s="346"/>
      <c r="O253" s="348">
        <v>0</v>
      </c>
      <c r="P253" s="345">
        <v>0</v>
      </c>
      <c r="Q253" s="346"/>
      <c r="R253" s="933">
        <v>0</v>
      </c>
      <c r="S253" s="350">
        <v>0</v>
      </c>
      <c r="T253" s="346"/>
      <c r="U253" s="347">
        <v>0</v>
      </c>
      <c r="V253" s="345">
        <v>0</v>
      </c>
      <c r="W253" s="346"/>
      <c r="X253" s="347">
        <v>0</v>
      </c>
      <c r="Y253" s="350">
        <v>0</v>
      </c>
      <c r="Z253" s="346"/>
      <c r="AA253" s="348">
        <v>0</v>
      </c>
      <c r="AB253" s="351">
        <v>0</v>
      </c>
      <c r="AC253" s="346"/>
      <c r="AD253" s="347">
        <v>0</v>
      </c>
      <c r="AE253" s="352">
        <v>0</v>
      </c>
      <c r="AF253" s="346"/>
      <c r="AG253" s="1127">
        <v>0</v>
      </c>
      <c r="AH253" s="352">
        <v>0</v>
      </c>
      <c r="AI253" s="346"/>
      <c r="AJ253" s="1127">
        <v>0</v>
      </c>
      <c r="AK253" s="356">
        <v>0</v>
      </c>
      <c r="AL253" s="354"/>
      <c r="AM253" s="357">
        <v>0</v>
      </c>
    </row>
    <row r="254" spans="1:49" ht="12.95" customHeight="1" x14ac:dyDescent="0.25">
      <c r="A254" s="209"/>
      <c r="B254" s="177"/>
      <c r="C254" s="205"/>
      <c r="D254" s="1481">
        <v>0</v>
      </c>
      <c r="E254" s="1481"/>
      <c r="F254" s="1482"/>
      <c r="G254" s="1483">
        <v>0</v>
      </c>
      <c r="H254" s="1481"/>
      <c r="I254" s="1482"/>
      <c r="J254" s="1483">
        <v>0</v>
      </c>
      <c r="K254" s="1481"/>
      <c r="L254" s="1482"/>
      <c r="M254" s="1483">
        <v>0</v>
      </c>
      <c r="N254" s="1481"/>
      <c r="O254" s="1482"/>
      <c r="P254" s="1483">
        <v>0</v>
      </c>
      <c r="Q254" s="1481"/>
      <c r="R254" s="1482"/>
      <c r="S254" s="1483">
        <v>0</v>
      </c>
      <c r="T254" s="1481"/>
      <c r="U254" s="1482"/>
      <c r="V254" s="1483">
        <v>0</v>
      </c>
      <c r="W254" s="1481"/>
      <c r="X254" s="1482"/>
      <c r="Y254" s="1483">
        <v>0</v>
      </c>
      <c r="Z254" s="1481"/>
      <c r="AA254" s="1482"/>
      <c r="AB254" s="1483">
        <v>0</v>
      </c>
      <c r="AC254" s="1481"/>
      <c r="AD254" s="1482"/>
      <c r="AE254" s="1483">
        <v>0</v>
      </c>
      <c r="AF254" s="1481"/>
      <c r="AG254" s="1482"/>
      <c r="AH254" s="1483">
        <v>0</v>
      </c>
      <c r="AI254" s="1481"/>
      <c r="AJ254" s="1482"/>
      <c r="AK254" s="1484">
        <v>0</v>
      </c>
      <c r="AL254" s="1485"/>
      <c r="AM254" s="1487"/>
    </row>
    <row r="255" spans="1:49" ht="12.95" customHeight="1" x14ac:dyDescent="0.25">
      <c r="A255" s="198"/>
      <c r="B255" s="176"/>
      <c r="C255" s="213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</row>
    <row r="256" spans="1:49" s="1" customFormat="1" ht="12.95" customHeight="1" x14ac:dyDescent="0.25">
      <c r="A256" s="368" t="s">
        <v>590</v>
      </c>
      <c r="B256" s="206" t="s">
        <v>115</v>
      </c>
      <c r="C256" s="1568">
        <f>C260</f>
        <v>1340000</v>
      </c>
      <c r="D256" s="1454">
        <v>7</v>
      </c>
      <c r="E256" s="1454"/>
      <c r="F256" s="1455"/>
      <c r="G256" s="1456">
        <v>15</v>
      </c>
      <c r="H256" s="1454"/>
      <c r="I256" s="1455"/>
      <c r="J256" s="1456">
        <v>22</v>
      </c>
      <c r="K256" s="1454"/>
      <c r="L256" s="1455"/>
      <c r="M256" s="1456">
        <v>31</v>
      </c>
      <c r="N256" s="1454"/>
      <c r="O256" s="1455"/>
      <c r="P256" s="1456">
        <v>42</v>
      </c>
      <c r="Q256" s="1454"/>
      <c r="R256" s="1455"/>
      <c r="S256" s="1456">
        <v>51</v>
      </c>
      <c r="T256" s="1454"/>
      <c r="U256" s="1455"/>
      <c r="V256" s="1456">
        <v>58</v>
      </c>
      <c r="W256" s="1454"/>
      <c r="X256" s="1455"/>
      <c r="Y256" s="1456">
        <v>64</v>
      </c>
      <c r="Z256" s="1454"/>
      <c r="AA256" s="1455"/>
      <c r="AB256" s="1457">
        <v>75</v>
      </c>
      <c r="AC256" s="1458"/>
      <c r="AD256" s="1459"/>
      <c r="AE256" s="1456">
        <v>80</v>
      </c>
      <c r="AF256" s="1454"/>
      <c r="AG256" s="1455"/>
      <c r="AH256" s="1460">
        <v>90</v>
      </c>
      <c r="AI256" s="1461"/>
      <c r="AJ256" s="1462"/>
      <c r="AK256" s="1460">
        <v>100</v>
      </c>
      <c r="AL256" s="1461"/>
      <c r="AM256" s="1463"/>
    </row>
    <row r="257" spans="1:39" s="1" customFormat="1" ht="12.95" customHeight="1" x14ac:dyDescent="0.25">
      <c r="A257" s="227"/>
      <c r="B257" s="1490" t="s">
        <v>109</v>
      </c>
      <c r="C257" s="1569"/>
      <c r="D257" s="370">
        <v>0</v>
      </c>
      <c r="E257" s="371"/>
      <c r="F257" s="372">
        <v>5</v>
      </c>
      <c r="G257" s="370">
        <v>0</v>
      </c>
      <c r="H257" s="371"/>
      <c r="I257" s="370">
        <v>0</v>
      </c>
      <c r="J257" s="373">
        <v>29</v>
      </c>
      <c r="K257" s="371"/>
      <c r="L257" s="374">
        <v>29</v>
      </c>
      <c r="M257" s="375">
        <v>29</v>
      </c>
      <c r="N257" s="371"/>
      <c r="O257" s="370">
        <v>29</v>
      </c>
      <c r="P257" s="373">
        <v>29</v>
      </c>
      <c r="Q257" s="371"/>
      <c r="R257" s="932">
        <v>29</v>
      </c>
      <c r="S257" s="375">
        <v>29</v>
      </c>
      <c r="T257" s="371"/>
      <c r="U257" s="372">
        <v>29</v>
      </c>
      <c r="V257" s="373">
        <v>29</v>
      </c>
      <c r="W257" s="371"/>
      <c r="X257" s="372">
        <v>29</v>
      </c>
      <c r="Y257" s="375">
        <v>48</v>
      </c>
      <c r="Z257" s="371"/>
      <c r="AA257" s="370">
        <v>48</v>
      </c>
      <c r="AB257" s="376">
        <v>48</v>
      </c>
      <c r="AC257" s="371"/>
      <c r="AD257" s="372">
        <v>48</v>
      </c>
      <c r="AE257" s="377">
        <v>52</v>
      </c>
      <c r="AF257" s="371"/>
      <c r="AG257" s="1126">
        <v>52</v>
      </c>
      <c r="AH257" s="377">
        <v>52</v>
      </c>
      <c r="AI257" s="371"/>
      <c r="AJ257" s="1126">
        <v>52</v>
      </c>
      <c r="AK257" s="380">
        <v>100</v>
      </c>
      <c r="AL257" s="340"/>
      <c r="AM257" s="381">
        <v>100</v>
      </c>
    </row>
    <row r="258" spans="1:39" s="1" customFormat="1" ht="12.95" customHeight="1" x14ac:dyDescent="0.25">
      <c r="A258" s="382"/>
      <c r="B258" s="1491"/>
      <c r="C258" s="201"/>
      <c r="D258" s="1464">
        <v>0</v>
      </c>
      <c r="E258" s="1464"/>
      <c r="F258" s="1465"/>
      <c r="G258" s="1466">
        <v>0</v>
      </c>
      <c r="H258" s="1464"/>
      <c r="I258" s="1465"/>
      <c r="J258" s="1466">
        <v>29</v>
      </c>
      <c r="K258" s="1464"/>
      <c r="L258" s="1465"/>
      <c r="M258" s="1466">
        <v>29</v>
      </c>
      <c r="N258" s="1464"/>
      <c r="O258" s="1465"/>
      <c r="P258" s="1466">
        <v>29</v>
      </c>
      <c r="Q258" s="1464"/>
      <c r="R258" s="1465"/>
      <c r="S258" s="1466">
        <v>29</v>
      </c>
      <c r="T258" s="1464"/>
      <c r="U258" s="1465"/>
      <c r="V258" s="1466">
        <v>29</v>
      </c>
      <c r="W258" s="1464"/>
      <c r="X258" s="1465"/>
      <c r="Y258" s="1466">
        <v>48</v>
      </c>
      <c r="Z258" s="1464"/>
      <c r="AA258" s="1465"/>
      <c r="AB258" s="1466">
        <v>48</v>
      </c>
      <c r="AC258" s="1464"/>
      <c r="AD258" s="1465"/>
      <c r="AE258" s="1466">
        <v>52</v>
      </c>
      <c r="AF258" s="1464"/>
      <c r="AG258" s="1465"/>
      <c r="AH258" s="1466">
        <v>52</v>
      </c>
      <c r="AI258" s="1464"/>
      <c r="AJ258" s="1465"/>
      <c r="AK258" s="1467">
        <v>100</v>
      </c>
      <c r="AL258" s="1468"/>
      <c r="AM258" s="1470"/>
    </row>
    <row r="259" spans="1:39" ht="12.95" customHeight="1" x14ac:dyDescent="0.25">
      <c r="A259" s="198"/>
      <c r="B259" s="174"/>
      <c r="C259" s="199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</row>
    <row r="260" spans="1:39" ht="12.95" customHeight="1" x14ac:dyDescent="0.25">
      <c r="A260" s="244" t="s">
        <v>594</v>
      </c>
      <c r="B260" s="204" t="s">
        <v>434</v>
      </c>
      <c r="C260" s="1397">
        <v>1340000</v>
      </c>
      <c r="D260" s="1471">
        <v>7</v>
      </c>
      <c r="E260" s="1471"/>
      <c r="F260" s="1472"/>
      <c r="G260" s="1473">
        <v>15</v>
      </c>
      <c r="H260" s="1471"/>
      <c r="I260" s="1472"/>
      <c r="J260" s="1473">
        <v>20</v>
      </c>
      <c r="K260" s="1471"/>
      <c r="L260" s="1472"/>
      <c r="M260" s="1473">
        <v>30</v>
      </c>
      <c r="N260" s="1471"/>
      <c r="O260" s="1472"/>
      <c r="P260" s="1473">
        <v>40</v>
      </c>
      <c r="Q260" s="1471"/>
      <c r="R260" s="1472"/>
      <c r="S260" s="1473">
        <v>50</v>
      </c>
      <c r="T260" s="1471"/>
      <c r="U260" s="1472"/>
      <c r="V260" s="1473">
        <v>60</v>
      </c>
      <c r="W260" s="1471"/>
      <c r="X260" s="1472"/>
      <c r="Y260" s="1473">
        <v>70</v>
      </c>
      <c r="Z260" s="1471"/>
      <c r="AA260" s="1472"/>
      <c r="AB260" s="1474">
        <v>75</v>
      </c>
      <c r="AC260" s="1475"/>
      <c r="AD260" s="1476"/>
      <c r="AE260" s="1473">
        <v>80</v>
      </c>
      <c r="AF260" s="1471"/>
      <c r="AG260" s="1472"/>
      <c r="AH260" s="1477">
        <v>90</v>
      </c>
      <c r="AI260" s="1478"/>
      <c r="AJ260" s="1479"/>
      <c r="AK260" s="1477">
        <v>100</v>
      </c>
      <c r="AL260" s="1478"/>
      <c r="AM260" s="1480"/>
    </row>
    <row r="261" spans="1:39" ht="12.95" customHeight="1" x14ac:dyDescent="0.25">
      <c r="A261" s="198"/>
      <c r="B261" s="176" t="s">
        <v>74</v>
      </c>
      <c r="C261" s="1366"/>
      <c r="D261" s="348">
        <v>0</v>
      </c>
      <c r="E261" s="346"/>
      <c r="F261" s="347">
        <v>5</v>
      </c>
      <c r="G261" s="348">
        <v>0</v>
      </c>
      <c r="H261" s="346"/>
      <c r="I261" s="348">
        <v>0</v>
      </c>
      <c r="J261" s="345">
        <v>29</v>
      </c>
      <c r="K261" s="346"/>
      <c r="L261" s="349">
        <v>29</v>
      </c>
      <c r="M261" s="350">
        <v>29</v>
      </c>
      <c r="N261" s="346"/>
      <c r="O261" s="348">
        <v>29</v>
      </c>
      <c r="P261" s="345">
        <v>29</v>
      </c>
      <c r="Q261" s="346"/>
      <c r="R261" s="933">
        <v>29</v>
      </c>
      <c r="S261" s="350">
        <v>29</v>
      </c>
      <c r="T261" s="346"/>
      <c r="U261" s="347">
        <v>29</v>
      </c>
      <c r="V261" s="345">
        <v>50</v>
      </c>
      <c r="W261" s="346"/>
      <c r="X261" s="347">
        <v>29</v>
      </c>
      <c r="Y261" s="350">
        <v>48</v>
      </c>
      <c r="Z261" s="346"/>
      <c r="AA261" s="348">
        <v>48</v>
      </c>
      <c r="AB261" s="351">
        <v>48</v>
      </c>
      <c r="AC261" s="346"/>
      <c r="AD261" s="347">
        <v>48</v>
      </c>
      <c r="AE261" s="352">
        <v>52</v>
      </c>
      <c r="AF261" s="346"/>
      <c r="AG261" s="1127">
        <v>52</v>
      </c>
      <c r="AH261" s="352">
        <v>52</v>
      </c>
      <c r="AI261" s="346"/>
      <c r="AJ261" s="1127">
        <v>52</v>
      </c>
      <c r="AK261" s="356">
        <v>100</v>
      </c>
      <c r="AL261" s="354"/>
      <c r="AM261" s="357">
        <v>100</v>
      </c>
    </row>
    <row r="262" spans="1:39" ht="12.95" customHeight="1" x14ac:dyDescent="0.25">
      <c r="A262" s="209"/>
      <c r="B262" s="177"/>
      <c r="C262" s="205"/>
      <c r="D262" s="1481">
        <v>0</v>
      </c>
      <c r="E262" s="1481"/>
      <c r="F262" s="1482"/>
      <c r="G262" s="1483">
        <v>0</v>
      </c>
      <c r="H262" s="1481"/>
      <c r="I262" s="1482"/>
      <c r="J262" s="1483">
        <v>29</v>
      </c>
      <c r="K262" s="1481"/>
      <c r="L262" s="1482"/>
      <c r="M262" s="1483">
        <v>29</v>
      </c>
      <c r="N262" s="1481"/>
      <c r="O262" s="1482"/>
      <c r="P262" s="1483">
        <v>29</v>
      </c>
      <c r="Q262" s="1481"/>
      <c r="R262" s="1482"/>
      <c r="S262" s="1483">
        <v>29</v>
      </c>
      <c r="T262" s="1481"/>
      <c r="U262" s="1482"/>
      <c r="V262" s="1483">
        <v>29</v>
      </c>
      <c r="W262" s="1481"/>
      <c r="X262" s="1482"/>
      <c r="Y262" s="1483">
        <v>48</v>
      </c>
      <c r="Z262" s="1481"/>
      <c r="AA262" s="1482"/>
      <c r="AB262" s="1483">
        <v>48</v>
      </c>
      <c r="AC262" s="1481"/>
      <c r="AD262" s="1482"/>
      <c r="AE262" s="1483">
        <v>52</v>
      </c>
      <c r="AF262" s="1481"/>
      <c r="AG262" s="1482"/>
      <c r="AH262" s="1483">
        <v>52</v>
      </c>
      <c r="AI262" s="1481"/>
      <c r="AJ262" s="1482"/>
      <c r="AK262" s="1484">
        <v>100</v>
      </c>
      <c r="AL262" s="1485"/>
      <c r="AM262" s="1487"/>
    </row>
    <row r="263" spans="1:39" ht="14.1" customHeight="1" x14ac:dyDescent="0.25">
      <c r="A263" s="396"/>
      <c r="B263" s="215"/>
      <c r="C263" s="216"/>
      <c r="D263" s="393"/>
      <c r="E263" s="393"/>
      <c r="F263" s="393"/>
      <c r="G263" s="393"/>
      <c r="H263" s="393"/>
      <c r="I263" s="393"/>
      <c r="J263" s="393"/>
      <c r="K263" s="393"/>
      <c r="L263" s="393"/>
      <c r="M263" s="393"/>
      <c r="N263" s="393"/>
      <c r="O263" s="393"/>
      <c r="P263" s="393"/>
      <c r="Q263" s="393"/>
      <c r="R263" s="946"/>
      <c r="S263" s="393"/>
      <c r="T263" s="393"/>
      <c r="U263" s="393"/>
      <c r="V263" s="393"/>
      <c r="W263" s="393"/>
      <c r="X263" s="393"/>
      <c r="Y263" s="393"/>
      <c r="Z263" s="393"/>
      <c r="AA263" s="393"/>
      <c r="AB263" s="393"/>
      <c r="AC263" s="393"/>
      <c r="AD263" s="393"/>
      <c r="AE263" s="393"/>
      <c r="AF263" s="393"/>
      <c r="AG263" s="946"/>
      <c r="AH263" s="394"/>
      <c r="AI263" s="395"/>
      <c r="AJ263" s="395"/>
      <c r="AK263" s="394"/>
      <c r="AL263" s="395"/>
      <c r="AM263" s="395"/>
    </row>
    <row r="264" spans="1:39" ht="14.1" customHeight="1" x14ac:dyDescent="0.25">
      <c r="A264" s="339"/>
      <c r="B264" s="190"/>
      <c r="C264" s="191"/>
      <c r="D264" s="393"/>
      <c r="E264" s="393"/>
      <c r="F264" s="393"/>
      <c r="G264" s="393"/>
      <c r="H264" s="393"/>
      <c r="I264" s="393"/>
      <c r="J264" s="393"/>
      <c r="K264" s="393"/>
      <c r="L264" s="393"/>
      <c r="M264" s="393"/>
      <c r="N264" s="393"/>
      <c r="O264" s="393"/>
      <c r="P264" s="393"/>
      <c r="Q264" s="393"/>
      <c r="R264" s="946"/>
      <c r="S264" s="393"/>
      <c r="T264" s="393"/>
      <c r="U264" s="393"/>
      <c r="V264" s="393"/>
      <c r="W264" s="393"/>
      <c r="X264" s="393"/>
      <c r="Y264" s="393"/>
      <c r="Z264" s="393"/>
      <c r="AA264" s="393"/>
      <c r="AB264" s="393"/>
      <c r="AC264" s="393"/>
      <c r="AD264" s="393"/>
      <c r="AE264" s="393"/>
      <c r="AF264" s="393"/>
      <c r="AG264" s="946"/>
      <c r="AH264" s="394"/>
      <c r="AI264" s="395"/>
      <c r="AJ264" s="395"/>
      <c r="AK264" s="394"/>
      <c r="AL264" s="395"/>
      <c r="AM264" s="395"/>
    </row>
    <row r="265" spans="1:39" ht="14.1" customHeight="1" x14ac:dyDescent="0.25">
      <c r="A265" s="400"/>
      <c r="B265" s="341"/>
      <c r="C265" s="342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AL265">
        <v>7</v>
      </c>
    </row>
    <row r="266" spans="1:39" s="1" customFormat="1" ht="14.1" customHeight="1" x14ac:dyDescent="0.25">
      <c r="A266" s="368" t="s">
        <v>591</v>
      </c>
      <c r="B266" s="206" t="s">
        <v>114</v>
      </c>
      <c r="C266" s="1568">
        <f>C270+C274+C278+C282</f>
        <v>7554500</v>
      </c>
      <c r="D266" s="1454">
        <v>0</v>
      </c>
      <c r="E266" s="1454"/>
      <c r="F266" s="1455"/>
      <c r="G266" s="1456">
        <v>5</v>
      </c>
      <c r="H266" s="1454"/>
      <c r="I266" s="1455"/>
      <c r="J266" s="1456">
        <v>10</v>
      </c>
      <c r="K266" s="1454"/>
      <c r="L266" s="1455"/>
      <c r="M266" s="1456">
        <v>20</v>
      </c>
      <c r="N266" s="1454"/>
      <c r="O266" s="1455"/>
      <c r="P266" s="1456">
        <v>30</v>
      </c>
      <c r="Q266" s="1454"/>
      <c r="R266" s="1455"/>
      <c r="S266" s="1456">
        <v>40</v>
      </c>
      <c r="T266" s="1454"/>
      <c r="U266" s="1455"/>
      <c r="V266" s="1456">
        <v>50</v>
      </c>
      <c r="W266" s="1454"/>
      <c r="X266" s="1455"/>
      <c r="Y266" s="1456">
        <v>60</v>
      </c>
      <c r="Z266" s="1454"/>
      <c r="AA266" s="1455"/>
      <c r="AB266" s="1457">
        <v>70</v>
      </c>
      <c r="AC266" s="1458"/>
      <c r="AD266" s="1459"/>
      <c r="AE266" s="1456">
        <v>80</v>
      </c>
      <c r="AF266" s="1454"/>
      <c r="AG266" s="1455"/>
      <c r="AH266" s="1460">
        <v>90</v>
      </c>
      <c r="AI266" s="1461"/>
      <c r="AJ266" s="1462"/>
      <c r="AK266" s="1460">
        <v>100</v>
      </c>
      <c r="AL266" s="1461"/>
      <c r="AM266" s="1463"/>
    </row>
    <row r="267" spans="1:39" s="1" customFormat="1" ht="14.1" customHeight="1" x14ac:dyDescent="0.25">
      <c r="A267" s="227"/>
      <c r="B267" s="1490" t="s">
        <v>110</v>
      </c>
      <c r="C267" s="1569"/>
      <c r="D267" s="370">
        <v>0</v>
      </c>
      <c r="E267" s="371"/>
      <c r="F267" s="372">
        <v>0</v>
      </c>
      <c r="G267" s="370">
        <v>0</v>
      </c>
      <c r="H267" s="371"/>
      <c r="I267" s="370">
        <v>0</v>
      </c>
      <c r="J267" s="373">
        <v>0</v>
      </c>
      <c r="K267" s="371"/>
      <c r="L267" s="374">
        <v>0</v>
      </c>
      <c r="M267" s="375">
        <v>15</v>
      </c>
      <c r="N267" s="371"/>
      <c r="O267" s="370">
        <v>0</v>
      </c>
      <c r="P267" s="373">
        <v>15</v>
      </c>
      <c r="Q267" s="371"/>
      <c r="R267" s="932">
        <v>0</v>
      </c>
      <c r="S267" s="375">
        <v>37</v>
      </c>
      <c r="T267" s="371"/>
      <c r="U267" s="372">
        <v>37</v>
      </c>
      <c r="V267" s="373">
        <v>38</v>
      </c>
      <c r="W267" s="371"/>
      <c r="X267" s="372">
        <v>38</v>
      </c>
      <c r="Y267" s="375">
        <v>50</v>
      </c>
      <c r="Z267" s="371"/>
      <c r="AA267" s="370">
        <v>50</v>
      </c>
      <c r="AB267" s="376">
        <v>50</v>
      </c>
      <c r="AC267" s="371"/>
      <c r="AD267" s="372">
        <v>50</v>
      </c>
      <c r="AE267" s="377">
        <v>65</v>
      </c>
      <c r="AF267" s="371"/>
      <c r="AG267" s="1126">
        <v>65</v>
      </c>
      <c r="AH267" s="378">
        <v>77</v>
      </c>
      <c r="AI267" s="340"/>
      <c r="AJ267" s="379">
        <v>77</v>
      </c>
      <c r="AK267" s="380">
        <v>100</v>
      </c>
      <c r="AL267" s="340"/>
      <c r="AM267" s="381">
        <v>100</v>
      </c>
    </row>
    <row r="268" spans="1:39" s="1" customFormat="1" ht="14.1" customHeight="1" x14ac:dyDescent="0.25">
      <c r="A268" s="382"/>
      <c r="B268" s="1491"/>
      <c r="C268" s="201"/>
      <c r="D268" s="1464">
        <v>0</v>
      </c>
      <c r="E268" s="1464"/>
      <c r="F268" s="1465"/>
      <c r="G268" s="1466">
        <v>0</v>
      </c>
      <c r="H268" s="1464"/>
      <c r="I268" s="1465"/>
      <c r="J268" s="1466">
        <v>0</v>
      </c>
      <c r="K268" s="1464"/>
      <c r="L268" s="1465"/>
      <c r="M268" s="1466">
        <v>0</v>
      </c>
      <c r="N268" s="1464"/>
      <c r="O268" s="1465"/>
      <c r="P268" s="1466"/>
      <c r="Q268" s="1464"/>
      <c r="R268" s="1465"/>
      <c r="S268" s="1466">
        <v>37</v>
      </c>
      <c r="T268" s="1464"/>
      <c r="U268" s="1465"/>
      <c r="V268" s="1466">
        <v>38</v>
      </c>
      <c r="W268" s="1464"/>
      <c r="X268" s="1465"/>
      <c r="Y268" s="1466">
        <v>50</v>
      </c>
      <c r="Z268" s="1464"/>
      <c r="AA268" s="1465"/>
      <c r="AB268" s="1466">
        <v>50</v>
      </c>
      <c r="AC268" s="1464"/>
      <c r="AD268" s="1465"/>
      <c r="AE268" s="1466">
        <v>65</v>
      </c>
      <c r="AF268" s="1464"/>
      <c r="AG268" s="1465"/>
      <c r="AH268" s="1467">
        <v>77</v>
      </c>
      <c r="AI268" s="1468"/>
      <c r="AJ268" s="1469"/>
      <c r="AK268" s="1467">
        <v>100</v>
      </c>
      <c r="AL268" s="1468"/>
      <c r="AM268" s="1470"/>
    </row>
    <row r="269" spans="1:39" ht="6" customHeight="1" x14ac:dyDescent="0.25">
      <c r="A269" s="198"/>
      <c r="B269" s="174"/>
      <c r="C269" s="199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</row>
    <row r="270" spans="1:39" ht="14.1" customHeight="1" x14ac:dyDescent="0.25">
      <c r="A270" s="244" t="s">
        <v>592</v>
      </c>
      <c r="B270" s="204" t="s">
        <v>75</v>
      </c>
      <c r="C270" s="1397">
        <v>1439500</v>
      </c>
      <c r="D270" s="1471">
        <v>0</v>
      </c>
      <c r="E270" s="1471"/>
      <c r="F270" s="1472"/>
      <c r="G270" s="1473">
        <v>0</v>
      </c>
      <c r="H270" s="1471"/>
      <c r="I270" s="1472"/>
      <c r="J270" s="1473">
        <v>0</v>
      </c>
      <c r="K270" s="1471"/>
      <c r="L270" s="1472"/>
      <c r="M270" s="1473">
        <v>0</v>
      </c>
      <c r="N270" s="1471"/>
      <c r="O270" s="1472"/>
      <c r="P270" s="1473">
        <v>0</v>
      </c>
      <c r="Q270" s="1471"/>
      <c r="R270" s="1472"/>
      <c r="S270" s="1473">
        <v>0</v>
      </c>
      <c r="T270" s="1471"/>
      <c r="U270" s="1472"/>
      <c r="V270" s="1473">
        <v>0</v>
      </c>
      <c r="W270" s="1471"/>
      <c r="X270" s="1472"/>
      <c r="Y270" s="1473">
        <v>0</v>
      </c>
      <c r="Z270" s="1471"/>
      <c r="AA270" s="1472"/>
      <c r="AB270" s="1474">
        <v>0</v>
      </c>
      <c r="AC270" s="1475"/>
      <c r="AD270" s="1476"/>
      <c r="AE270" s="1473">
        <v>50</v>
      </c>
      <c r="AF270" s="1471"/>
      <c r="AG270" s="1472"/>
      <c r="AH270" s="1477">
        <v>90</v>
      </c>
      <c r="AI270" s="1478"/>
      <c r="AJ270" s="1479"/>
      <c r="AK270" s="1477">
        <v>100</v>
      </c>
      <c r="AL270" s="1478"/>
      <c r="AM270" s="1480"/>
    </row>
    <row r="271" spans="1:39" ht="14.1" customHeight="1" x14ac:dyDescent="0.25">
      <c r="A271" s="203"/>
      <c r="B271" s="1488" t="s">
        <v>76</v>
      </c>
      <c r="C271" s="1366"/>
      <c r="D271" s="348">
        <v>0</v>
      </c>
      <c r="E271" s="346"/>
      <c r="F271" s="347">
        <v>0</v>
      </c>
      <c r="G271" s="348">
        <v>0</v>
      </c>
      <c r="H271" s="346"/>
      <c r="I271" s="348">
        <v>0</v>
      </c>
      <c r="J271" s="345">
        <v>0</v>
      </c>
      <c r="K271" s="346"/>
      <c r="L271" s="349">
        <v>0</v>
      </c>
      <c r="M271" s="350">
        <v>0</v>
      </c>
      <c r="N271" s="346"/>
      <c r="O271" s="348">
        <v>0</v>
      </c>
      <c r="P271" s="345">
        <v>0</v>
      </c>
      <c r="Q271" s="346"/>
      <c r="R271" s="933">
        <v>0</v>
      </c>
      <c r="S271" s="350">
        <v>0</v>
      </c>
      <c r="T271" s="346"/>
      <c r="U271" s="347">
        <v>0</v>
      </c>
      <c r="V271" s="345">
        <v>0</v>
      </c>
      <c r="W271" s="346"/>
      <c r="X271" s="347">
        <v>0</v>
      </c>
      <c r="Y271" s="350">
        <v>0</v>
      </c>
      <c r="Z271" s="346"/>
      <c r="AA271" s="348">
        <v>0</v>
      </c>
      <c r="AB271" s="351">
        <v>0</v>
      </c>
      <c r="AC271" s="346"/>
      <c r="AD271" s="347">
        <v>0</v>
      </c>
      <c r="AE271" s="352">
        <v>54</v>
      </c>
      <c r="AF271" s="346"/>
      <c r="AG271" s="1127">
        <v>54</v>
      </c>
      <c r="AH271" s="352">
        <v>54</v>
      </c>
      <c r="AI271" s="346"/>
      <c r="AJ271" s="1127">
        <v>54</v>
      </c>
      <c r="AK271" s="356">
        <v>100</v>
      </c>
      <c r="AL271" s="354"/>
      <c r="AM271" s="357">
        <v>100</v>
      </c>
    </row>
    <row r="272" spans="1:39" ht="14.1" customHeight="1" x14ac:dyDescent="0.25">
      <c r="A272" s="243"/>
      <c r="B272" s="1489"/>
      <c r="C272" s="1367"/>
      <c r="D272" s="1481">
        <v>0</v>
      </c>
      <c r="E272" s="1481"/>
      <c r="F272" s="1482"/>
      <c r="G272" s="1483">
        <v>0</v>
      </c>
      <c r="H272" s="1481"/>
      <c r="I272" s="1482"/>
      <c r="J272" s="1483">
        <v>0</v>
      </c>
      <c r="K272" s="1481"/>
      <c r="L272" s="1482"/>
      <c r="M272" s="1483">
        <v>0</v>
      </c>
      <c r="N272" s="1481"/>
      <c r="O272" s="1482"/>
      <c r="P272" s="1483">
        <v>0</v>
      </c>
      <c r="Q272" s="1481"/>
      <c r="R272" s="1482"/>
      <c r="S272" s="1483">
        <v>0</v>
      </c>
      <c r="T272" s="1481"/>
      <c r="U272" s="1482"/>
      <c r="V272" s="1483">
        <v>0</v>
      </c>
      <c r="W272" s="1481"/>
      <c r="X272" s="1482"/>
      <c r="Y272" s="1483">
        <v>0</v>
      </c>
      <c r="Z272" s="1481"/>
      <c r="AA272" s="1482"/>
      <c r="AB272" s="1483">
        <v>0</v>
      </c>
      <c r="AC272" s="1481"/>
      <c r="AD272" s="1482"/>
      <c r="AE272" s="1483">
        <v>54</v>
      </c>
      <c r="AF272" s="1481"/>
      <c r="AG272" s="1482"/>
      <c r="AH272" s="1483">
        <v>54</v>
      </c>
      <c r="AI272" s="1481"/>
      <c r="AJ272" s="1482"/>
      <c r="AK272" s="1484">
        <v>100</v>
      </c>
      <c r="AL272" s="1485"/>
      <c r="AM272" s="1487"/>
    </row>
    <row r="273" spans="1:49" ht="6" customHeight="1" x14ac:dyDescent="0.25">
      <c r="A273" s="203"/>
      <c r="B273" s="176"/>
      <c r="C273" s="213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</row>
    <row r="274" spans="1:49" ht="14.1" customHeight="1" x14ac:dyDescent="0.25">
      <c r="A274" s="244" t="s">
        <v>593</v>
      </c>
      <c r="B274" s="204" t="s">
        <v>77</v>
      </c>
      <c r="C274" s="1397">
        <v>3095000</v>
      </c>
      <c r="D274" s="1471">
        <v>0</v>
      </c>
      <c r="E274" s="1471"/>
      <c r="F274" s="1472"/>
      <c r="G274" s="1473">
        <v>0</v>
      </c>
      <c r="H274" s="1471"/>
      <c r="I274" s="1472"/>
      <c r="J274" s="1473">
        <v>10</v>
      </c>
      <c r="K274" s="1471"/>
      <c r="L274" s="1472"/>
      <c r="M274" s="1473">
        <v>20</v>
      </c>
      <c r="N274" s="1471"/>
      <c r="O274" s="1472"/>
      <c r="P274" s="1473">
        <v>30</v>
      </c>
      <c r="Q274" s="1471"/>
      <c r="R274" s="1472"/>
      <c r="S274" s="1473">
        <v>40</v>
      </c>
      <c r="T274" s="1471"/>
      <c r="U274" s="1472"/>
      <c r="V274" s="1473">
        <v>50</v>
      </c>
      <c r="W274" s="1471"/>
      <c r="X274" s="1472"/>
      <c r="Y274" s="1473">
        <v>60</v>
      </c>
      <c r="Z274" s="1471"/>
      <c r="AA274" s="1472"/>
      <c r="AB274" s="1474">
        <v>70</v>
      </c>
      <c r="AC274" s="1475"/>
      <c r="AD274" s="1476"/>
      <c r="AE274" s="1473">
        <v>80</v>
      </c>
      <c r="AF274" s="1471"/>
      <c r="AG274" s="1472"/>
      <c r="AH274" s="1477">
        <v>90</v>
      </c>
      <c r="AI274" s="1478"/>
      <c r="AJ274" s="1479"/>
      <c r="AK274" s="1477">
        <v>100</v>
      </c>
      <c r="AL274" s="1478"/>
      <c r="AM274" s="1480"/>
    </row>
    <row r="275" spans="1:49" ht="14.1" customHeight="1" x14ac:dyDescent="0.25">
      <c r="A275" s="203"/>
      <c r="B275" s="176" t="s">
        <v>78</v>
      </c>
      <c r="C275" s="1366"/>
      <c r="D275" s="348">
        <v>0</v>
      </c>
      <c r="E275" s="346"/>
      <c r="F275" s="347">
        <v>0</v>
      </c>
      <c r="G275" s="348">
        <v>0</v>
      </c>
      <c r="H275" s="346"/>
      <c r="I275" s="348">
        <v>0</v>
      </c>
      <c r="J275" s="345">
        <v>0</v>
      </c>
      <c r="K275" s="346"/>
      <c r="L275" s="349">
        <v>0</v>
      </c>
      <c r="M275" s="350">
        <v>20</v>
      </c>
      <c r="N275" s="346"/>
      <c r="O275" s="348">
        <v>0</v>
      </c>
      <c r="P275" s="345">
        <v>20</v>
      </c>
      <c r="Q275" s="346"/>
      <c r="R275" s="933">
        <v>0</v>
      </c>
      <c r="S275" s="350">
        <v>26</v>
      </c>
      <c r="T275" s="346"/>
      <c r="U275" s="347">
        <v>26</v>
      </c>
      <c r="V275" s="345">
        <v>50</v>
      </c>
      <c r="W275" s="346"/>
      <c r="X275" s="347">
        <v>26</v>
      </c>
      <c r="Y275" s="350">
        <v>58</v>
      </c>
      <c r="Z275" s="346"/>
      <c r="AA275" s="348">
        <v>58</v>
      </c>
      <c r="AB275" s="351">
        <v>58</v>
      </c>
      <c r="AC275" s="346"/>
      <c r="AD275" s="347">
        <v>58</v>
      </c>
      <c r="AE275" s="352">
        <v>76</v>
      </c>
      <c r="AF275" s="346"/>
      <c r="AG275" s="1127">
        <v>76</v>
      </c>
      <c r="AH275" s="353">
        <v>60</v>
      </c>
      <c r="AI275" s="354"/>
      <c r="AJ275" s="355">
        <v>60</v>
      </c>
      <c r="AK275" s="356">
        <v>100</v>
      </c>
      <c r="AL275" s="354"/>
      <c r="AM275" s="357">
        <v>100</v>
      </c>
    </row>
    <row r="276" spans="1:49" ht="14.1" customHeight="1" x14ac:dyDescent="0.25">
      <c r="A276" s="243"/>
      <c r="B276" s="177"/>
      <c r="C276" s="205"/>
      <c r="D276" s="1481">
        <v>0</v>
      </c>
      <c r="E276" s="1481"/>
      <c r="F276" s="1482"/>
      <c r="G276" s="1483">
        <v>0</v>
      </c>
      <c r="H276" s="1481"/>
      <c r="I276" s="1482"/>
      <c r="J276" s="1483">
        <v>0</v>
      </c>
      <c r="K276" s="1481"/>
      <c r="L276" s="1482"/>
      <c r="M276" s="1483">
        <v>0</v>
      </c>
      <c r="N276" s="1481"/>
      <c r="O276" s="1482"/>
      <c r="P276" s="1483">
        <v>0</v>
      </c>
      <c r="Q276" s="1481"/>
      <c r="R276" s="1482"/>
      <c r="S276" s="1483">
        <v>26</v>
      </c>
      <c r="T276" s="1481"/>
      <c r="U276" s="1482"/>
      <c r="V276" s="1483">
        <v>26</v>
      </c>
      <c r="W276" s="1481"/>
      <c r="X276" s="1482"/>
      <c r="Y276" s="1483">
        <v>58</v>
      </c>
      <c r="Z276" s="1481"/>
      <c r="AA276" s="1482"/>
      <c r="AB276" s="1483">
        <v>58</v>
      </c>
      <c r="AC276" s="1481"/>
      <c r="AD276" s="1482"/>
      <c r="AE276" s="1483">
        <v>76</v>
      </c>
      <c r="AF276" s="1481"/>
      <c r="AG276" s="1482"/>
      <c r="AH276" s="1484">
        <v>60</v>
      </c>
      <c r="AI276" s="1485"/>
      <c r="AJ276" s="1486"/>
      <c r="AK276" s="1484">
        <v>100</v>
      </c>
      <c r="AL276" s="1485"/>
      <c r="AM276" s="1487"/>
    </row>
    <row r="277" spans="1:49" ht="5.25" customHeight="1" x14ac:dyDescent="0.25">
      <c r="A277" s="203"/>
      <c r="B277" s="176"/>
      <c r="C277" s="213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</row>
    <row r="278" spans="1:49" ht="14.1" customHeight="1" x14ac:dyDescent="0.25">
      <c r="A278" s="244" t="s">
        <v>984</v>
      </c>
      <c r="B278" s="204" t="s">
        <v>79</v>
      </c>
      <c r="C278" s="1397">
        <v>640000</v>
      </c>
      <c r="D278" s="1471">
        <v>0</v>
      </c>
      <c r="E278" s="1471"/>
      <c r="F278" s="1472"/>
      <c r="G278" s="1473">
        <v>0</v>
      </c>
      <c r="H278" s="1471"/>
      <c r="I278" s="1472"/>
      <c r="J278" s="1473">
        <v>0</v>
      </c>
      <c r="K278" s="1471"/>
      <c r="L278" s="1472"/>
      <c r="M278" s="1473">
        <v>10</v>
      </c>
      <c r="N278" s="1471"/>
      <c r="O278" s="1472"/>
      <c r="P278" s="1473">
        <v>20</v>
      </c>
      <c r="Q278" s="1471"/>
      <c r="R278" s="1472"/>
      <c r="S278" s="1473">
        <v>25</v>
      </c>
      <c r="T278" s="1471"/>
      <c r="U278" s="1472"/>
      <c r="V278" s="1473">
        <v>40</v>
      </c>
      <c r="W278" s="1471"/>
      <c r="X278" s="1472"/>
      <c r="Y278" s="1473">
        <v>50</v>
      </c>
      <c r="Z278" s="1471"/>
      <c r="AA278" s="1472"/>
      <c r="AB278" s="1474">
        <v>70</v>
      </c>
      <c r="AC278" s="1475"/>
      <c r="AD278" s="1476"/>
      <c r="AE278" s="1473">
        <v>80</v>
      </c>
      <c r="AF278" s="1471"/>
      <c r="AG278" s="1472"/>
      <c r="AH278" s="1477">
        <v>90</v>
      </c>
      <c r="AI278" s="1478"/>
      <c r="AJ278" s="1479"/>
      <c r="AK278" s="1477">
        <v>100</v>
      </c>
      <c r="AL278" s="1478"/>
      <c r="AM278" s="1480"/>
    </row>
    <row r="279" spans="1:49" ht="14.1" customHeight="1" x14ac:dyDescent="0.25">
      <c r="A279" s="203"/>
      <c r="B279" s="176" t="s">
        <v>80</v>
      </c>
      <c r="C279" s="1366"/>
      <c r="D279" s="348">
        <v>0</v>
      </c>
      <c r="E279" s="346"/>
      <c r="F279" s="347">
        <v>0</v>
      </c>
      <c r="G279" s="348">
        <v>0</v>
      </c>
      <c r="H279" s="346"/>
      <c r="I279" s="348">
        <v>0</v>
      </c>
      <c r="J279" s="345">
        <v>0</v>
      </c>
      <c r="K279" s="346"/>
      <c r="L279" s="349">
        <v>0</v>
      </c>
      <c r="M279" s="350">
        <v>20</v>
      </c>
      <c r="N279" s="346"/>
      <c r="O279" s="348">
        <v>0</v>
      </c>
      <c r="P279" s="345">
        <v>20</v>
      </c>
      <c r="Q279" s="346"/>
      <c r="R279" s="933">
        <v>0</v>
      </c>
      <c r="S279" s="350">
        <v>19</v>
      </c>
      <c r="T279" s="346"/>
      <c r="U279" s="347">
        <v>19</v>
      </c>
      <c r="V279" s="345">
        <v>40</v>
      </c>
      <c r="W279" s="346"/>
      <c r="X279" s="347">
        <v>23</v>
      </c>
      <c r="Y279" s="350">
        <v>38</v>
      </c>
      <c r="Z279" s="346"/>
      <c r="AA279" s="348">
        <v>38</v>
      </c>
      <c r="AB279" s="351">
        <v>38</v>
      </c>
      <c r="AC279" s="346"/>
      <c r="AD279" s="347">
        <v>38</v>
      </c>
      <c r="AE279" s="352">
        <v>41</v>
      </c>
      <c r="AF279" s="346"/>
      <c r="AG279" s="1127">
        <v>41</v>
      </c>
      <c r="AH279" s="352">
        <v>41</v>
      </c>
      <c r="AI279" s="346"/>
      <c r="AJ279" s="1127">
        <v>41</v>
      </c>
      <c r="AK279" s="356">
        <v>100</v>
      </c>
      <c r="AL279" s="354"/>
      <c r="AM279" s="357">
        <v>100</v>
      </c>
    </row>
    <row r="280" spans="1:49" ht="14.1" customHeight="1" x14ac:dyDescent="0.25">
      <c r="A280" s="243"/>
      <c r="B280" s="177"/>
      <c r="C280" s="1367"/>
      <c r="D280" s="1481">
        <v>0</v>
      </c>
      <c r="E280" s="1481"/>
      <c r="F280" s="1482"/>
      <c r="G280" s="1483">
        <v>0</v>
      </c>
      <c r="H280" s="1481"/>
      <c r="I280" s="1482"/>
      <c r="J280" s="1483">
        <v>0</v>
      </c>
      <c r="K280" s="1481"/>
      <c r="L280" s="1482"/>
      <c r="M280" s="1483">
        <v>0</v>
      </c>
      <c r="N280" s="1481"/>
      <c r="O280" s="1482"/>
      <c r="P280" s="1483">
        <v>0</v>
      </c>
      <c r="Q280" s="1481"/>
      <c r="R280" s="1482"/>
      <c r="S280" s="1483">
        <v>19</v>
      </c>
      <c r="T280" s="1481"/>
      <c r="U280" s="1482"/>
      <c r="V280" s="1483">
        <v>23</v>
      </c>
      <c r="W280" s="1481"/>
      <c r="X280" s="1482"/>
      <c r="Y280" s="1483">
        <v>38</v>
      </c>
      <c r="Z280" s="1481"/>
      <c r="AA280" s="1482"/>
      <c r="AB280" s="1483">
        <v>38</v>
      </c>
      <c r="AC280" s="1481"/>
      <c r="AD280" s="1482"/>
      <c r="AE280" s="1483">
        <v>41</v>
      </c>
      <c r="AF280" s="1481"/>
      <c r="AG280" s="1482"/>
      <c r="AH280" s="1483">
        <v>41</v>
      </c>
      <c r="AI280" s="1481"/>
      <c r="AJ280" s="1482"/>
      <c r="AK280" s="1484">
        <v>100</v>
      </c>
      <c r="AL280" s="1485"/>
      <c r="AM280" s="1487"/>
    </row>
    <row r="281" spans="1:49" ht="6.75" customHeight="1" x14ac:dyDescent="0.25">
      <c r="A281" s="203"/>
      <c r="B281" s="176"/>
      <c r="C281" s="213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</row>
    <row r="282" spans="1:49" ht="14.1" customHeight="1" x14ac:dyDescent="0.25">
      <c r="A282" s="244" t="s">
        <v>985</v>
      </c>
      <c r="B282" s="204" t="s">
        <v>81</v>
      </c>
      <c r="C282" s="1397">
        <v>2380000</v>
      </c>
      <c r="D282" s="1471">
        <v>0</v>
      </c>
      <c r="E282" s="1471"/>
      <c r="F282" s="1472"/>
      <c r="G282" s="1473">
        <v>0</v>
      </c>
      <c r="H282" s="1471"/>
      <c r="I282" s="1472"/>
      <c r="J282" s="1473">
        <v>0</v>
      </c>
      <c r="K282" s="1471"/>
      <c r="L282" s="1472"/>
      <c r="M282" s="1473">
        <v>5</v>
      </c>
      <c r="N282" s="1471"/>
      <c r="O282" s="1472"/>
      <c r="P282" s="1473">
        <v>15</v>
      </c>
      <c r="Q282" s="1471"/>
      <c r="R282" s="1472"/>
      <c r="S282" s="1473">
        <v>25</v>
      </c>
      <c r="T282" s="1471"/>
      <c r="U282" s="1472"/>
      <c r="V282" s="1473">
        <v>40</v>
      </c>
      <c r="W282" s="1471"/>
      <c r="X282" s="1472"/>
      <c r="Y282" s="1473">
        <v>60</v>
      </c>
      <c r="Z282" s="1471"/>
      <c r="AA282" s="1472"/>
      <c r="AB282" s="1474">
        <v>75</v>
      </c>
      <c r="AC282" s="1475"/>
      <c r="AD282" s="1476"/>
      <c r="AE282" s="1473">
        <v>80</v>
      </c>
      <c r="AF282" s="1471"/>
      <c r="AG282" s="1472"/>
      <c r="AH282" s="1477">
        <v>90</v>
      </c>
      <c r="AI282" s="1478"/>
      <c r="AJ282" s="1479"/>
      <c r="AK282" s="1520">
        <v>100</v>
      </c>
      <c r="AL282" s="1521"/>
      <c r="AM282" s="1522"/>
    </row>
    <row r="283" spans="1:49" ht="14.1" customHeight="1" x14ac:dyDescent="0.25">
      <c r="A283" s="198"/>
      <c r="B283" s="176" t="s">
        <v>82</v>
      </c>
      <c r="C283" s="1366"/>
      <c r="D283" s="348">
        <v>0</v>
      </c>
      <c r="E283" s="346"/>
      <c r="F283" s="347">
        <v>0</v>
      </c>
      <c r="G283" s="348">
        <v>0</v>
      </c>
      <c r="H283" s="346"/>
      <c r="I283" s="348">
        <v>0</v>
      </c>
      <c r="J283" s="345">
        <v>0</v>
      </c>
      <c r="K283" s="346"/>
      <c r="L283" s="349">
        <v>0</v>
      </c>
      <c r="M283" s="350">
        <v>20</v>
      </c>
      <c r="N283" s="346"/>
      <c r="O283" s="348">
        <v>0</v>
      </c>
      <c r="P283" s="345">
        <v>64</v>
      </c>
      <c r="Q283" s="346"/>
      <c r="R283" s="933">
        <v>64</v>
      </c>
      <c r="S283" s="350">
        <v>64</v>
      </c>
      <c r="T283" s="346"/>
      <c r="U283" s="347">
        <v>64</v>
      </c>
      <c r="V283" s="1033">
        <v>100</v>
      </c>
      <c r="W283" s="346"/>
      <c r="X283" s="347">
        <v>64</v>
      </c>
      <c r="Y283" s="350">
        <v>100</v>
      </c>
      <c r="Z283" s="346"/>
      <c r="AA283" s="348">
        <v>64</v>
      </c>
      <c r="AB283" s="351">
        <v>64</v>
      </c>
      <c r="AC283" s="346"/>
      <c r="AD283" s="347">
        <v>64</v>
      </c>
      <c r="AE283" s="352">
        <v>64</v>
      </c>
      <c r="AF283" s="346"/>
      <c r="AG283" s="1127">
        <v>64</v>
      </c>
      <c r="AH283" s="353">
        <v>100</v>
      </c>
      <c r="AI283" s="354"/>
      <c r="AJ283" s="355">
        <v>100</v>
      </c>
      <c r="AK283" s="1248"/>
      <c r="AL283" s="1246"/>
      <c r="AM283" s="1249"/>
      <c r="AP283" s="1495" t="s">
        <v>707</v>
      </c>
      <c r="AQ283" s="1496"/>
      <c r="AR283" s="1497"/>
      <c r="AS283" s="594"/>
      <c r="AT283" s="594" t="s">
        <v>702</v>
      </c>
      <c r="AU283" s="594"/>
      <c r="AV283" s="594"/>
      <c r="AW283" s="594"/>
    </row>
    <row r="284" spans="1:49" ht="14.1" customHeight="1" x14ac:dyDescent="0.25">
      <c r="A284" s="209"/>
      <c r="B284" s="177"/>
      <c r="C284" s="205"/>
      <c r="D284" s="1481">
        <v>0</v>
      </c>
      <c r="E284" s="1481"/>
      <c r="F284" s="1482"/>
      <c r="G284" s="1483">
        <v>0</v>
      </c>
      <c r="H284" s="1481"/>
      <c r="I284" s="1482"/>
      <c r="J284" s="1483">
        <v>0</v>
      </c>
      <c r="K284" s="1481"/>
      <c r="L284" s="1482"/>
      <c r="M284" s="1483">
        <v>0</v>
      </c>
      <c r="N284" s="1481"/>
      <c r="O284" s="1482"/>
      <c r="P284" s="1483">
        <v>64</v>
      </c>
      <c r="Q284" s="1481"/>
      <c r="R284" s="1482"/>
      <c r="S284" s="1483">
        <v>64</v>
      </c>
      <c r="T284" s="1481"/>
      <c r="U284" s="1482"/>
      <c r="V284" s="1483">
        <v>64</v>
      </c>
      <c r="W284" s="1481"/>
      <c r="X284" s="1482"/>
      <c r="Y284" s="1483">
        <v>64</v>
      </c>
      <c r="Z284" s="1481"/>
      <c r="AA284" s="1482"/>
      <c r="AB284" s="1483">
        <v>64</v>
      </c>
      <c r="AC284" s="1481"/>
      <c r="AD284" s="1482"/>
      <c r="AE284" s="1483">
        <v>64</v>
      </c>
      <c r="AF284" s="1481"/>
      <c r="AG284" s="1482"/>
      <c r="AH284" s="1484">
        <v>100</v>
      </c>
      <c r="AI284" s="1485"/>
      <c r="AJ284" s="1486"/>
      <c r="AK284" s="1513"/>
      <c r="AL284" s="1514"/>
      <c r="AM284" s="1516"/>
      <c r="AP284" s="595" t="s">
        <v>709</v>
      </c>
      <c r="AQ284" s="596"/>
      <c r="AR284" s="597" t="s">
        <v>710</v>
      </c>
      <c r="AS284" s="1498" t="s">
        <v>707</v>
      </c>
      <c r="AT284" s="1494"/>
      <c r="AU284" s="594" t="s">
        <v>826</v>
      </c>
      <c r="AV284" s="594"/>
      <c r="AW284" s="594"/>
    </row>
    <row r="285" spans="1:49" ht="6" customHeight="1" x14ac:dyDescent="0.25">
      <c r="A285" s="198"/>
      <c r="B285" s="176"/>
      <c r="C285" s="213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AP285" s="1499" t="s">
        <v>711</v>
      </c>
      <c r="AQ285" s="1500"/>
      <c r="AR285" s="1501"/>
      <c r="AS285" s="1498" t="s">
        <v>709</v>
      </c>
      <c r="AT285" s="1494"/>
      <c r="AU285" s="594" t="s">
        <v>827</v>
      </c>
      <c r="AV285" s="594"/>
      <c r="AW285" s="594"/>
    </row>
    <row r="286" spans="1:49" s="1" customFormat="1" ht="14.1" customHeight="1" x14ac:dyDescent="0.25">
      <c r="A286" s="368" t="s">
        <v>980</v>
      </c>
      <c r="B286" s="206" t="s">
        <v>113</v>
      </c>
      <c r="C286" s="1568">
        <f>C290+C294</f>
        <v>9355000</v>
      </c>
      <c r="D286" s="1454">
        <v>50</v>
      </c>
      <c r="E286" s="1454"/>
      <c r="F286" s="1455"/>
      <c r="G286" s="1456">
        <v>100</v>
      </c>
      <c r="H286" s="1454"/>
      <c r="I286" s="1455"/>
      <c r="J286" s="1456">
        <v>100</v>
      </c>
      <c r="K286" s="1454"/>
      <c r="L286" s="1455"/>
      <c r="M286" s="1530">
        <v>100</v>
      </c>
      <c r="N286" s="1531"/>
      <c r="O286" s="1532"/>
      <c r="P286" s="1530">
        <v>100</v>
      </c>
      <c r="Q286" s="1531"/>
      <c r="R286" s="1532"/>
      <c r="S286" s="1530">
        <v>100</v>
      </c>
      <c r="T286" s="1531"/>
      <c r="U286" s="1532"/>
      <c r="V286" s="1530">
        <v>100</v>
      </c>
      <c r="W286" s="1531"/>
      <c r="X286" s="1532"/>
      <c r="Y286" s="1530">
        <v>100</v>
      </c>
      <c r="Z286" s="1531"/>
      <c r="AA286" s="1532"/>
      <c r="AB286" s="1530">
        <v>100</v>
      </c>
      <c r="AC286" s="1531"/>
      <c r="AD286" s="1532"/>
      <c r="AE286" s="1530">
        <v>100</v>
      </c>
      <c r="AF286" s="1531"/>
      <c r="AG286" s="1532"/>
      <c r="AH286" s="1530">
        <v>100</v>
      </c>
      <c r="AI286" s="1531"/>
      <c r="AJ286" s="1532"/>
      <c r="AK286" s="1533">
        <v>100</v>
      </c>
      <c r="AL286" s="1534"/>
      <c r="AM286" s="1535"/>
      <c r="AP286" s="594"/>
      <c r="AQ286" s="594"/>
      <c r="AR286" s="594"/>
      <c r="AS286" s="1494" t="s">
        <v>710</v>
      </c>
      <c r="AT286" s="1494"/>
      <c r="AU286" s="594" t="s">
        <v>828</v>
      </c>
      <c r="AV286" s="594"/>
      <c r="AW286" s="594"/>
    </row>
    <row r="287" spans="1:49" s="1" customFormat="1" ht="14.1" customHeight="1" x14ac:dyDescent="0.25">
      <c r="A287" s="227"/>
      <c r="B287" s="1490" t="s">
        <v>547</v>
      </c>
      <c r="C287" s="1569"/>
      <c r="D287" s="370">
        <v>0</v>
      </c>
      <c r="E287" s="371"/>
      <c r="F287" s="372">
        <v>60</v>
      </c>
      <c r="G287" s="370">
        <v>96</v>
      </c>
      <c r="H287" s="371"/>
      <c r="I287" s="370">
        <v>96</v>
      </c>
      <c r="J287" s="733">
        <v>100</v>
      </c>
      <c r="K287" s="371"/>
      <c r="L287" s="374">
        <v>96</v>
      </c>
      <c r="M287" s="1250"/>
      <c r="N287" s="1251"/>
      <c r="O287" s="1250"/>
      <c r="P287" s="1252"/>
      <c r="Q287" s="1251"/>
      <c r="R287" s="1253"/>
      <c r="S287" s="1250"/>
      <c r="T287" s="1251"/>
      <c r="U287" s="1254"/>
      <c r="V287" s="1252"/>
      <c r="W287" s="1251"/>
      <c r="X287" s="1254"/>
      <c r="Y287" s="1250"/>
      <c r="Z287" s="1251"/>
      <c r="AA287" s="1250"/>
      <c r="AB287" s="1255"/>
      <c r="AC287" s="1251"/>
      <c r="AD287" s="1254"/>
      <c r="AE287" s="1256"/>
      <c r="AF287" s="1251"/>
      <c r="AG287" s="1257"/>
      <c r="AH287" s="1240"/>
      <c r="AI287" s="1241"/>
      <c r="AJ287" s="1242"/>
      <c r="AK287" s="1243"/>
      <c r="AL287" s="1241"/>
      <c r="AM287" s="1244"/>
      <c r="AP287" s="594"/>
      <c r="AQ287" s="594"/>
      <c r="AR287" s="594"/>
      <c r="AS287" s="1494" t="s">
        <v>711</v>
      </c>
      <c r="AT287" s="1494"/>
      <c r="AU287" s="594" t="s">
        <v>524</v>
      </c>
      <c r="AV287" s="594"/>
      <c r="AW287" s="594"/>
    </row>
    <row r="288" spans="1:49" s="1" customFormat="1" ht="14.1" customHeight="1" x14ac:dyDescent="0.25">
      <c r="A288" s="382"/>
      <c r="B288" s="1491"/>
      <c r="C288" s="201"/>
      <c r="D288" s="1464">
        <v>0</v>
      </c>
      <c r="E288" s="1464"/>
      <c r="F288" s="1465"/>
      <c r="G288" s="1466">
        <v>96</v>
      </c>
      <c r="H288" s="1464"/>
      <c r="I288" s="1465"/>
      <c r="J288" s="1466">
        <v>96</v>
      </c>
      <c r="K288" s="1464"/>
      <c r="L288" s="1465"/>
      <c r="M288" s="1523"/>
      <c r="N288" s="1524"/>
      <c r="O288" s="1525"/>
      <c r="P288" s="1523"/>
      <c r="Q288" s="1524"/>
      <c r="R288" s="1525"/>
      <c r="S288" s="1523"/>
      <c r="T288" s="1524"/>
      <c r="U288" s="1525"/>
      <c r="V288" s="1523"/>
      <c r="W288" s="1524"/>
      <c r="X288" s="1525"/>
      <c r="Y288" s="1523"/>
      <c r="Z288" s="1524"/>
      <c r="AA288" s="1525"/>
      <c r="AB288" s="1523"/>
      <c r="AC288" s="1524"/>
      <c r="AD288" s="1525"/>
      <c r="AE288" s="1523"/>
      <c r="AF288" s="1524"/>
      <c r="AG288" s="1525"/>
      <c r="AH288" s="1526"/>
      <c r="AI288" s="1527"/>
      <c r="AJ288" s="1528"/>
      <c r="AK288" s="1526"/>
      <c r="AL288" s="1527"/>
      <c r="AM288" s="1529"/>
    </row>
    <row r="289" spans="1:39" ht="6" customHeight="1" x14ac:dyDescent="0.25">
      <c r="A289" s="198"/>
      <c r="B289" s="174"/>
      <c r="C289" s="199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</row>
    <row r="290" spans="1:39" ht="14.1" customHeight="1" x14ac:dyDescent="0.25">
      <c r="A290" s="244" t="s">
        <v>981</v>
      </c>
      <c r="B290" s="204" t="s">
        <v>83</v>
      </c>
      <c r="C290" s="1397">
        <v>850000</v>
      </c>
      <c r="D290" s="1471">
        <v>50</v>
      </c>
      <c r="E290" s="1471"/>
      <c r="F290" s="1472"/>
      <c r="G290" s="1473">
        <v>100</v>
      </c>
      <c r="H290" s="1471"/>
      <c r="I290" s="1472"/>
      <c r="J290" s="1473">
        <v>100</v>
      </c>
      <c r="K290" s="1471"/>
      <c r="L290" s="1472"/>
      <c r="M290" s="1517">
        <v>100</v>
      </c>
      <c r="N290" s="1518"/>
      <c r="O290" s="1519"/>
      <c r="P290" s="1517">
        <v>100</v>
      </c>
      <c r="Q290" s="1518"/>
      <c r="R290" s="1519"/>
      <c r="S290" s="1517">
        <v>100</v>
      </c>
      <c r="T290" s="1518"/>
      <c r="U290" s="1519"/>
      <c r="V290" s="1517">
        <v>100</v>
      </c>
      <c r="W290" s="1518"/>
      <c r="X290" s="1519"/>
      <c r="Y290" s="1517">
        <v>100</v>
      </c>
      <c r="Z290" s="1518"/>
      <c r="AA290" s="1519"/>
      <c r="AB290" s="1517">
        <v>100</v>
      </c>
      <c r="AC290" s="1518"/>
      <c r="AD290" s="1519"/>
      <c r="AE290" s="1517">
        <v>100</v>
      </c>
      <c r="AF290" s="1518"/>
      <c r="AG290" s="1519"/>
      <c r="AH290" s="1517">
        <v>100</v>
      </c>
      <c r="AI290" s="1518"/>
      <c r="AJ290" s="1519"/>
      <c r="AK290" s="1520">
        <v>100</v>
      </c>
      <c r="AL290" s="1521"/>
      <c r="AM290" s="1522"/>
    </row>
    <row r="291" spans="1:39" ht="14.1" customHeight="1" x14ac:dyDescent="0.25">
      <c r="A291" s="203"/>
      <c r="B291" s="176" t="s">
        <v>84</v>
      </c>
      <c r="C291" s="1366"/>
      <c r="D291" s="348">
        <v>0</v>
      </c>
      <c r="E291" s="346"/>
      <c r="F291" s="598">
        <v>75</v>
      </c>
      <c r="G291" s="348">
        <v>100</v>
      </c>
      <c r="H291" s="346"/>
      <c r="I291" s="348">
        <v>100</v>
      </c>
      <c r="J291" s="345">
        <v>100</v>
      </c>
      <c r="K291" s="346"/>
      <c r="L291" s="349">
        <v>100</v>
      </c>
      <c r="M291" s="1258"/>
      <c r="N291" s="1259"/>
      <c r="O291" s="1258"/>
      <c r="P291" s="1260"/>
      <c r="Q291" s="1259"/>
      <c r="R291" s="1261"/>
      <c r="S291" s="1258"/>
      <c r="T291" s="1259"/>
      <c r="U291" s="1262"/>
      <c r="V291" s="1260"/>
      <c r="W291" s="1259"/>
      <c r="X291" s="1262"/>
      <c r="Y291" s="1258"/>
      <c r="Z291" s="1259"/>
      <c r="AA291" s="1258"/>
      <c r="AB291" s="1263"/>
      <c r="AC291" s="1259"/>
      <c r="AD291" s="1262"/>
      <c r="AE291" s="1264"/>
      <c r="AF291" s="1259"/>
      <c r="AG291" s="1265"/>
      <c r="AH291" s="1245"/>
      <c r="AI291" s="1246"/>
      <c r="AJ291" s="1247"/>
      <c r="AK291" s="1248"/>
      <c r="AL291" s="1246"/>
      <c r="AM291" s="1249"/>
    </row>
    <row r="292" spans="1:39" ht="14.1" customHeight="1" x14ac:dyDescent="0.25">
      <c r="A292" s="365"/>
      <c r="B292" s="366"/>
      <c r="C292" s="367"/>
      <c r="D292" s="1481">
        <v>0</v>
      </c>
      <c r="E292" s="1481"/>
      <c r="F292" s="1482"/>
      <c r="G292" s="1483">
        <v>100</v>
      </c>
      <c r="H292" s="1481"/>
      <c r="I292" s="1482"/>
      <c r="J292" s="1483">
        <v>100</v>
      </c>
      <c r="K292" s="1481"/>
      <c r="L292" s="1482"/>
      <c r="M292" s="1510"/>
      <c r="N292" s="1511"/>
      <c r="O292" s="1512"/>
      <c r="P292" s="1510"/>
      <c r="Q292" s="1511"/>
      <c r="R292" s="1512"/>
      <c r="S292" s="1510"/>
      <c r="T292" s="1511"/>
      <c r="U292" s="1512"/>
      <c r="V292" s="1510"/>
      <c r="W292" s="1511"/>
      <c r="X292" s="1512"/>
      <c r="Y292" s="1510"/>
      <c r="Z292" s="1511"/>
      <c r="AA292" s="1512"/>
      <c r="AB292" s="1510"/>
      <c r="AC292" s="1511"/>
      <c r="AD292" s="1512"/>
      <c r="AE292" s="1510"/>
      <c r="AF292" s="1511"/>
      <c r="AG292" s="1512"/>
      <c r="AH292" s="1513"/>
      <c r="AI292" s="1514"/>
      <c r="AJ292" s="1515"/>
      <c r="AK292" s="1513"/>
      <c r="AL292" s="1514"/>
      <c r="AM292" s="1516"/>
    </row>
    <row r="293" spans="1:39" ht="6.75" customHeight="1" x14ac:dyDescent="0.25">
      <c r="A293" s="362"/>
      <c r="B293" s="363"/>
      <c r="C293" s="364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</row>
    <row r="294" spans="1:39" ht="14.1" customHeight="1" x14ac:dyDescent="0.25">
      <c r="A294" s="244" t="s">
        <v>982</v>
      </c>
      <c r="B294" s="204" t="s">
        <v>85</v>
      </c>
      <c r="C294" s="1397">
        <v>8505000</v>
      </c>
      <c r="D294" s="1471">
        <v>50</v>
      </c>
      <c r="E294" s="1471"/>
      <c r="F294" s="1472"/>
      <c r="G294" s="1473">
        <v>100</v>
      </c>
      <c r="H294" s="1471"/>
      <c r="I294" s="1472"/>
      <c r="J294" s="1473">
        <v>100</v>
      </c>
      <c r="K294" s="1471"/>
      <c r="L294" s="1472"/>
      <c r="M294" s="1517">
        <v>100</v>
      </c>
      <c r="N294" s="1518"/>
      <c r="O294" s="1519"/>
      <c r="P294" s="1517">
        <v>100</v>
      </c>
      <c r="Q294" s="1518"/>
      <c r="R294" s="1519"/>
      <c r="S294" s="1517">
        <v>100</v>
      </c>
      <c r="T294" s="1518"/>
      <c r="U294" s="1519"/>
      <c r="V294" s="1517">
        <v>100</v>
      </c>
      <c r="W294" s="1518"/>
      <c r="X294" s="1519"/>
      <c r="Y294" s="1517">
        <v>100</v>
      </c>
      <c r="Z294" s="1518"/>
      <c r="AA294" s="1519"/>
      <c r="AB294" s="1517">
        <v>100</v>
      </c>
      <c r="AC294" s="1518"/>
      <c r="AD294" s="1519"/>
      <c r="AE294" s="1517">
        <v>100</v>
      </c>
      <c r="AF294" s="1518"/>
      <c r="AG294" s="1519"/>
      <c r="AH294" s="1517">
        <v>100</v>
      </c>
      <c r="AI294" s="1518"/>
      <c r="AJ294" s="1519"/>
      <c r="AK294" s="1517">
        <v>100</v>
      </c>
      <c r="AL294" s="1518"/>
      <c r="AM294" s="1519"/>
    </row>
    <row r="295" spans="1:39" ht="14.1" customHeight="1" x14ac:dyDescent="0.25">
      <c r="A295" s="198"/>
      <c r="B295" s="1488" t="s">
        <v>548</v>
      </c>
      <c r="C295" s="1366"/>
      <c r="D295" s="348">
        <v>0</v>
      </c>
      <c r="E295" s="346"/>
      <c r="F295" s="347">
        <v>40</v>
      </c>
      <c r="G295" s="690">
        <v>95</v>
      </c>
      <c r="H295" s="354"/>
      <c r="I295" s="690">
        <v>95</v>
      </c>
      <c r="J295" s="345">
        <v>100</v>
      </c>
      <c r="K295" s="346"/>
      <c r="L295" s="349">
        <v>95</v>
      </c>
      <c r="M295" s="1258"/>
      <c r="N295" s="1259"/>
      <c r="O295" s="1258"/>
      <c r="P295" s="1260"/>
      <c r="Q295" s="1259"/>
      <c r="R295" s="1261"/>
      <c r="S295" s="1258"/>
      <c r="T295" s="1259"/>
      <c r="U295" s="1262"/>
      <c r="V295" s="1260"/>
      <c r="W295" s="1259"/>
      <c r="X295" s="1262"/>
      <c r="Y295" s="1258"/>
      <c r="Z295" s="1259"/>
      <c r="AA295" s="1258"/>
      <c r="AB295" s="1263"/>
      <c r="AC295" s="1259"/>
      <c r="AD295" s="1262"/>
      <c r="AE295" s="1264"/>
      <c r="AF295" s="1259"/>
      <c r="AG295" s="1265"/>
      <c r="AH295" s="1245"/>
      <c r="AI295" s="1246"/>
      <c r="AJ295" s="1247"/>
      <c r="AK295" s="1248"/>
      <c r="AL295" s="1246"/>
      <c r="AM295" s="1249"/>
    </row>
    <row r="296" spans="1:39" ht="14.1" customHeight="1" x14ac:dyDescent="0.25">
      <c r="A296" s="209"/>
      <c r="B296" s="1489"/>
      <c r="C296" s="205"/>
      <c r="D296" s="1481">
        <v>0</v>
      </c>
      <c r="E296" s="1481"/>
      <c r="F296" s="1482"/>
      <c r="G296" s="1483">
        <v>95</v>
      </c>
      <c r="H296" s="1481"/>
      <c r="I296" s="1482"/>
      <c r="J296" s="1483">
        <v>95</v>
      </c>
      <c r="K296" s="1481"/>
      <c r="L296" s="1482"/>
      <c r="M296" s="1510"/>
      <c r="N296" s="1511"/>
      <c r="O296" s="1512"/>
      <c r="P296" s="1510"/>
      <c r="Q296" s="1511"/>
      <c r="R296" s="1512"/>
      <c r="S296" s="1510"/>
      <c r="T296" s="1511"/>
      <c r="U296" s="1512"/>
      <c r="V296" s="1510"/>
      <c r="W296" s="1511"/>
      <c r="X296" s="1512"/>
      <c r="Y296" s="1510"/>
      <c r="Z296" s="1511"/>
      <c r="AA296" s="1512"/>
      <c r="AB296" s="1510"/>
      <c r="AC296" s="1511"/>
      <c r="AD296" s="1512"/>
      <c r="AE296" s="1510"/>
      <c r="AF296" s="1511"/>
      <c r="AG296" s="1512"/>
      <c r="AH296" s="1513"/>
      <c r="AI296" s="1514"/>
      <c r="AJ296" s="1515"/>
      <c r="AK296" s="1513"/>
      <c r="AL296" s="1514"/>
      <c r="AM296" s="1516"/>
    </row>
    <row r="297" spans="1:39" ht="6.75" customHeight="1" x14ac:dyDescent="0.25">
      <c r="A297" s="198"/>
      <c r="B297" s="176"/>
      <c r="C297" s="213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</row>
    <row r="298" spans="1:39" s="1" customFormat="1" ht="14.1" customHeight="1" x14ac:dyDescent="0.25">
      <c r="A298" s="368" t="s">
        <v>986</v>
      </c>
      <c r="B298" s="206" t="s">
        <v>112</v>
      </c>
      <c r="C298" s="1568">
        <f>C302+C306</f>
        <v>2050000</v>
      </c>
      <c r="D298" s="1454">
        <v>0</v>
      </c>
      <c r="E298" s="1454"/>
      <c r="F298" s="1455"/>
      <c r="G298" s="1456">
        <v>0</v>
      </c>
      <c r="H298" s="1454"/>
      <c r="I298" s="1455"/>
      <c r="J298" s="1456">
        <v>0</v>
      </c>
      <c r="K298" s="1454"/>
      <c r="L298" s="1455"/>
      <c r="M298" s="1456">
        <v>0</v>
      </c>
      <c r="N298" s="1454"/>
      <c r="O298" s="1455"/>
      <c r="P298" s="1456">
        <v>0</v>
      </c>
      <c r="Q298" s="1454"/>
      <c r="R298" s="1455"/>
      <c r="S298" s="1456">
        <v>5</v>
      </c>
      <c r="T298" s="1454"/>
      <c r="U298" s="1455"/>
      <c r="V298" s="1456">
        <v>10</v>
      </c>
      <c r="W298" s="1454"/>
      <c r="X298" s="1455"/>
      <c r="Y298" s="1456">
        <v>20</v>
      </c>
      <c r="Z298" s="1454"/>
      <c r="AA298" s="1455"/>
      <c r="AB298" s="1457">
        <v>20</v>
      </c>
      <c r="AC298" s="1458"/>
      <c r="AD298" s="1459"/>
      <c r="AE298" s="1456">
        <v>30</v>
      </c>
      <c r="AF298" s="1454"/>
      <c r="AG298" s="1455"/>
      <c r="AH298" s="1460">
        <v>60</v>
      </c>
      <c r="AI298" s="1461"/>
      <c r="AJ298" s="1462"/>
      <c r="AK298" s="1460">
        <v>100</v>
      </c>
      <c r="AL298" s="1461"/>
      <c r="AM298" s="1463"/>
    </row>
    <row r="299" spans="1:39" s="1" customFormat="1" ht="14.1" customHeight="1" x14ac:dyDescent="0.25">
      <c r="A299" s="227"/>
      <c r="B299" s="1452" t="s">
        <v>111</v>
      </c>
      <c r="C299" s="1569"/>
      <c r="D299" s="370">
        <v>0</v>
      </c>
      <c r="E299" s="371"/>
      <c r="F299" s="372">
        <v>0</v>
      </c>
      <c r="G299" s="370">
        <v>5</v>
      </c>
      <c r="H299" s="371"/>
      <c r="I299" s="370">
        <v>5</v>
      </c>
      <c r="J299" s="373">
        <v>0</v>
      </c>
      <c r="K299" s="371"/>
      <c r="L299" s="374">
        <v>0</v>
      </c>
      <c r="M299" s="375">
        <v>0</v>
      </c>
      <c r="N299" s="371"/>
      <c r="O299" s="370">
        <v>0</v>
      </c>
      <c r="P299" s="373">
        <v>0</v>
      </c>
      <c r="Q299" s="371"/>
      <c r="R299" s="932">
        <v>0</v>
      </c>
      <c r="S299" s="375">
        <v>9</v>
      </c>
      <c r="T299" s="371"/>
      <c r="U299" s="372">
        <v>9</v>
      </c>
      <c r="V299" s="373">
        <v>12</v>
      </c>
      <c r="W299" s="371"/>
      <c r="X299" s="372">
        <v>12</v>
      </c>
      <c r="Y299" s="375">
        <v>12</v>
      </c>
      <c r="Z299" s="371"/>
      <c r="AA299" s="370">
        <v>12</v>
      </c>
      <c r="AB299" s="376">
        <v>12</v>
      </c>
      <c r="AC299" s="371"/>
      <c r="AD299" s="372">
        <v>12</v>
      </c>
      <c r="AE299" s="377">
        <v>14</v>
      </c>
      <c r="AF299" s="371"/>
      <c r="AG299" s="1126">
        <v>14</v>
      </c>
      <c r="AH299" s="377">
        <v>14</v>
      </c>
      <c r="AI299" s="371"/>
      <c r="AJ299" s="1126">
        <v>14</v>
      </c>
      <c r="AK299" s="380">
        <v>100</v>
      </c>
      <c r="AL299" s="340"/>
      <c r="AM299" s="381">
        <v>100</v>
      </c>
    </row>
    <row r="300" spans="1:39" s="1" customFormat="1" ht="14.1" customHeight="1" x14ac:dyDescent="0.25">
      <c r="A300" s="382"/>
      <c r="B300" s="1453"/>
      <c r="C300" s="201"/>
      <c r="D300" s="1464">
        <v>0</v>
      </c>
      <c r="E300" s="1464"/>
      <c r="F300" s="1465"/>
      <c r="G300" s="1466">
        <v>5</v>
      </c>
      <c r="H300" s="1464"/>
      <c r="I300" s="1465"/>
      <c r="J300" s="1466">
        <v>0</v>
      </c>
      <c r="K300" s="1464"/>
      <c r="L300" s="1465"/>
      <c r="M300" s="1466">
        <v>0</v>
      </c>
      <c r="N300" s="1464"/>
      <c r="O300" s="1465"/>
      <c r="P300" s="1466">
        <v>0</v>
      </c>
      <c r="Q300" s="1464"/>
      <c r="R300" s="1465"/>
      <c r="S300" s="1466">
        <v>9</v>
      </c>
      <c r="T300" s="1464"/>
      <c r="U300" s="1465"/>
      <c r="V300" s="1466">
        <v>12</v>
      </c>
      <c r="W300" s="1464"/>
      <c r="X300" s="1465"/>
      <c r="Y300" s="1466">
        <v>12</v>
      </c>
      <c r="Z300" s="1464"/>
      <c r="AA300" s="1465"/>
      <c r="AB300" s="1466">
        <v>12</v>
      </c>
      <c r="AC300" s="1464"/>
      <c r="AD300" s="1465"/>
      <c r="AE300" s="1466">
        <v>14</v>
      </c>
      <c r="AF300" s="1464"/>
      <c r="AG300" s="1465"/>
      <c r="AH300" s="1466">
        <v>14</v>
      </c>
      <c r="AI300" s="1464"/>
      <c r="AJ300" s="1465"/>
      <c r="AK300" s="1467">
        <v>100</v>
      </c>
      <c r="AL300" s="1468"/>
      <c r="AM300" s="1470"/>
    </row>
    <row r="301" spans="1:39" ht="6.75" customHeight="1" x14ac:dyDescent="0.25">
      <c r="A301" s="198"/>
      <c r="B301" s="174"/>
      <c r="C301" s="199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</row>
    <row r="302" spans="1:39" ht="14.1" customHeight="1" x14ac:dyDescent="0.25">
      <c r="A302" s="244" t="s">
        <v>987</v>
      </c>
      <c r="B302" s="204" t="s">
        <v>86</v>
      </c>
      <c r="C302" s="1397">
        <v>1190000</v>
      </c>
      <c r="D302" s="1471">
        <v>0</v>
      </c>
      <c r="E302" s="1471"/>
      <c r="F302" s="1472"/>
      <c r="G302" s="1473">
        <v>0</v>
      </c>
      <c r="H302" s="1471"/>
      <c r="I302" s="1472"/>
      <c r="J302" s="1473">
        <v>0</v>
      </c>
      <c r="K302" s="1471"/>
      <c r="L302" s="1472"/>
      <c r="M302" s="1473">
        <v>0</v>
      </c>
      <c r="N302" s="1471"/>
      <c r="O302" s="1472"/>
      <c r="P302" s="1473">
        <v>0</v>
      </c>
      <c r="Q302" s="1471"/>
      <c r="R302" s="1472"/>
      <c r="S302" s="1473">
        <v>10</v>
      </c>
      <c r="T302" s="1471"/>
      <c r="U302" s="1472"/>
      <c r="V302" s="1473">
        <v>20</v>
      </c>
      <c r="W302" s="1471"/>
      <c r="X302" s="1472"/>
      <c r="Y302" s="1473">
        <v>25</v>
      </c>
      <c r="Z302" s="1471"/>
      <c r="AA302" s="1472"/>
      <c r="AB302" s="1474">
        <v>30</v>
      </c>
      <c r="AC302" s="1475"/>
      <c r="AD302" s="1476"/>
      <c r="AE302" s="1473">
        <v>50</v>
      </c>
      <c r="AF302" s="1471"/>
      <c r="AG302" s="1472"/>
      <c r="AH302" s="1477">
        <v>70</v>
      </c>
      <c r="AI302" s="1478"/>
      <c r="AJ302" s="1479"/>
      <c r="AK302" s="1477">
        <v>100</v>
      </c>
      <c r="AL302" s="1478"/>
      <c r="AM302" s="1480"/>
    </row>
    <row r="303" spans="1:39" ht="14.1" customHeight="1" x14ac:dyDescent="0.25">
      <c r="A303" s="203"/>
      <c r="B303" s="176" t="s">
        <v>87</v>
      </c>
      <c r="C303" s="1366"/>
      <c r="D303" s="348">
        <v>0</v>
      </c>
      <c r="E303" s="346"/>
      <c r="F303" s="347">
        <v>0</v>
      </c>
      <c r="G303" s="348">
        <v>0</v>
      </c>
      <c r="H303" s="346"/>
      <c r="I303" s="348">
        <v>0</v>
      </c>
      <c r="J303" s="345">
        <v>0</v>
      </c>
      <c r="K303" s="346"/>
      <c r="L303" s="349">
        <v>0</v>
      </c>
      <c r="M303" s="350">
        <v>0</v>
      </c>
      <c r="N303" s="346"/>
      <c r="O303" s="348">
        <v>0</v>
      </c>
      <c r="P303" s="345">
        <v>0</v>
      </c>
      <c r="Q303" s="346"/>
      <c r="R303" s="933">
        <v>0</v>
      </c>
      <c r="S303" s="350">
        <v>16</v>
      </c>
      <c r="T303" s="346"/>
      <c r="U303" s="347">
        <v>16</v>
      </c>
      <c r="V303" s="345">
        <v>16</v>
      </c>
      <c r="W303" s="346"/>
      <c r="X303" s="347">
        <v>16</v>
      </c>
      <c r="Y303" s="350">
        <v>16</v>
      </c>
      <c r="Z303" s="346"/>
      <c r="AA303" s="348">
        <v>16</v>
      </c>
      <c r="AB303" s="351">
        <v>16</v>
      </c>
      <c r="AC303" s="346"/>
      <c r="AD303" s="347">
        <v>16</v>
      </c>
      <c r="AE303" s="352">
        <v>18</v>
      </c>
      <c r="AF303" s="346"/>
      <c r="AG303" s="1127">
        <v>18</v>
      </c>
      <c r="AH303" s="352">
        <v>18</v>
      </c>
      <c r="AI303" s="346"/>
      <c r="AJ303" s="1127">
        <v>18</v>
      </c>
      <c r="AK303" s="356">
        <v>100</v>
      </c>
      <c r="AL303" s="354"/>
      <c r="AM303" s="357">
        <v>100</v>
      </c>
    </row>
    <row r="304" spans="1:39" ht="14.1" customHeight="1" x14ac:dyDescent="0.25">
      <c r="A304" s="243"/>
      <c r="B304" s="177"/>
      <c r="C304" s="205"/>
      <c r="D304" s="1481">
        <v>0</v>
      </c>
      <c r="E304" s="1481"/>
      <c r="F304" s="1482"/>
      <c r="G304" s="1483">
        <v>0</v>
      </c>
      <c r="H304" s="1481"/>
      <c r="I304" s="1482"/>
      <c r="J304" s="1483">
        <v>0</v>
      </c>
      <c r="K304" s="1481"/>
      <c r="L304" s="1482"/>
      <c r="M304" s="1483">
        <v>0</v>
      </c>
      <c r="N304" s="1481"/>
      <c r="O304" s="1482"/>
      <c r="P304" s="1483">
        <v>0</v>
      </c>
      <c r="Q304" s="1481"/>
      <c r="R304" s="1482"/>
      <c r="S304" s="1483">
        <v>16</v>
      </c>
      <c r="T304" s="1481"/>
      <c r="U304" s="1482"/>
      <c r="V304" s="1483">
        <v>16</v>
      </c>
      <c r="W304" s="1481"/>
      <c r="X304" s="1482"/>
      <c r="Y304" s="1483">
        <v>16</v>
      </c>
      <c r="Z304" s="1481"/>
      <c r="AA304" s="1482"/>
      <c r="AB304" s="1483">
        <v>16</v>
      </c>
      <c r="AC304" s="1481"/>
      <c r="AD304" s="1482"/>
      <c r="AE304" s="1483">
        <v>18</v>
      </c>
      <c r="AF304" s="1481"/>
      <c r="AG304" s="1482"/>
      <c r="AH304" s="1483">
        <v>18</v>
      </c>
      <c r="AI304" s="1481"/>
      <c r="AJ304" s="1482"/>
      <c r="AK304" s="1484">
        <v>100</v>
      </c>
      <c r="AL304" s="1485"/>
      <c r="AM304" s="1487"/>
    </row>
    <row r="305" spans="1:39" ht="14.1" customHeight="1" x14ac:dyDescent="0.25">
      <c r="A305" s="387"/>
      <c r="B305" s="341"/>
      <c r="C305" s="342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</row>
    <row r="306" spans="1:39" ht="14.1" customHeight="1" x14ac:dyDescent="0.25">
      <c r="A306" s="244" t="s">
        <v>988</v>
      </c>
      <c r="B306" s="204" t="s">
        <v>88</v>
      </c>
      <c r="C306" s="1397">
        <v>860000</v>
      </c>
      <c r="D306" s="1471">
        <v>0</v>
      </c>
      <c r="E306" s="1471"/>
      <c r="F306" s="1472"/>
      <c r="G306" s="1473">
        <v>0</v>
      </c>
      <c r="H306" s="1471"/>
      <c r="I306" s="1472"/>
      <c r="J306" s="1473">
        <v>0</v>
      </c>
      <c r="K306" s="1471"/>
      <c r="L306" s="1472"/>
      <c r="M306" s="1473">
        <v>0</v>
      </c>
      <c r="N306" s="1471"/>
      <c r="O306" s="1472"/>
      <c r="P306" s="1473">
        <v>0</v>
      </c>
      <c r="Q306" s="1471"/>
      <c r="R306" s="1472"/>
      <c r="S306" s="1473">
        <v>0</v>
      </c>
      <c r="T306" s="1471"/>
      <c r="U306" s="1472"/>
      <c r="V306" s="1473">
        <v>0</v>
      </c>
      <c r="W306" s="1471"/>
      <c r="X306" s="1472"/>
      <c r="Y306" s="1473">
        <v>10</v>
      </c>
      <c r="Z306" s="1471"/>
      <c r="AA306" s="1472"/>
      <c r="AB306" s="1474">
        <v>10</v>
      </c>
      <c r="AC306" s="1475"/>
      <c r="AD306" s="1476"/>
      <c r="AE306" s="1473">
        <v>15</v>
      </c>
      <c r="AF306" s="1471"/>
      <c r="AG306" s="1472"/>
      <c r="AH306" s="1477">
        <v>50</v>
      </c>
      <c r="AI306" s="1478"/>
      <c r="AJ306" s="1479"/>
      <c r="AK306" s="1477">
        <v>100</v>
      </c>
      <c r="AL306" s="1478"/>
      <c r="AM306" s="1480"/>
    </row>
    <row r="307" spans="1:39" ht="14.1" customHeight="1" x14ac:dyDescent="0.25">
      <c r="A307" s="198"/>
      <c r="B307" s="176" t="s">
        <v>89</v>
      </c>
      <c r="C307" s="1366"/>
      <c r="D307" s="348">
        <v>0</v>
      </c>
      <c r="E307" s="346"/>
      <c r="F307" s="347">
        <v>0</v>
      </c>
      <c r="G307" s="348">
        <v>5</v>
      </c>
      <c r="H307" s="346"/>
      <c r="I307" s="348">
        <v>0</v>
      </c>
      <c r="J307" s="345">
        <v>5</v>
      </c>
      <c r="K307" s="346"/>
      <c r="L307" s="349">
        <v>0</v>
      </c>
      <c r="M307" s="350">
        <v>5</v>
      </c>
      <c r="N307" s="346"/>
      <c r="O307" s="348">
        <v>0</v>
      </c>
      <c r="P307" s="345">
        <v>5</v>
      </c>
      <c r="Q307" s="346"/>
      <c r="R307" s="933">
        <v>0</v>
      </c>
      <c r="S307" s="350">
        <v>5</v>
      </c>
      <c r="T307" s="346"/>
      <c r="U307" s="347">
        <v>0</v>
      </c>
      <c r="V307" s="345">
        <v>5</v>
      </c>
      <c r="W307" s="346"/>
      <c r="X307" s="347">
        <v>0</v>
      </c>
      <c r="Y307" s="350">
        <v>7</v>
      </c>
      <c r="Z307" s="346"/>
      <c r="AA307" s="348">
        <v>7</v>
      </c>
      <c r="AB307" s="351">
        <v>7</v>
      </c>
      <c r="AC307" s="346"/>
      <c r="AD307" s="347">
        <v>7</v>
      </c>
      <c r="AE307" s="352">
        <v>7</v>
      </c>
      <c r="AF307" s="346"/>
      <c r="AG307" s="1127">
        <v>7</v>
      </c>
      <c r="AH307" s="352">
        <v>7</v>
      </c>
      <c r="AI307" s="346"/>
      <c r="AJ307" s="1127">
        <v>7</v>
      </c>
      <c r="AK307" s="356">
        <v>100</v>
      </c>
      <c r="AL307" s="354"/>
      <c r="AM307" s="357">
        <v>100</v>
      </c>
    </row>
    <row r="308" spans="1:39" ht="14.1" customHeight="1" x14ac:dyDescent="0.25">
      <c r="A308" s="209"/>
      <c r="B308" s="211"/>
      <c r="C308" s="369"/>
      <c r="D308" s="1481">
        <v>0</v>
      </c>
      <c r="E308" s="1481"/>
      <c r="F308" s="1482"/>
      <c r="G308" s="1483">
        <v>0</v>
      </c>
      <c r="H308" s="1481"/>
      <c r="I308" s="1482"/>
      <c r="J308" s="1483">
        <v>0</v>
      </c>
      <c r="K308" s="1481"/>
      <c r="L308" s="1482"/>
      <c r="M308" s="1483">
        <v>0</v>
      </c>
      <c r="N308" s="1481"/>
      <c r="O308" s="1482"/>
      <c r="P308" s="1483">
        <v>0</v>
      </c>
      <c r="Q308" s="1481"/>
      <c r="R308" s="1482"/>
      <c r="S308" s="1483">
        <v>0</v>
      </c>
      <c r="T308" s="1481"/>
      <c r="U308" s="1482"/>
      <c r="V308" s="1483">
        <v>0</v>
      </c>
      <c r="W308" s="1481"/>
      <c r="X308" s="1482"/>
      <c r="Y308" s="1483">
        <v>7</v>
      </c>
      <c r="Z308" s="1481"/>
      <c r="AA308" s="1482"/>
      <c r="AB308" s="1483">
        <v>7</v>
      </c>
      <c r="AC308" s="1481"/>
      <c r="AD308" s="1482"/>
      <c r="AE308" s="1483">
        <v>7</v>
      </c>
      <c r="AF308" s="1481"/>
      <c r="AG308" s="1482"/>
      <c r="AH308" s="1483">
        <v>7</v>
      </c>
      <c r="AI308" s="1481"/>
      <c r="AJ308" s="1482"/>
      <c r="AK308" s="1484">
        <v>100</v>
      </c>
      <c r="AL308" s="1485"/>
      <c r="AM308" s="1487"/>
    </row>
    <row r="309" spans="1:39" ht="14.1" customHeight="1" x14ac:dyDescent="0.25">
      <c r="A309" s="130"/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</row>
    <row r="310" spans="1:39" ht="14.1" customHeight="1" x14ac:dyDescent="0.25">
      <c r="A310" s="130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</row>
    <row r="311" spans="1:39" ht="14.1" customHeight="1" x14ac:dyDescent="0.25">
      <c r="A311" s="130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</row>
    <row r="312" spans="1:39" ht="14.1" customHeight="1" x14ac:dyDescent="0.25">
      <c r="A312" s="130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</row>
    <row r="313" spans="1:39" ht="14.1" customHeight="1" x14ac:dyDescent="0.25">
      <c r="A313" s="130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</row>
    <row r="314" spans="1:39" ht="14.1" customHeight="1" x14ac:dyDescent="0.25">
      <c r="A314" s="130"/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</row>
    <row r="315" spans="1:39" ht="14.1" customHeight="1" x14ac:dyDescent="0.25">
      <c r="A315" s="130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</row>
    <row r="316" spans="1:39" ht="14.1" customHeight="1" x14ac:dyDescent="0.25">
      <c r="A316" s="130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</row>
    <row r="317" spans="1:39" ht="14.1" customHeight="1" x14ac:dyDescent="0.25">
      <c r="A317" s="130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</row>
    <row r="318" spans="1:39" ht="14.1" customHeight="1" x14ac:dyDescent="0.25">
      <c r="A318" s="130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</row>
    <row r="319" spans="1:39" ht="14.1" customHeight="1" x14ac:dyDescent="0.25">
      <c r="A319" s="130"/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</row>
    <row r="320" spans="1:39" ht="14.1" customHeight="1" x14ac:dyDescent="0.25">
      <c r="A320" s="130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</row>
    <row r="321" spans="1:13" ht="14.1" customHeight="1" x14ac:dyDescent="0.25">
      <c r="A321" s="130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</row>
    <row r="322" spans="1:13" ht="14.1" customHeight="1" x14ac:dyDescent="0.25">
      <c r="A322" s="130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</row>
    <row r="323" spans="1:13" ht="14.1" customHeight="1" x14ac:dyDescent="0.25">
      <c r="A323" s="130"/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</row>
    <row r="324" spans="1:13" ht="14.1" customHeight="1" x14ac:dyDescent="0.25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</row>
    <row r="325" spans="1:13" ht="14.1" customHeight="1" x14ac:dyDescent="0.25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</row>
    <row r="326" spans="1:13" ht="14.1" customHeight="1" x14ac:dyDescent="0.25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</row>
    <row r="327" spans="1:13" ht="14.1" customHeight="1" x14ac:dyDescent="0.25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</row>
    <row r="328" spans="1:13" ht="14.1" customHeight="1" x14ac:dyDescent="0.25">
      <c r="A328" s="130"/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</row>
    <row r="329" spans="1:13" ht="14.1" customHeight="1" x14ac:dyDescent="0.25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</row>
    <row r="330" spans="1:13" ht="14.1" customHeight="1" x14ac:dyDescent="0.25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</row>
    <row r="331" spans="1:13" ht="14.1" customHeight="1" x14ac:dyDescent="0.25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</row>
    <row r="332" spans="1:13" ht="14.1" customHeight="1" x14ac:dyDescent="0.25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</row>
    <row r="333" spans="1:13" ht="14.1" customHeight="1" x14ac:dyDescent="0.25">
      <c r="A333" s="130"/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</row>
    <row r="334" spans="1:13" ht="14.1" customHeight="1" x14ac:dyDescent="0.25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</row>
    <row r="335" spans="1:13" ht="14.1" customHeight="1" x14ac:dyDescent="0.25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</row>
    <row r="336" spans="1:13" ht="14.1" customHeight="1" x14ac:dyDescent="0.25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</row>
    <row r="337" spans="1:13" ht="14.1" customHeight="1" x14ac:dyDescent="0.25">
      <c r="A337" s="130"/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</row>
    <row r="338" spans="1:13" ht="14.1" customHeight="1" x14ac:dyDescent="0.25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</row>
    <row r="339" spans="1:13" ht="14.1" customHeight="1" x14ac:dyDescent="0.25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</row>
    <row r="340" spans="1:13" ht="14.1" customHeight="1" x14ac:dyDescent="0.25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</row>
    <row r="341" spans="1:13" ht="14.1" customHeight="1" x14ac:dyDescent="0.25">
      <c r="A341" s="130"/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</row>
    <row r="342" spans="1:13" ht="14.1" customHeight="1" x14ac:dyDescent="0.25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</row>
    <row r="343" spans="1:13" ht="14.1" customHeight="1" x14ac:dyDescent="0.25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</row>
    <row r="344" spans="1:13" ht="14.1" customHeight="1" x14ac:dyDescent="0.25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</row>
    <row r="345" spans="1:13" ht="14.1" customHeight="1" x14ac:dyDescent="0.25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</row>
    <row r="346" spans="1:13" ht="14.1" customHeight="1" x14ac:dyDescent="0.25">
      <c r="A346" s="130"/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</row>
    <row r="347" spans="1:13" ht="14.1" customHeight="1" x14ac:dyDescent="0.25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</row>
    <row r="348" spans="1:13" ht="14.1" customHeight="1" x14ac:dyDescent="0.25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</row>
    <row r="349" spans="1:13" ht="14.1" customHeight="1" x14ac:dyDescent="0.25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</row>
    <row r="350" spans="1:13" ht="14.1" customHeight="1" x14ac:dyDescent="0.25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</row>
    <row r="351" spans="1:13" ht="14.1" customHeight="1" x14ac:dyDescent="0.25">
      <c r="A351" s="130"/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</row>
    <row r="352" spans="1:13" ht="14.1" customHeight="1" x14ac:dyDescent="0.25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</row>
    <row r="353" spans="1:13" ht="14.1" customHeight="1" x14ac:dyDescent="0.25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</row>
    <row r="354" spans="1:13" ht="14.1" customHeight="1" x14ac:dyDescent="0.25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</row>
    <row r="355" spans="1:13" ht="14.1" customHeight="1" x14ac:dyDescent="0.25">
      <c r="A355" s="130"/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</row>
    <row r="356" spans="1:13" ht="14.1" customHeight="1" x14ac:dyDescent="0.25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</row>
    <row r="357" spans="1:13" ht="14.1" customHeight="1" x14ac:dyDescent="0.25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</row>
    <row r="358" spans="1:13" ht="14.1" customHeight="1" x14ac:dyDescent="0.25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</row>
    <row r="359" spans="1:13" ht="14.1" customHeight="1" x14ac:dyDescent="0.25">
      <c r="A359" s="130"/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</row>
    <row r="360" spans="1:13" ht="14.1" customHeight="1" x14ac:dyDescent="0.25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</row>
    <row r="361" spans="1:13" ht="14.1" customHeight="1" x14ac:dyDescent="0.25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</row>
    <row r="362" spans="1:13" ht="14.1" customHeight="1" x14ac:dyDescent="0.25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</row>
    <row r="363" spans="1:13" ht="14.1" customHeight="1" x14ac:dyDescent="0.25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</row>
    <row r="364" spans="1:13" ht="14.1" customHeight="1" x14ac:dyDescent="0.25">
      <c r="A364" s="130"/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</row>
    <row r="365" spans="1:13" ht="14.1" customHeight="1" x14ac:dyDescent="0.25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</row>
    <row r="366" spans="1:13" ht="14.1" customHeight="1" x14ac:dyDescent="0.25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</row>
    <row r="367" spans="1:13" ht="14.1" customHeight="1" x14ac:dyDescent="0.25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</row>
    <row r="368" spans="1:13" ht="14.1" customHeight="1" x14ac:dyDescent="0.25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</row>
    <row r="369" spans="1:13" ht="14.1" customHeight="1" x14ac:dyDescent="0.25">
      <c r="A369" s="130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</row>
    <row r="370" spans="1:13" ht="14.1" customHeight="1" x14ac:dyDescent="0.25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</row>
    <row r="371" spans="1:13" ht="14.1" customHeight="1" x14ac:dyDescent="0.25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</row>
    <row r="372" spans="1:13" ht="14.1" customHeight="1" x14ac:dyDescent="0.25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</row>
    <row r="373" spans="1:13" ht="14.1" customHeight="1" x14ac:dyDescent="0.25">
      <c r="A373" s="130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</row>
    <row r="374" spans="1:13" ht="14.1" customHeight="1" x14ac:dyDescent="0.25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</row>
    <row r="375" spans="1:13" ht="14.1" customHeight="1" x14ac:dyDescent="0.25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</row>
    <row r="376" spans="1:13" ht="14.1" customHeight="1" x14ac:dyDescent="0.25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</row>
    <row r="377" spans="1:13" ht="14.1" customHeight="1" x14ac:dyDescent="0.25">
      <c r="A377" s="130"/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</row>
    <row r="378" spans="1:13" ht="14.1" customHeight="1" x14ac:dyDescent="0.25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</row>
    <row r="379" spans="1:13" ht="14.1" customHeight="1" x14ac:dyDescent="0.25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</row>
    <row r="380" spans="1:13" ht="14.1" customHeight="1" x14ac:dyDescent="0.25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</row>
    <row r="381" spans="1:13" ht="14.1" customHeight="1" x14ac:dyDescent="0.25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</row>
    <row r="382" spans="1:13" ht="14.1" customHeight="1" x14ac:dyDescent="0.25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</row>
    <row r="383" spans="1:13" ht="14.1" customHeight="1" x14ac:dyDescent="0.25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</row>
    <row r="384" spans="1:13" ht="14.1" customHeight="1" x14ac:dyDescent="0.25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</row>
    <row r="385" spans="1:13" ht="14.1" customHeight="1" x14ac:dyDescent="0.25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</row>
    <row r="386" spans="1:13" ht="14.1" customHeight="1" x14ac:dyDescent="0.25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</row>
    <row r="387" spans="1:13" ht="14.1" customHeight="1" x14ac:dyDescent="0.25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</row>
    <row r="388" spans="1:13" ht="14.1" customHeight="1" x14ac:dyDescent="0.25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</row>
    <row r="389" spans="1:13" ht="14.1" customHeight="1" x14ac:dyDescent="0.25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</row>
    <row r="390" spans="1:13" ht="14.1" customHeight="1" x14ac:dyDescent="0.25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</row>
    <row r="391" spans="1:13" ht="14.1" customHeight="1" x14ac:dyDescent="0.25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</row>
    <row r="392" spans="1:13" ht="14.1" customHeight="1" x14ac:dyDescent="0.25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</row>
    <row r="393" spans="1:13" ht="14.1" customHeight="1" x14ac:dyDescent="0.25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</row>
    <row r="394" spans="1:13" ht="14.1" customHeight="1" x14ac:dyDescent="0.25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</row>
    <row r="395" spans="1:13" ht="14.1" customHeight="1" x14ac:dyDescent="0.25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</row>
    <row r="396" spans="1:13" ht="14.1" customHeight="1" x14ac:dyDescent="0.25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</row>
    <row r="397" spans="1:13" ht="14.1" customHeight="1" x14ac:dyDescent="0.25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</row>
    <row r="398" spans="1:13" ht="14.1" customHeight="1" x14ac:dyDescent="0.25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</row>
    <row r="399" spans="1:13" ht="14.1" customHeight="1" x14ac:dyDescent="0.25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</row>
    <row r="400" spans="1:13" ht="14.1" customHeight="1" x14ac:dyDescent="0.25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</row>
    <row r="401" spans="1:13" ht="14.1" customHeight="1" x14ac:dyDescent="0.25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</row>
    <row r="402" spans="1:13" ht="14.1" customHeight="1" x14ac:dyDescent="0.25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</row>
    <row r="403" spans="1:13" ht="14.1" customHeight="1" x14ac:dyDescent="0.25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</row>
    <row r="404" spans="1:13" ht="14.1" customHeight="1" x14ac:dyDescent="0.25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</row>
    <row r="405" spans="1:13" ht="14.1" customHeight="1" x14ac:dyDescent="0.25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</row>
    <row r="406" spans="1:13" ht="14.1" customHeight="1" x14ac:dyDescent="0.25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</row>
    <row r="407" spans="1:13" ht="14.1" customHeight="1" x14ac:dyDescent="0.25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</row>
    <row r="408" spans="1:13" ht="14.1" customHeight="1" x14ac:dyDescent="0.25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</row>
    <row r="409" spans="1:13" x14ac:dyDescent="0.25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</row>
    <row r="410" spans="1:13" x14ac:dyDescent="0.25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</row>
    <row r="411" spans="1:13" x14ac:dyDescent="0.25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</row>
    <row r="412" spans="1:13" x14ac:dyDescent="0.25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</row>
    <row r="413" spans="1:13" x14ac:dyDescent="0.25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</row>
    <row r="414" spans="1:13" x14ac:dyDescent="0.25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</row>
    <row r="415" spans="1:13" x14ac:dyDescent="0.25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</row>
    <row r="416" spans="1:13" x14ac:dyDescent="0.25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</row>
    <row r="417" spans="1:13" x14ac:dyDescent="0.25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</row>
    <row r="418" spans="1:13" x14ac:dyDescent="0.25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</row>
    <row r="419" spans="1:13" x14ac:dyDescent="0.25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</row>
    <row r="420" spans="1:13" x14ac:dyDescent="0.25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</row>
    <row r="421" spans="1:13" x14ac:dyDescent="0.25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</row>
    <row r="422" spans="1:13" x14ac:dyDescent="0.25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</row>
    <row r="423" spans="1:13" x14ac:dyDescent="0.25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</row>
    <row r="424" spans="1:13" x14ac:dyDescent="0.25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</row>
    <row r="425" spans="1:13" x14ac:dyDescent="0.25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</row>
    <row r="426" spans="1:13" x14ac:dyDescent="0.25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</row>
    <row r="427" spans="1:13" x14ac:dyDescent="0.25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</row>
    <row r="428" spans="1:13" x14ac:dyDescent="0.25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</row>
    <row r="429" spans="1:13" x14ac:dyDescent="0.25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</row>
    <row r="430" spans="1:13" x14ac:dyDescent="0.25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</row>
    <row r="431" spans="1:13" x14ac:dyDescent="0.25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</row>
    <row r="432" spans="1:13" x14ac:dyDescent="0.25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</row>
    <row r="433" spans="1:13" x14ac:dyDescent="0.25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</row>
    <row r="434" spans="1:13" x14ac:dyDescent="0.25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</row>
    <row r="435" spans="1:13" x14ac:dyDescent="0.25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</row>
    <row r="436" spans="1:13" x14ac:dyDescent="0.25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</row>
    <row r="437" spans="1:13" x14ac:dyDescent="0.25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</row>
    <row r="438" spans="1:13" x14ac:dyDescent="0.25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</row>
    <row r="439" spans="1:13" x14ac:dyDescent="0.25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</row>
    <row r="440" spans="1:13" x14ac:dyDescent="0.25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</row>
    <row r="441" spans="1:13" x14ac:dyDescent="0.25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</row>
    <row r="442" spans="1:13" x14ac:dyDescent="0.25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</row>
    <row r="443" spans="1:13" x14ac:dyDescent="0.25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</row>
    <row r="444" spans="1:13" x14ac:dyDescent="0.25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</row>
    <row r="445" spans="1:13" x14ac:dyDescent="0.25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</row>
    <row r="446" spans="1:13" x14ac:dyDescent="0.25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</row>
    <row r="447" spans="1:13" x14ac:dyDescent="0.25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</row>
    <row r="448" spans="1:13" x14ac:dyDescent="0.25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</row>
    <row r="449" spans="1:13" x14ac:dyDescent="0.25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</row>
    <row r="450" spans="1:13" x14ac:dyDescent="0.25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</row>
    <row r="451" spans="1:13" x14ac:dyDescent="0.25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</row>
    <row r="452" spans="1:13" x14ac:dyDescent="0.25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</row>
    <row r="453" spans="1:13" x14ac:dyDescent="0.25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</row>
    <row r="454" spans="1:13" x14ac:dyDescent="0.25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</row>
    <row r="455" spans="1:13" x14ac:dyDescent="0.25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</row>
    <row r="456" spans="1:13" x14ac:dyDescent="0.25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</row>
    <row r="457" spans="1:13" x14ac:dyDescent="0.25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</row>
    <row r="458" spans="1:13" x14ac:dyDescent="0.25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</row>
    <row r="459" spans="1:13" x14ac:dyDescent="0.25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</row>
    <row r="460" spans="1:13" x14ac:dyDescent="0.25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</row>
    <row r="461" spans="1:13" x14ac:dyDescent="0.25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</row>
    <row r="462" spans="1:13" x14ac:dyDescent="0.25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</row>
    <row r="463" spans="1:13" x14ac:dyDescent="0.25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</row>
    <row r="464" spans="1:13" x14ac:dyDescent="0.25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</row>
    <row r="465" spans="1:13" x14ac:dyDescent="0.25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</row>
    <row r="466" spans="1:13" x14ac:dyDescent="0.25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</row>
    <row r="467" spans="1:13" x14ac:dyDescent="0.25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</row>
    <row r="468" spans="1:13" x14ac:dyDescent="0.25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</row>
    <row r="469" spans="1:13" x14ac:dyDescent="0.25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</row>
    <row r="470" spans="1:13" x14ac:dyDescent="0.25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</row>
    <row r="471" spans="1:13" x14ac:dyDescent="0.25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</row>
    <row r="472" spans="1:13" x14ac:dyDescent="0.25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</row>
    <row r="473" spans="1:13" x14ac:dyDescent="0.25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</row>
    <row r="474" spans="1:13" x14ac:dyDescent="0.25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</row>
    <row r="475" spans="1:13" x14ac:dyDescent="0.25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</row>
    <row r="476" spans="1:13" x14ac:dyDescent="0.25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</row>
    <row r="477" spans="1:13" x14ac:dyDescent="0.25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</row>
    <row r="478" spans="1:13" x14ac:dyDescent="0.25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</row>
    <row r="479" spans="1:13" x14ac:dyDescent="0.25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</row>
    <row r="480" spans="1:13" x14ac:dyDescent="0.25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</row>
    <row r="481" spans="1:13" x14ac:dyDescent="0.25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</row>
    <row r="482" spans="1:13" x14ac:dyDescent="0.25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</row>
    <row r="483" spans="1:13" x14ac:dyDescent="0.25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</row>
    <row r="484" spans="1:13" x14ac:dyDescent="0.25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</row>
    <row r="485" spans="1:13" x14ac:dyDescent="0.25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</row>
    <row r="486" spans="1:13" x14ac:dyDescent="0.25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</row>
    <row r="487" spans="1:13" x14ac:dyDescent="0.25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</row>
    <row r="488" spans="1:13" x14ac:dyDescent="0.25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</row>
    <row r="489" spans="1:13" x14ac:dyDescent="0.25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</row>
    <row r="490" spans="1:13" x14ac:dyDescent="0.25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</row>
    <row r="491" spans="1:13" x14ac:dyDescent="0.25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</row>
    <row r="492" spans="1:13" x14ac:dyDescent="0.25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</row>
    <row r="493" spans="1:13" x14ac:dyDescent="0.25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</row>
    <row r="494" spans="1:13" x14ac:dyDescent="0.25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</row>
    <row r="495" spans="1:13" x14ac:dyDescent="0.25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</row>
    <row r="496" spans="1:13" x14ac:dyDescent="0.25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</row>
    <row r="497" spans="1:13" x14ac:dyDescent="0.25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</row>
    <row r="498" spans="1:13" x14ac:dyDescent="0.25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</row>
    <row r="499" spans="1:13" x14ac:dyDescent="0.25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</row>
    <row r="500" spans="1:13" x14ac:dyDescent="0.25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</row>
    <row r="501" spans="1:13" x14ac:dyDescent="0.25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</row>
    <row r="502" spans="1:13" x14ac:dyDescent="0.25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</row>
    <row r="503" spans="1:13" x14ac:dyDescent="0.25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</row>
    <row r="504" spans="1:13" x14ac:dyDescent="0.25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</row>
    <row r="505" spans="1:13" x14ac:dyDescent="0.25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</row>
    <row r="506" spans="1:13" x14ac:dyDescent="0.25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</row>
    <row r="507" spans="1:13" x14ac:dyDescent="0.25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</row>
    <row r="508" spans="1:13" x14ac:dyDescent="0.25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</row>
    <row r="509" spans="1:13" x14ac:dyDescent="0.25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</row>
    <row r="510" spans="1:13" x14ac:dyDescent="0.25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</row>
    <row r="511" spans="1:13" x14ac:dyDescent="0.25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</row>
    <row r="512" spans="1:13" x14ac:dyDescent="0.25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</row>
    <row r="513" spans="1:13" x14ac:dyDescent="0.25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</row>
    <row r="514" spans="1:13" x14ac:dyDescent="0.25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</row>
    <row r="515" spans="1:13" x14ac:dyDescent="0.25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</row>
    <row r="516" spans="1:13" x14ac:dyDescent="0.25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</row>
    <row r="517" spans="1:13" x14ac:dyDescent="0.25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</row>
    <row r="518" spans="1:13" x14ac:dyDescent="0.25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</row>
    <row r="519" spans="1:13" x14ac:dyDescent="0.25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</row>
    <row r="520" spans="1:13" x14ac:dyDescent="0.25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</row>
    <row r="521" spans="1:13" x14ac:dyDescent="0.25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</row>
    <row r="522" spans="1:13" x14ac:dyDescent="0.25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</row>
    <row r="523" spans="1:13" x14ac:dyDescent="0.25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</row>
    <row r="524" spans="1:13" x14ac:dyDescent="0.25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</row>
    <row r="525" spans="1:13" x14ac:dyDescent="0.25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</row>
    <row r="526" spans="1:13" x14ac:dyDescent="0.25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</row>
    <row r="527" spans="1:13" x14ac:dyDescent="0.25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</row>
    <row r="528" spans="1:13" x14ac:dyDescent="0.25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</row>
    <row r="529" spans="1:13" x14ac:dyDescent="0.25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</row>
    <row r="530" spans="1:13" x14ac:dyDescent="0.25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</row>
    <row r="531" spans="1:13" x14ac:dyDescent="0.25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</row>
    <row r="532" spans="1:13" x14ac:dyDescent="0.25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</row>
    <row r="533" spans="1:13" x14ac:dyDescent="0.25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</row>
    <row r="534" spans="1:13" x14ac:dyDescent="0.25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</row>
    <row r="535" spans="1:13" x14ac:dyDescent="0.25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</row>
    <row r="536" spans="1:13" x14ac:dyDescent="0.25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</row>
    <row r="537" spans="1:13" x14ac:dyDescent="0.25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</row>
    <row r="538" spans="1:13" x14ac:dyDescent="0.25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</row>
    <row r="539" spans="1:13" x14ac:dyDescent="0.25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</row>
    <row r="540" spans="1:13" x14ac:dyDescent="0.25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</row>
    <row r="541" spans="1:13" x14ac:dyDescent="0.25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</row>
    <row r="542" spans="1:13" x14ac:dyDescent="0.25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</row>
    <row r="543" spans="1:13" x14ac:dyDescent="0.25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</row>
    <row r="544" spans="1:13" x14ac:dyDescent="0.25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</row>
    <row r="545" spans="1:13" x14ac:dyDescent="0.25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</row>
    <row r="546" spans="1:13" x14ac:dyDescent="0.25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</row>
    <row r="547" spans="1:13" x14ac:dyDescent="0.25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</row>
    <row r="548" spans="1:13" x14ac:dyDescent="0.25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</row>
    <row r="549" spans="1:13" x14ac:dyDescent="0.25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</row>
    <row r="550" spans="1:13" x14ac:dyDescent="0.25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</row>
    <row r="551" spans="1:13" x14ac:dyDescent="0.25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</row>
    <row r="552" spans="1:13" x14ac:dyDescent="0.25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</row>
    <row r="553" spans="1:13" x14ac:dyDescent="0.25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</row>
    <row r="554" spans="1:13" x14ac:dyDescent="0.25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</row>
    <row r="555" spans="1:13" x14ac:dyDescent="0.25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</row>
    <row r="556" spans="1:13" x14ac:dyDescent="0.25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</row>
    <row r="557" spans="1:13" x14ac:dyDescent="0.25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</row>
    <row r="558" spans="1:13" x14ac:dyDescent="0.25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</row>
    <row r="559" spans="1:13" x14ac:dyDescent="0.25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</row>
    <row r="560" spans="1:13" x14ac:dyDescent="0.25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</row>
    <row r="561" spans="1:13" x14ac:dyDescent="0.25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</row>
    <row r="562" spans="1:13" x14ac:dyDescent="0.25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</row>
    <row r="563" spans="1:13" x14ac:dyDescent="0.25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</row>
    <row r="564" spans="1:13" x14ac:dyDescent="0.25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</row>
    <row r="565" spans="1:13" x14ac:dyDescent="0.25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</row>
    <row r="566" spans="1:13" x14ac:dyDescent="0.25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</row>
    <row r="567" spans="1:13" x14ac:dyDescent="0.25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</row>
    <row r="568" spans="1:13" x14ac:dyDescent="0.25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</row>
    <row r="569" spans="1:13" x14ac:dyDescent="0.25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</row>
    <row r="570" spans="1:13" x14ac:dyDescent="0.25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</row>
    <row r="571" spans="1:13" x14ac:dyDescent="0.25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</row>
    <row r="572" spans="1:13" x14ac:dyDescent="0.25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</row>
    <row r="573" spans="1:13" x14ac:dyDescent="0.25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</row>
    <row r="574" spans="1:13" x14ac:dyDescent="0.25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</row>
    <row r="575" spans="1:13" x14ac:dyDescent="0.25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</row>
    <row r="576" spans="1:13" x14ac:dyDescent="0.25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</row>
    <row r="577" spans="1:13" x14ac:dyDescent="0.25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</row>
    <row r="578" spans="1:13" x14ac:dyDescent="0.25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</row>
    <row r="579" spans="1:13" x14ac:dyDescent="0.25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</row>
    <row r="580" spans="1:13" x14ac:dyDescent="0.25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</row>
    <row r="581" spans="1:13" x14ac:dyDescent="0.25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</row>
    <row r="582" spans="1:13" x14ac:dyDescent="0.25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</row>
    <row r="583" spans="1:13" x14ac:dyDescent="0.25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</row>
    <row r="584" spans="1:13" x14ac:dyDescent="0.25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</row>
    <row r="585" spans="1:13" x14ac:dyDescent="0.25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</row>
    <row r="586" spans="1:13" x14ac:dyDescent="0.25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</row>
    <row r="587" spans="1:13" x14ac:dyDescent="0.25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</row>
    <row r="588" spans="1:13" x14ac:dyDescent="0.25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</row>
    <row r="589" spans="1:13" x14ac:dyDescent="0.25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</row>
    <row r="590" spans="1:13" x14ac:dyDescent="0.25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</row>
    <row r="591" spans="1:13" x14ac:dyDescent="0.25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</row>
    <row r="592" spans="1:13" x14ac:dyDescent="0.25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</row>
    <row r="593" spans="1:13" x14ac:dyDescent="0.25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</row>
    <row r="594" spans="1:13" x14ac:dyDescent="0.25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</row>
    <row r="595" spans="1:13" x14ac:dyDescent="0.25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</row>
    <row r="596" spans="1:13" x14ac:dyDescent="0.25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</row>
    <row r="597" spans="1:13" x14ac:dyDescent="0.25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</row>
    <row r="598" spans="1:13" x14ac:dyDescent="0.25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</row>
    <row r="599" spans="1:13" x14ac:dyDescent="0.25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</row>
    <row r="600" spans="1:13" x14ac:dyDescent="0.25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</row>
    <row r="601" spans="1:13" x14ac:dyDescent="0.25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</row>
    <row r="602" spans="1:13" x14ac:dyDescent="0.25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</row>
    <row r="603" spans="1:13" x14ac:dyDescent="0.25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</row>
    <row r="604" spans="1:13" x14ac:dyDescent="0.25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</row>
    <row r="605" spans="1:13" x14ac:dyDescent="0.25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</row>
    <row r="606" spans="1:13" x14ac:dyDescent="0.25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</row>
    <row r="607" spans="1:13" x14ac:dyDescent="0.25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</row>
  </sheetData>
  <mergeCells count="1914">
    <mergeCell ref="B229:B230"/>
    <mergeCell ref="B54:B55"/>
    <mergeCell ref="C8:C9"/>
    <mergeCell ref="C11:C12"/>
    <mergeCell ref="C15:C16"/>
    <mergeCell ref="C19:C20"/>
    <mergeCell ref="C23:C24"/>
    <mergeCell ref="C27:C28"/>
    <mergeCell ref="C81:C82"/>
    <mergeCell ref="C87:C89"/>
    <mergeCell ref="C91:C92"/>
    <mergeCell ref="C95:C97"/>
    <mergeCell ref="C99:C100"/>
    <mergeCell ref="C103:C104"/>
    <mergeCell ref="C57:C59"/>
    <mergeCell ref="C61:C62"/>
    <mergeCell ref="C65:C66"/>
    <mergeCell ref="C69:C71"/>
    <mergeCell ref="C73:C74"/>
    <mergeCell ref="C77:C78"/>
    <mergeCell ref="C31:C32"/>
    <mergeCell ref="C35:C36"/>
    <mergeCell ref="C39:C40"/>
    <mergeCell ref="C45:C46"/>
    <mergeCell ref="C49:C50"/>
    <mergeCell ref="C53:C54"/>
    <mergeCell ref="B100:B101"/>
    <mergeCell ref="B104:B105"/>
    <mergeCell ref="C207:C208"/>
    <mergeCell ref="C211:C212"/>
    <mergeCell ref="C157:C159"/>
    <mergeCell ref="C161:C162"/>
    <mergeCell ref="C165:C167"/>
    <mergeCell ref="C171:C172"/>
    <mergeCell ref="C175:C177"/>
    <mergeCell ref="C179:C180"/>
    <mergeCell ref="C133:C134"/>
    <mergeCell ref="C137:C138"/>
    <mergeCell ref="C141:C143"/>
    <mergeCell ref="C145:C146"/>
    <mergeCell ref="C149:C151"/>
    <mergeCell ref="C153:C154"/>
    <mergeCell ref="C107:C109"/>
    <mergeCell ref="C111:C113"/>
    <mergeCell ref="C115:C116"/>
    <mergeCell ref="C119:C121"/>
    <mergeCell ref="C123:C124"/>
    <mergeCell ref="C129:C130"/>
    <mergeCell ref="C195:C196"/>
    <mergeCell ref="C199:C200"/>
    <mergeCell ref="C294:C295"/>
    <mergeCell ref="C298:C299"/>
    <mergeCell ref="C302:C303"/>
    <mergeCell ref="C306:C307"/>
    <mergeCell ref="D7:F7"/>
    <mergeCell ref="G7:I7"/>
    <mergeCell ref="D11:F11"/>
    <mergeCell ref="G11:I11"/>
    <mergeCell ref="D15:F15"/>
    <mergeCell ref="G15:I15"/>
    <mergeCell ref="C270:C272"/>
    <mergeCell ref="C274:C275"/>
    <mergeCell ref="C278:C280"/>
    <mergeCell ref="C282:C283"/>
    <mergeCell ref="C286:C287"/>
    <mergeCell ref="C290:C291"/>
    <mergeCell ref="C244:C246"/>
    <mergeCell ref="C248:C249"/>
    <mergeCell ref="C252:C253"/>
    <mergeCell ref="C256:C257"/>
    <mergeCell ref="C260:C261"/>
    <mergeCell ref="C266:C267"/>
    <mergeCell ref="C215:C216"/>
    <mergeCell ref="C220:C221"/>
    <mergeCell ref="C228:C230"/>
    <mergeCell ref="C232:C233"/>
    <mergeCell ref="C236:C238"/>
    <mergeCell ref="C240:C241"/>
    <mergeCell ref="C183:C184"/>
    <mergeCell ref="C187:C188"/>
    <mergeCell ref="C191:C192"/>
    <mergeCell ref="C203:C204"/>
    <mergeCell ref="V9:X9"/>
    <mergeCell ref="Y9:AA9"/>
    <mergeCell ref="AB9:AD9"/>
    <mergeCell ref="AE9:AG9"/>
    <mergeCell ref="AH9:AJ9"/>
    <mergeCell ref="AK9:AM9"/>
    <mergeCell ref="AB7:AD7"/>
    <mergeCell ref="AE7:AG7"/>
    <mergeCell ref="AH7:AJ7"/>
    <mergeCell ref="AK7:AM7"/>
    <mergeCell ref="D9:F9"/>
    <mergeCell ref="G9:I9"/>
    <mergeCell ref="J9:L9"/>
    <mergeCell ref="M9:O9"/>
    <mergeCell ref="P9:R9"/>
    <mergeCell ref="S9:U9"/>
    <mergeCell ref="J7:L7"/>
    <mergeCell ref="M7:O7"/>
    <mergeCell ref="P7:R7"/>
    <mergeCell ref="S7:U7"/>
    <mergeCell ref="V7:X7"/>
    <mergeCell ref="Y7:AA7"/>
    <mergeCell ref="V13:X13"/>
    <mergeCell ref="Y13:AA13"/>
    <mergeCell ref="AB13:AD13"/>
    <mergeCell ref="AE13:AG13"/>
    <mergeCell ref="AH13:AJ13"/>
    <mergeCell ref="AK13:AM13"/>
    <mergeCell ref="AB11:AD11"/>
    <mergeCell ref="AE11:AG11"/>
    <mergeCell ref="AH11:AJ11"/>
    <mergeCell ref="AK11:AM11"/>
    <mergeCell ref="D13:F13"/>
    <mergeCell ref="G13:I13"/>
    <mergeCell ref="J13:L13"/>
    <mergeCell ref="M13:O13"/>
    <mergeCell ref="P13:R13"/>
    <mergeCell ref="S13:U13"/>
    <mergeCell ref="J11:L11"/>
    <mergeCell ref="M11:O11"/>
    <mergeCell ref="P11:R11"/>
    <mergeCell ref="S11:U11"/>
    <mergeCell ref="V11:X11"/>
    <mergeCell ref="Y11:AA11"/>
    <mergeCell ref="V17:X17"/>
    <mergeCell ref="Y17:AA17"/>
    <mergeCell ref="AB17:AD17"/>
    <mergeCell ref="AE17:AG17"/>
    <mergeCell ref="AH17:AJ17"/>
    <mergeCell ref="AK17:AM17"/>
    <mergeCell ref="AB15:AD15"/>
    <mergeCell ref="AE15:AG15"/>
    <mergeCell ref="AH15:AJ15"/>
    <mergeCell ref="AK15:AM15"/>
    <mergeCell ref="D17:F17"/>
    <mergeCell ref="G17:I17"/>
    <mergeCell ref="J17:L17"/>
    <mergeCell ref="M17:O17"/>
    <mergeCell ref="P17:R17"/>
    <mergeCell ref="S17:U17"/>
    <mergeCell ref="J15:L15"/>
    <mergeCell ref="M15:O15"/>
    <mergeCell ref="P15:R15"/>
    <mergeCell ref="S15:U15"/>
    <mergeCell ref="V15:X15"/>
    <mergeCell ref="Y15:AA15"/>
    <mergeCell ref="V21:X21"/>
    <mergeCell ref="Y21:AA21"/>
    <mergeCell ref="AB21:AD21"/>
    <mergeCell ref="AE21:AG21"/>
    <mergeCell ref="AH21:AJ21"/>
    <mergeCell ref="AK21:AM21"/>
    <mergeCell ref="D21:F21"/>
    <mergeCell ref="G21:I21"/>
    <mergeCell ref="J21:L21"/>
    <mergeCell ref="M21:O21"/>
    <mergeCell ref="P21:R21"/>
    <mergeCell ref="S21:U21"/>
    <mergeCell ref="V19:X19"/>
    <mergeCell ref="Y19:AA19"/>
    <mergeCell ref="AB19:AD19"/>
    <mergeCell ref="AE19:AG19"/>
    <mergeCell ref="AH19:AJ19"/>
    <mergeCell ref="AK19:AM19"/>
    <mergeCell ref="D19:F19"/>
    <mergeCell ref="G19:I19"/>
    <mergeCell ref="J19:L19"/>
    <mergeCell ref="M19:O19"/>
    <mergeCell ref="P19:R19"/>
    <mergeCell ref="S19:U19"/>
    <mergeCell ref="V25:X25"/>
    <mergeCell ref="Y25:AA25"/>
    <mergeCell ref="AB25:AD25"/>
    <mergeCell ref="AE25:AG25"/>
    <mergeCell ref="AH25:AJ25"/>
    <mergeCell ref="AK25:AM25"/>
    <mergeCell ref="D25:F25"/>
    <mergeCell ref="G25:I25"/>
    <mergeCell ref="J25:L25"/>
    <mergeCell ref="M25:O25"/>
    <mergeCell ref="P25:R25"/>
    <mergeCell ref="S25:U25"/>
    <mergeCell ref="V23:X23"/>
    <mergeCell ref="Y23:AA23"/>
    <mergeCell ref="AB23:AD23"/>
    <mergeCell ref="AE23:AG23"/>
    <mergeCell ref="AH23:AJ23"/>
    <mergeCell ref="AK23:AM23"/>
    <mergeCell ref="D23:F23"/>
    <mergeCell ref="G23:I23"/>
    <mergeCell ref="J23:L23"/>
    <mergeCell ref="M23:O23"/>
    <mergeCell ref="P23:R23"/>
    <mergeCell ref="S23:U23"/>
    <mergeCell ref="V29:X29"/>
    <mergeCell ref="Y29:AA29"/>
    <mergeCell ref="AB29:AD29"/>
    <mergeCell ref="AE29:AG29"/>
    <mergeCell ref="AH29:AJ29"/>
    <mergeCell ref="AK29:AM29"/>
    <mergeCell ref="D29:F29"/>
    <mergeCell ref="G29:I29"/>
    <mergeCell ref="J29:L29"/>
    <mergeCell ref="M29:O29"/>
    <mergeCell ref="P29:R29"/>
    <mergeCell ref="S29:U29"/>
    <mergeCell ref="V27:X27"/>
    <mergeCell ref="Y27:AA27"/>
    <mergeCell ref="AB27:AD27"/>
    <mergeCell ref="AE27:AG27"/>
    <mergeCell ref="AH27:AJ27"/>
    <mergeCell ref="AK27:AM27"/>
    <mergeCell ref="D27:F27"/>
    <mergeCell ref="G27:I27"/>
    <mergeCell ref="J27:L27"/>
    <mergeCell ref="M27:O27"/>
    <mergeCell ref="P27:R27"/>
    <mergeCell ref="S27:U27"/>
    <mergeCell ref="V33:X33"/>
    <mergeCell ref="Y33:AA33"/>
    <mergeCell ref="AB33:AD33"/>
    <mergeCell ref="AE33:AG33"/>
    <mergeCell ref="AH33:AJ33"/>
    <mergeCell ref="AK33:AM33"/>
    <mergeCell ref="D33:F33"/>
    <mergeCell ref="G33:I33"/>
    <mergeCell ref="J33:L33"/>
    <mergeCell ref="M33:O33"/>
    <mergeCell ref="P33:R33"/>
    <mergeCell ref="S33:U33"/>
    <mergeCell ref="V31:X31"/>
    <mergeCell ref="Y31:AA31"/>
    <mergeCell ref="AB31:AD31"/>
    <mergeCell ref="AE31:AG31"/>
    <mergeCell ref="AH31:AJ31"/>
    <mergeCell ref="AK31:AM31"/>
    <mergeCell ref="D31:F31"/>
    <mergeCell ref="G31:I31"/>
    <mergeCell ref="J31:L31"/>
    <mergeCell ref="M31:O31"/>
    <mergeCell ref="P31:R31"/>
    <mergeCell ref="S31:U31"/>
    <mergeCell ref="V37:X37"/>
    <mergeCell ref="Y37:AA37"/>
    <mergeCell ref="AB37:AD37"/>
    <mergeCell ref="AE37:AG37"/>
    <mergeCell ref="AH37:AJ37"/>
    <mergeCell ref="AK37:AM37"/>
    <mergeCell ref="D37:F37"/>
    <mergeCell ref="G37:I37"/>
    <mergeCell ref="J37:L37"/>
    <mergeCell ref="M37:O37"/>
    <mergeCell ref="P37:R37"/>
    <mergeCell ref="S37:U37"/>
    <mergeCell ref="V35:X35"/>
    <mergeCell ref="Y35:AA35"/>
    <mergeCell ref="AB35:AD35"/>
    <mergeCell ref="AE35:AG35"/>
    <mergeCell ref="AH35:AJ35"/>
    <mergeCell ref="AK35:AM35"/>
    <mergeCell ref="D35:F35"/>
    <mergeCell ref="G35:I35"/>
    <mergeCell ref="J35:L35"/>
    <mergeCell ref="M35:O35"/>
    <mergeCell ref="P35:R35"/>
    <mergeCell ref="S35:U35"/>
    <mergeCell ref="V41:X41"/>
    <mergeCell ref="Y41:AA41"/>
    <mergeCell ref="AB41:AD41"/>
    <mergeCell ref="AE41:AG41"/>
    <mergeCell ref="AH41:AJ41"/>
    <mergeCell ref="AK41:AM41"/>
    <mergeCell ref="D41:F41"/>
    <mergeCell ref="G41:I41"/>
    <mergeCell ref="J41:L41"/>
    <mergeCell ref="M41:O41"/>
    <mergeCell ref="P41:R41"/>
    <mergeCell ref="S41:U41"/>
    <mergeCell ref="V39:X39"/>
    <mergeCell ref="Y39:AA39"/>
    <mergeCell ref="AB39:AD39"/>
    <mergeCell ref="AE39:AG39"/>
    <mergeCell ref="AH39:AJ39"/>
    <mergeCell ref="AK39:AM39"/>
    <mergeCell ref="D39:F39"/>
    <mergeCell ref="G39:I39"/>
    <mergeCell ref="J39:L39"/>
    <mergeCell ref="M39:O39"/>
    <mergeCell ref="P39:R39"/>
    <mergeCell ref="S39:U39"/>
    <mergeCell ref="V47:X47"/>
    <mergeCell ref="Y47:AA47"/>
    <mergeCell ref="AB47:AD47"/>
    <mergeCell ref="AE47:AG47"/>
    <mergeCell ref="AH47:AJ47"/>
    <mergeCell ref="AK47:AM47"/>
    <mergeCell ref="D47:F47"/>
    <mergeCell ref="G47:I47"/>
    <mergeCell ref="J47:L47"/>
    <mergeCell ref="M47:O47"/>
    <mergeCell ref="P47:R47"/>
    <mergeCell ref="S47:U47"/>
    <mergeCell ref="V45:X45"/>
    <mergeCell ref="Y45:AA45"/>
    <mergeCell ref="AB45:AD45"/>
    <mergeCell ref="AE45:AG45"/>
    <mergeCell ref="AH45:AJ45"/>
    <mergeCell ref="AK45:AM45"/>
    <mergeCell ref="D45:F45"/>
    <mergeCell ref="G45:I45"/>
    <mergeCell ref="J45:L45"/>
    <mergeCell ref="M45:O45"/>
    <mergeCell ref="P45:R45"/>
    <mergeCell ref="S45:U45"/>
    <mergeCell ref="V51:X51"/>
    <mergeCell ref="Y51:AA51"/>
    <mergeCell ref="AB51:AD51"/>
    <mergeCell ref="AE51:AG51"/>
    <mergeCell ref="AH51:AJ51"/>
    <mergeCell ref="AK51:AM51"/>
    <mergeCell ref="D51:F51"/>
    <mergeCell ref="G51:I51"/>
    <mergeCell ref="J51:L51"/>
    <mergeCell ref="M51:O51"/>
    <mergeCell ref="P51:R51"/>
    <mergeCell ref="S51:U51"/>
    <mergeCell ref="V49:X49"/>
    <mergeCell ref="Y49:AA49"/>
    <mergeCell ref="AB49:AD49"/>
    <mergeCell ref="AE49:AG49"/>
    <mergeCell ref="AH49:AJ49"/>
    <mergeCell ref="AK49:AM49"/>
    <mergeCell ref="D49:F49"/>
    <mergeCell ref="G49:I49"/>
    <mergeCell ref="J49:L49"/>
    <mergeCell ref="M49:O49"/>
    <mergeCell ref="P49:R49"/>
    <mergeCell ref="S49:U49"/>
    <mergeCell ref="V55:X55"/>
    <mergeCell ref="Y55:AA55"/>
    <mergeCell ref="AB55:AD55"/>
    <mergeCell ref="AE55:AG55"/>
    <mergeCell ref="AH55:AJ55"/>
    <mergeCell ref="AK55:AM55"/>
    <mergeCell ref="D55:F55"/>
    <mergeCell ref="G55:I55"/>
    <mergeCell ref="J55:L55"/>
    <mergeCell ref="M55:O55"/>
    <mergeCell ref="P55:R55"/>
    <mergeCell ref="S55:U55"/>
    <mergeCell ref="V53:X53"/>
    <mergeCell ref="Y53:AA53"/>
    <mergeCell ref="AB53:AD53"/>
    <mergeCell ref="AE53:AG53"/>
    <mergeCell ref="AH53:AJ53"/>
    <mergeCell ref="AK53:AM53"/>
    <mergeCell ref="D53:F53"/>
    <mergeCell ref="G53:I53"/>
    <mergeCell ref="J53:L53"/>
    <mergeCell ref="M53:O53"/>
    <mergeCell ref="P53:R53"/>
    <mergeCell ref="S53:U53"/>
    <mergeCell ref="V59:X59"/>
    <mergeCell ref="Y59:AA59"/>
    <mergeCell ref="AB59:AD59"/>
    <mergeCell ref="AE59:AG59"/>
    <mergeCell ref="AH59:AJ59"/>
    <mergeCell ref="AK59:AM59"/>
    <mergeCell ref="D59:F59"/>
    <mergeCell ref="G59:I59"/>
    <mergeCell ref="J59:L59"/>
    <mergeCell ref="M59:O59"/>
    <mergeCell ref="P59:R59"/>
    <mergeCell ref="S59:U59"/>
    <mergeCell ref="V57:X57"/>
    <mergeCell ref="Y57:AA57"/>
    <mergeCell ref="AB57:AD57"/>
    <mergeCell ref="AE57:AG57"/>
    <mergeCell ref="AH57:AJ57"/>
    <mergeCell ref="AK57:AM57"/>
    <mergeCell ref="D57:F57"/>
    <mergeCell ref="G57:I57"/>
    <mergeCell ref="J57:L57"/>
    <mergeCell ref="M57:O57"/>
    <mergeCell ref="P57:R57"/>
    <mergeCell ref="S57:U57"/>
    <mergeCell ref="V63:X63"/>
    <mergeCell ref="Y63:AA63"/>
    <mergeCell ref="AB63:AD63"/>
    <mergeCell ref="AE63:AG63"/>
    <mergeCell ref="AH63:AJ63"/>
    <mergeCell ref="AK63:AM63"/>
    <mergeCell ref="D63:F63"/>
    <mergeCell ref="G63:I63"/>
    <mergeCell ref="J63:L63"/>
    <mergeCell ref="M63:O63"/>
    <mergeCell ref="P63:R63"/>
    <mergeCell ref="S63:U63"/>
    <mergeCell ref="V61:X61"/>
    <mergeCell ref="Y61:AA61"/>
    <mergeCell ref="AB61:AD61"/>
    <mergeCell ref="AE61:AG61"/>
    <mergeCell ref="AH61:AJ61"/>
    <mergeCell ref="AK61:AM61"/>
    <mergeCell ref="D61:F61"/>
    <mergeCell ref="G61:I61"/>
    <mergeCell ref="J61:L61"/>
    <mergeCell ref="M61:O61"/>
    <mergeCell ref="P61:R61"/>
    <mergeCell ref="S61:U61"/>
    <mergeCell ref="V67:X67"/>
    <mergeCell ref="Y67:AA67"/>
    <mergeCell ref="AB67:AD67"/>
    <mergeCell ref="AE67:AG67"/>
    <mergeCell ref="AH67:AJ67"/>
    <mergeCell ref="AK67:AM67"/>
    <mergeCell ref="D67:F67"/>
    <mergeCell ref="G67:I67"/>
    <mergeCell ref="J67:L67"/>
    <mergeCell ref="M67:O67"/>
    <mergeCell ref="P67:R67"/>
    <mergeCell ref="S67:U67"/>
    <mergeCell ref="V65:X65"/>
    <mergeCell ref="Y65:AA65"/>
    <mergeCell ref="AB65:AD65"/>
    <mergeCell ref="AE65:AG65"/>
    <mergeCell ref="AH65:AJ65"/>
    <mergeCell ref="AK65:AM65"/>
    <mergeCell ref="D65:F65"/>
    <mergeCell ref="G65:I65"/>
    <mergeCell ref="J65:L65"/>
    <mergeCell ref="M65:O65"/>
    <mergeCell ref="P65:R65"/>
    <mergeCell ref="S65:U65"/>
    <mergeCell ref="V71:X71"/>
    <mergeCell ref="Y71:AA71"/>
    <mergeCell ref="AB71:AD71"/>
    <mergeCell ref="AE71:AG71"/>
    <mergeCell ref="AH71:AJ71"/>
    <mergeCell ref="AK71:AM71"/>
    <mergeCell ref="D71:F71"/>
    <mergeCell ref="G71:I71"/>
    <mergeCell ref="J71:L71"/>
    <mergeCell ref="M71:O71"/>
    <mergeCell ref="P71:R71"/>
    <mergeCell ref="S71:U71"/>
    <mergeCell ref="V69:X69"/>
    <mergeCell ref="Y69:AA69"/>
    <mergeCell ref="AB69:AD69"/>
    <mergeCell ref="AE69:AG69"/>
    <mergeCell ref="AH69:AJ69"/>
    <mergeCell ref="AK69:AM69"/>
    <mergeCell ref="D69:F69"/>
    <mergeCell ref="G69:I69"/>
    <mergeCell ref="J69:L69"/>
    <mergeCell ref="M69:O69"/>
    <mergeCell ref="P69:R69"/>
    <mergeCell ref="S69:U69"/>
    <mergeCell ref="V75:X75"/>
    <mergeCell ref="Y75:AA75"/>
    <mergeCell ref="AB75:AD75"/>
    <mergeCell ref="AE75:AG75"/>
    <mergeCell ref="AH75:AJ75"/>
    <mergeCell ref="AK75:AM75"/>
    <mergeCell ref="D75:F75"/>
    <mergeCell ref="G75:I75"/>
    <mergeCell ref="J75:L75"/>
    <mergeCell ref="M75:O75"/>
    <mergeCell ref="P75:R75"/>
    <mergeCell ref="S75:U75"/>
    <mergeCell ref="V73:X73"/>
    <mergeCell ref="Y73:AA73"/>
    <mergeCell ref="AB73:AD73"/>
    <mergeCell ref="AE73:AG73"/>
    <mergeCell ref="AH73:AJ73"/>
    <mergeCell ref="AK73:AM73"/>
    <mergeCell ref="D73:F73"/>
    <mergeCell ref="G73:I73"/>
    <mergeCell ref="J73:L73"/>
    <mergeCell ref="M73:O73"/>
    <mergeCell ref="P73:R73"/>
    <mergeCell ref="S73:U73"/>
    <mergeCell ref="V79:X79"/>
    <mergeCell ref="Y79:AA79"/>
    <mergeCell ref="AB79:AD79"/>
    <mergeCell ref="AE79:AG79"/>
    <mergeCell ref="AH79:AJ79"/>
    <mergeCell ref="AK79:AM79"/>
    <mergeCell ref="D79:F79"/>
    <mergeCell ref="G79:I79"/>
    <mergeCell ref="J79:L79"/>
    <mergeCell ref="M79:O79"/>
    <mergeCell ref="P79:R79"/>
    <mergeCell ref="S79:U79"/>
    <mergeCell ref="V77:X77"/>
    <mergeCell ref="Y77:AA77"/>
    <mergeCell ref="AB77:AD77"/>
    <mergeCell ref="AE77:AG77"/>
    <mergeCell ref="AH77:AJ77"/>
    <mergeCell ref="AK77:AM77"/>
    <mergeCell ref="D77:F77"/>
    <mergeCell ref="G77:I77"/>
    <mergeCell ref="J77:L77"/>
    <mergeCell ref="M77:O77"/>
    <mergeCell ref="P77:R77"/>
    <mergeCell ref="S77:U77"/>
    <mergeCell ref="V83:X83"/>
    <mergeCell ref="Y83:AA83"/>
    <mergeCell ref="AB83:AD83"/>
    <mergeCell ref="AE83:AG83"/>
    <mergeCell ref="AH83:AJ83"/>
    <mergeCell ref="AK83:AM83"/>
    <mergeCell ref="D83:F83"/>
    <mergeCell ref="G83:I83"/>
    <mergeCell ref="J83:L83"/>
    <mergeCell ref="M83:O83"/>
    <mergeCell ref="P83:R83"/>
    <mergeCell ref="S83:U83"/>
    <mergeCell ref="V81:X81"/>
    <mergeCell ref="Y81:AA81"/>
    <mergeCell ref="AB81:AD81"/>
    <mergeCell ref="AE81:AG81"/>
    <mergeCell ref="AH81:AJ81"/>
    <mergeCell ref="AK81:AM81"/>
    <mergeCell ref="D81:F81"/>
    <mergeCell ref="G81:I81"/>
    <mergeCell ref="J81:L81"/>
    <mergeCell ref="M81:O81"/>
    <mergeCell ref="P81:R81"/>
    <mergeCell ref="S81:U81"/>
    <mergeCell ref="V89:X89"/>
    <mergeCell ref="Y89:AA89"/>
    <mergeCell ref="AB89:AD89"/>
    <mergeCell ref="AE89:AG89"/>
    <mergeCell ref="AH89:AJ89"/>
    <mergeCell ref="AK89:AM89"/>
    <mergeCell ref="D89:F89"/>
    <mergeCell ref="G89:I89"/>
    <mergeCell ref="J89:L89"/>
    <mergeCell ref="M89:O89"/>
    <mergeCell ref="P89:R89"/>
    <mergeCell ref="S89:U89"/>
    <mergeCell ref="V87:X87"/>
    <mergeCell ref="Y87:AA87"/>
    <mergeCell ref="AB87:AD87"/>
    <mergeCell ref="AE87:AG87"/>
    <mergeCell ref="AH87:AJ87"/>
    <mergeCell ref="AK87:AM87"/>
    <mergeCell ref="D87:F87"/>
    <mergeCell ref="G87:I87"/>
    <mergeCell ref="J87:L87"/>
    <mergeCell ref="M87:O87"/>
    <mergeCell ref="P87:R87"/>
    <mergeCell ref="S87:U87"/>
    <mergeCell ref="V93:X93"/>
    <mergeCell ref="Y93:AA93"/>
    <mergeCell ref="AB93:AD93"/>
    <mergeCell ref="AE93:AG93"/>
    <mergeCell ref="AH93:AJ93"/>
    <mergeCell ref="AK93:AM93"/>
    <mergeCell ref="D93:F93"/>
    <mergeCell ref="G93:I93"/>
    <mergeCell ref="J93:L93"/>
    <mergeCell ref="M93:O93"/>
    <mergeCell ref="P93:R93"/>
    <mergeCell ref="S93:U93"/>
    <mergeCell ref="V91:X91"/>
    <mergeCell ref="Y91:AA91"/>
    <mergeCell ref="AB91:AD91"/>
    <mergeCell ref="AE91:AG91"/>
    <mergeCell ref="AH91:AJ91"/>
    <mergeCell ref="AK91:AM91"/>
    <mergeCell ref="D91:F91"/>
    <mergeCell ref="G91:I91"/>
    <mergeCell ref="J91:L91"/>
    <mergeCell ref="M91:O91"/>
    <mergeCell ref="P91:R91"/>
    <mergeCell ref="S91:U91"/>
    <mergeCell ref="V97:X97"/>
    <mergeCell ref="Y97:AA97"/>
    <mergeCell ref="AB97:AD97"/>
    <mergeCell ref="AE97:AG97"/>
    <mergeCell ref="AH97:AJ97"/>
    <mergeCell ref="AK97:AM97"/>
    <mergeCell ref="D97:F97"/>
    <mergeCell ref="G97:I97"/>
    <mergeCell ref="J97:L97"/>
    <mergeCell ref="M97:O97"/>
    <mergeCell ref="P97:R97"/>
    <mergeCell ref="S97:U97"/>
    <mergeCell ref="V95:X95"/>
    <mergeCell ref="Y95:AA95"/>
    <mergeCell ref="AB95:AD95"/>
    <mergeCell ref="AE95:AG95"/>
    <mergeCell ref="AH95:AJ95"/>
    <mergeCell ref="AK95:AM95"/>
    <mergeCell ref="D95:F95"/>
    <mergeCell ref="G95:I95"/>
    <mergeCell ref="J95:L95"/>
    <mergeCell ref="M95:O95"/>
    <mergeCell ref="P95:R95"/>
    <mergeCell ref="S95:U95"/>
    <mergeCell ref="V101:X101"/>
    <mergeCell ref="Y101:AA101"/>
    <mergeCell ref="AB101:AD101"/>
    <mergeCell ref="AE101:AG101"/>
    <mergeCell ref="AH101:AJ101"/>
    <mergeCell ref="AK101:AM101"/>
    <mergeCell ref="D101:F101"/>
    <mergeCell ref="G101:I101"/>
    <mergeCell ref="J101:L101"/>
    <mergeCell ref="M101:O101"/>
    <mergeCell ref="P101:R101"/>
    <mergeCell ref="S101:U101"/>
    <mergeCell ref="V99:X99"/>
    <mergeCell ref="Y99:AA99"/>
    <mergeCell ref="AB99:AD99"/>
    <mergeCell ref="AE99:AG99"/>
    <mergeCell ref="AH99:AJ99"/>
    <mergeCell ref="AK99:AM99"/>
    <mergeCell ref="D99:F99"/>
    <mergeCell ref="G99:I99"/>
    <mergeCell ref="J99:L99"/>
    <mergeCell ref="M99:O99"/>
    <mergeCell ref="P99:R99"/>
    <mergeCell ref="S99:U99"/>
    <mergeCell ref="V105:X105"/>
    <mergeCell ref="Y105:AA105"/>
    <mergeCell ref="AB105:AD105"/>
    <mergeCell ref="AE105:AG105"/>
    <mergeCell ref="AH105:AJ105"/>
    <mergeCell ref="AK105:AM105"/>
    <mergeCell ref="D105:F105"/>
    <mergeCell ref="G105:I105"/>
    <mergeCell ref="J105:L105"/>
    <mergeCell ref="M105:O105"/>
    <mergeCell ref="P105:R105"/>
    <mergeCell ref="S105:U105"/>
    <mergeCell ref="V103:X103"/>
    <mergeCell ref="Y103:AA103"/>
    <mergeCell ref="AB103:AD103"/>
    <mergeCell ref="AE103:AG103"/>
    <mergeCell ref="AH103:AJ103"/>
    <mergeCell ref="AK103:AM103"/>
    <mergeCell ref="D103:F103"/>
    <mergeCell ref="G103:I103"/>
    <mergeCell ref="J103:L103"/>
    <mergeCell ref="M103:O103"/>
    <mergeCell ref="P103:R103"/>
    <mergeCell ref="S103:U103"/>
    <mergeCell ref="V109:X109"/>
    <mergeCell ref="Y109:AA109"/>
    <mergeCell ref="AB109:AD109"/>
    <mergeCell ref="AE109:AG109"/>
    <mergeCell ref="AH109:AJ109"/>
    <mergeCell ref="AK109:AM109"/>
    <mergeCell ref="D109:F109"/>
    <mergeCell ref="G109:I109"/>
    <mergeCell ref="J109:L109"/>
    <mergeCell ref="M109:O109"/>
    <mergeCell ref="P109:R109"/>
    <mergeCell ref="S109:U109"/>
    <mergeCell ref="V107:X107"/>
    <mergeCell ref="Y107:AA107"/>
    <mergeCell ref="AB107:AD107"/>
    <mergeCell ref="AE107:AG107"/>
    <mergeCell ref="AH107:AJ107"/>
    <mergeCell ref="AK107:AM107"/>
    <mergeCell ref="D107:F107"/>
    <mergeCell ref="G107:I107"/>
    <mergeCell ref="J107:L107"/>
    <mergeCell ref="M107:O107"/>
    <mergeCell ref="P107:R107"/>
    <mergeCell ref="S107:U107"/>
    <mergeCell ref="V113:X113"/>
    <mergeCell ref="Y113:AA113"/>
    <mergeCell ref="AB113:AD113"/>
    <mergeCell ref="AE113:AG113"/>
    <mergeCell ref="AH113:AJ113"/>
    <mergeCell ref="AK113:AM113"/>
    <mergeCell ref="D113:F113"/>
    <mergeCell ref="G113:I113"/>
    <mergeCell ref="J113:L113"/>
    <mergeCell ref="M113:O113"/>
    <mergeCell ref="P113:R113"/>
    <mergeCell ref="S113:U113"/>
    <mergeCell ref="V111:X111"/>
    <mergeCell ref="Y111:AA111"/>
    <mergeCell ref="AB111:AD111"/>
    <mergeCell ref="AE111:AG111"/>
    <mergeCell ref="AH111:AJ111"/>
    <mergeCell ref="AK111:AM111"/>
    <mergeCell ref="D111:F111"/>
    <mergeCell ref="G111:I111"/>
    <mergeCell ref="J111:L111"/>
    <mergeCell ref="M111:O111"/>
    <mergeCell ref="P111:R111"/>
    <mergeCell ref="S111:U111"/>
    <mergeCell ref="V117:X117"/>
    <mergeCell ref="Y117:AA117"/>
    <mergeCell ref="AB117:AD117"/>
    <mergeCell ref="AE117:AG117"/>
    <mergeCell ref="AH117:AJ117"/>
    <mergeCell ref="AK117:AM117"/>
    <mergeCell ref="D117:F117"/>
    <mergeCell ref="G117:I117"/>
    <mergeCell ref="J117:L117"/>
    <mergeCell ref="M117:O117"/>
    <mergeCell ref="P117:R117"/>
    <mergeCell ref="S117:U117"/>
    <mergeCell ref="V115:X115"/>
    <mergeCell ref="Y115:AA115"/>
    <mergeCell ref="AB115:AD115"/>
    <mergeCell ref="AE115:AG115"/>
    <mergeCell ref="AH115:AJ115"/>
    <mergeCell ref="AK115:AM115"/>
    <mergeCell ref="D115:F115"/>
    <mergeCell ref="G115:I115"/>
    <mergeCell ref="J115:L115"/>
    <mergeCell ref="M115:O115"/>
    <mergeCell ref="P115:R115"/>
    <mergeCell ref="S115:U115"/>
    <mergeCell ref="V121:X121"/>
    <mergeCell ref="Y121:AA121"/>
    <mergeCell ref="AB121:AD121"/>
    <mergeCell ref="AE121:AG121"/>
    <mergeCell ref="AH121:AJ121"/>
    <mergeCell ref="AK121:AM121"/>
    <mergeCell ref="D121:F121"/>
    <mergeCell ref="G121:I121"/>
    <mergeCell ref="J121:L121"/>
    <mergeCell ref="M121:O121"/>
    <mergeCell ref="P121:R121"/>
    <mergeCell ref="S121:U121"/>
    <mergeCell ref="V119:X119"/>
    <mergeCell ref="Y119:AA119"/>
    <mergeCell ref="AB119:AD119"/>
    <mergeCell ref="AE119:AG119"/>
    <mergeCell ref="AH119:AJ119"/>
    <mergeCell ref="AK119:AM119"/>
    <mergeCell ref="D119:F119"/>
    <mergeCell ref="G119:I119"/>
    <mergeCell ref="J119:L119"/>
    <mergeCell ref="M119:O119"/>
    <mergeCell ref="P119:R119"/>
    <mergeCell ref="S119:U119"/>
    <mergeCell ref="V125:X125"/>
    <mergeCell ref="Y125:AA125"/>
    <mergeCell ref="AB125:AD125"/>
    <mergeCell ref="AE125:AG125"/>
    <mergeCell ref="AH125:AJ125"/>
    <mergeCell ref="AK125:AM125"/>
    <mergeCell ref="D125:F125"/>
    <mergeCell ref="G125:I125"/>
    <mergeCell ref="J125:L125"/>
    <mergeCell ref="M125:O125"/>
    <mergeCell ref="P125:R125"/>
    <mergeCell ref="S125:U125"/>
    <mergeCell ref="V123:X123"/>
    <mergeCell ref="Y123:AA123"/>
    <mergeCell ref="AB123:AD123"/>
    <mergeCell ref="AE123:AG123"/>
    <mergeCell ref="AH123:AJ123"/>
    <mergeCell ref="AK123:AM123"/>
    <mergeCell ref="D123:F123"/>
    <mergeCell ref="G123:I123"/>
    <mergeCell ref="J123:L123"/>
    <mergeCell ref="M123:O123"/>
    <mergeCell ref="P123:R123"/>
    <mergeCell ref="S123:U123"/>
    <mergeCell ref="V131:X131"/>
    <mergeCell ref="Y131:AA131"/>
    <mergeCell ref="AB131:AD131"/>
    <mergeCell ref="AE131:AG131"/>
    <mergeCell ref="AH131:AJ131"/>
    <mergeCell ref="AK131:AM131"/>
    <mergeCell ref="D131:F131"/>
    <mergeCell ref="G131:I131"/>
    <mergeCell ref="J131:L131"/>
    <mergeCell ref="M131:O131"/>
    <mergeCell ref="P131:R131"/>
    <mergeCell ref="S131:U131"/>
    <mergeCell ref="V129:X129"/>
    <mergeCell ref="Y129:AA129"/>
    <mergeCell ref="AB129:AD129"/>
    <mergeCell ref="AE129:AG129"/>
    <mergeCell ref="AH129:AJ129"/>
    <mergeCell ref="AK129:AM129"/>
    <mergeCell ref="D129:F129"/>
    <mergeCell ref="G129:I129"/>
    <mergeCell ref="J129:L129"/>
    <mergeCell ref="M129:O129"/>
    <mergeCell ref="P129:R129"/>
    <mergeCell ref="S129:U129"/>
    <mergeCell ref="V135:X135"/>
    <mergeCell ref="Y135:AA135"/>
    <mergeCell ref="AB135:AD135"/>
    <mergeCell ref="AE135:AG135"/>
    <mergeCell ref="AH135:AJ135"/>
    <mergeCell ref="AK135:AM135"/>
    <mergeCell ref="D135:F135"/>
    <mergeCell ref="G135:I135"/>
    <mergeCell ref="J135:L135"/>
    <mergeCell ref="M135:O135"/>
    <mergeCell ref="P135:R135"/>
    <mergeCell ref="S135:U135"/>
    <mergeCell ref="V133:X133"/>
    <mergeCell ref="Y133:AA133"/>
    <mergeCell ref="AB133:AD133"/>
    <mergeCell ref="AE133:AG133"/>
    <mergeCell ref="AH133:AJ133"/>
    <mergeCell ref="AK133:AM133"/>
    <mergeCell ref="D133:F133"/>
    <mergeCell ref="G133:I133"/>
    <mergeCell ref="J133:L133"/>
    <mergeCell ref="M133:O133"/>
    <mergeCell ref="P133:R133"/>
    <mergeCell ref="S133:U133"/>
    <mergeCell ref="V139:X139"/>
    <mergeCell ref="Y139:AA139"/>
    <mergeCell ref="AB139:AD139"/>
    <mergeCell ref="AE139:AG139"/>
    <mergeCell ref="AH139:AJ139"/>
    <mergeCell ref="AK139:AM139"/>
    <mergeCell ref="D139:F139"/>
    <mergeCell ref="G139:I139"/>
    <mergeCell ref="J139:L139"/>
    <mergeCell ref="M139:O139"/>
    <mergeCell ref="P139:R139"/>
    <mergeCell ref="S139:U139"/>
    <mergeCell ref="V137:X137"/>
    <mergeCell ref="Y137:AA137"/>
    <mergeCell ref="AB137:AD137"/>
    <mergeCell ref="AE137:AG137"/>
    <mergeCell ref="AH137:AJ137"/>
    <mergeCell ref="AK137:AM137"/>
    <mergeCell ref="D137:F137"/>
    <mergeCell ref="G137:I137"/>
    <mergeCell ref="J137:L137"/>
    <mergeCell ref="M137:O137"/>
    <mergeCell ref="P137:R137"/>
    <mergeCell ref="S137:U137"/>
    <mergeCell ref="V143:X143"/>
    <mergeCell ref="Y143:AA143"/>
    <mergeCell ref="AB143:AD143"/>
    <mergeCell ref="AE143:AG143"/>
    <mergeCell ref="AH143:AJ143"/>
    <mergeCell ref="AK143:AM143"/>
    <mergeCell ref="D143:F143"/>
    <mergeCell ref="G143:I143"/>
    <mergeCell ref="J143:L143"/>
    <mergeCell ref="M143:O143"/>
    <mergeCell ref="P143:R143"/>
    <mergeCell ref="S143:U143"/>
    <mergeCell ref="V141:X141"/>
    <mergeCell ref="Y141:AA141"/>
    <mergeCell ref="AB141:AD141"/>
    <mergeCell ref="AE141:AG141"/>
    <mergeCell ref="AH141:AJ141"/>
    <mergeCell ref="AK141:AM141"/>
    <mergeCell ref="D141:F141"/>
    <mergeCell ref="G141:I141"/>
    <mergeCell ref="J141:L141"/>
    <mergeCell ref="M141:O141"/>
    <mergeCell ref="P141:R141"/>
    <mergeCell ref="S141:U141"/>
    <mergeCell ref="V147:X147"/>
    <mergeCell ref="Y147:AA147"/>
    <mergeCell ref="AB147:AD147"/>
    <mergeCell ref="AE147:AG147"/>
    <mergeCell ref="AH147:AJ147"/>
    <mergeCell ref="AK147:AM147"/>
    <mergeCell ref="D147:F147"/>
    <mergeCell ref="G147:I147"/>
    <mergeCell ref="J147:L147"/>
    <mergeCell ref="M147:O147"/>
    <mergeCell ref="P147:R147"/>
    <mergeCell ref="S147:U147"/>
    <mergeCell ref="V145:X145"/>
    <mergeCell ref="Y145:AA145"/>
    <mergeCell ref="AB145:AD145"/>
    <mergeCell ref="AE145:AG145"/>
    <mergeCell ref="AH145:AJ145"/>
    <mergeCell ref="AK145:AM145"/>
    <mergeCell ref="D145:F145"/>
    <mergeCell ref="G145:I145"/>
    <mergeCell ref="J145:L145"/>
    <mergeCell ref="M145:O145"/>
    <mergeCell ref="P145:R145"/>
    <mergeCell ref="S145:U145"/>
    <mergeCell ref="V151:X151"/>
    <mergeCell ref="Y151:AA151"/>
    <mergeCell ref="AB151:AD151"/>
    <mergeCell ref="AE151:AG151"/>
    <mergeCell ref="AH151:AJ151"/>
    <mergeCell ref="AK151:AM151"/>
    <mergeCell ref="D151:F151"/>
    <mergeCell ref="G151:I151"/>
    <mergeCell ref="J151:L151"/>
    <mergeCell ref="M151:O151"/>
    <mergeCell ref="P151:R151"/>
    <mergeCell ref="S151:U151"/>
    <mergeCell ref="V149:X149"/>
    <mergeCell ref="Y149:AA149"/>
    <mergeCell ref="AB149:AD149"/>
    <mergeCell ref="AE149:AG149"/>
    <mergeCell ref="AH149:AJ149"/>
    <mergeCell ref="AK149:AM149"/>
    <mergeCell ref="D149:F149"/>
    <mergeCell ref="G149:I149"/>
    <mergeCell ref="J149:L149"/>
    <mergeCell ref="M149:O149"/>
    <mergeCell ref="P149:R149"/>
    <mergeCell ref="S149:U149"/>
    <mergeCell ref="V155:X155"/>
    <mergeCell ref="Y155:AA155"/>
    <mergeCell ref="AB155:AD155"/>
    <mergeCell ref="AE155:AG155"/>
    <mergeCell ref="AH155:AJ155"/>
    <mergeCell ref="AK155:AM155"/>
    <mergeCell ref="D155:F155"/>
    <mergeCell ref="G155:I155"/>
    <mergeCell ref="J155:L155"/>
    <mergeCell ref="M155:O155"/>
    <mergeCell ref="P155:R155"/>
    <mergeCell ref="S155:U155"/>
    <mergeCell ref="V153:X153"/>
    <mergeCell ref="Y153:AA153"/>
    <mergeCell ref="AB153:AD153"/>
    <mergeCell ref="AE153:AG153"/>
    <mergeCell ref="AH153:AJ153"/>
    <mergeCell ref="AK153:AM153"/>
    <mergeCell ref="D153:F153"/>
    <mergeCell ref="G153:I153"/>
    <mergeCell ref="J153:L153"/>
    <mergeCell ref="M153:O153"/>
    <mergeCell ref="P153:R153"/>
    <mergeCell ref="S153:U153"/>
    <mergeCell ref="V159:X159"/>
    <mergeCell ref="Y159:AA159"/>
    <mergeCell ref="AB159:AD159"/>
    <mergeCell ref="AE159:AG159"/>
    <mergeCell ref="AH159:AJ159"/>
    <mergeCell ref="AK159:AM159"/>
    <mergeCell ref="D159:F159"/>
    <mergeCell ref="G159:I159"/>
    <mergeCell ref="J159:L159"/>
    <mergeCell ref="M159:O159"/>
    <mergeCell ref="P159:R159"/>
    <mergeCell ref="S159:U159"/>
    <mergeCell ref="V157:X157"/>
    <mergeCell ref="Y157:AA157"/>
    <mergeCell ref="AB157:AD157"/>
    <mergeCell ref="AE157:AG157"/>
    <mergeCell ref="AH157:AJ157"/>
    <mergeCell ref="AK157:AM157"/>
    <mergeCell ref="D157:F157"/>
    <mergeCell ref="G157:I157"/>
    <mergeCell ref="J157:L157"/>
    <mergeCell ref="M157:O157"/>
    <mergeCell ref="P157:R157"/>
    <mergeCell ref="S157:U157"/>
    <mergeCell ref="V163:X163"/>
    <mergeCell ref="Y163:AA163"/>
    <mergeCell ref="AB163:AD163"/>
    <mergeCell ref="AE163:AG163"/>
    <mergeCell ref="AH163:AJ163"/>
    <mergeCell ref="AK163:AM163"/>
    <mergeCell ref="D163:F163"/>
    <mergeCell ref="G163:I163"/>
    <mergeCell ref="J163:L163"/>
    <mergeCell ref="M163:O163"/>
    <mergeCell ref="P163:R163"/>
    <mergeCell ref="S163:U163"/>
    <mergeCell ref="V161:X161"/>
    <mergeCell ref="Y161:AA161"/>
    <mergeCell ref="AB161:AD161"/>
    <mergeCell ref="AE161:AG161"/>
    <mergeCell ref="AH161:AJ161"/>
    <mergeCell ref="AK161:AM161"/>
    <mergeCell ref="D161:F161"/>
    <mergeCell ref="G161:I161"/>
    <mergeCell ref="J161:L161"/>
    <mergeCell ref="M161:O161"/>
    <mergeCell ref="P161:R161"/>
    <mergeCell ref="S161:U161"/>
    <mergeCell ref="V167:X167"/>
    <mergeCell ref="Y167:AA167"/>
    <mergeCell ref="AB167:AD167"/>
    <mergeCell ref="AE167:AG167"/>
    <mergeCell ref="AH167:AJ167"/>
    <mergeCell ref="AK167:AM167"/>
    <mergeCell ref="D167:F167"/>
    <mergeCell ref="G167:I167"/>
    <mergeCell ref="J167:L167"/>
    <mergeCell ref="M167:O167"/>
    <mergeCell ref="P167:R167"/>
    <mergeCell ref="S167:U167"/>
    <mergeCell ref="V165:X165"/>
    <mergeCell ref="Y165:AA165"/>
    <mergeCell ref="AB165:AD165"/>
    <mergeCell ref="AE165:AG165"/>
    <mergeCell ref="AH165:AJ165"/>
    <mergeCell ref="AK165:AM165"/>
    <mergeCell ref="D165:F165"/>
    <mergeCell ref="G165:I165"/>
    <mergeCell ref="J165:L165"/>
    <mergeCell ref="M165:O165"/>
    <mergeCell ref="P165:R165"/>
    <mergeCell ref="S165:U165"/>
    <mergeCell ref="V173:X173"/>
    <mergeCell ref="Y173:AA173"/>
    <mergeCell ref="AB173:AD173"/>
    <mergeCell ref="AE173:AG173"/>
    <mergeCell ref="AH173:AJ173"/>
    <mergeCell ref="AK173:AM173"/>
    <mergeCell ref="D173:F173"/>
    <mergeCell ref="G173:I173"/>
    <mergeCell ref="J173:L173"/>
    <mergeCell ref="M173:O173"/>
    <mergeCell ref="P173:R173"/>
    <mergeCell ref="S173:U173"/>
    <mergeCell ref="V171:X171"/>
    <mergeCell ref="Y171:AA171"/>
    <mergeCell ref="AB171:AD171"/>
    <mergeCell ref="AE171:AG171"/>
    <mergeCell ref="AH171:AJ171"/>
    <mergeCell ref="AK171:AM171"/>
    <mergeCell ref="D171:F171"/>
    <mergeCell ref="G171:I171"/>
    <mergeCell ref="J171:L171"/>
    <mergeCell ref="M171:O171"/>
    <mergeCell ref="P171:R171"/>
    <mergeCell ref="S171:U171"/>
    <mergeCell ref="V177:X177"/>
    <mergeCell ref="Y177:AA177"/>
    <mergeCell ref="AB177:AD177"/>
    <mergeCell ref="AE177:AG177"/>
    <mergeCell ref="AH177:AJ177"/>
    <mergeCell ref="AK177:AM177"/>
    <mergeCell ref="D177:F177"/>
    <mergeCell ref="G177:I177"/>
    <mergeCell ref="J177:L177"/>
    <mergeCell ref="M177:O177"/>
    <mergeCell ref="P177:R177"/>
    <mergeCell ref="S177:U177"/>
    <mergeCell ref="V175:X175"/>
    <mergeCell ref="Y175:AA175"/>
    <mergeCell ref="AB175:AD175"/>
    <mergeCell ref="AE175:AG175"/>
    <mergeCell ref="AH175:AJ175"/>
    <mergeCell ref="AK175:AM175"/>
    <mergeCell ref="D175:F175"/>
    <mergeCell ref="G175:I175"/>
    <mergeCell ref="J175:L175"/>
    <mergeCell ref="M175:O175"/>
    <mergeCell ref="P175:R175"/>
    <mergeCell ref="S175:U175"/>
    <mergeCell ref="V181:X181"/>
    <mergeCell ref="Y181:AA181"/>
    <mergeCell ref="AB181:AD181"/>
    <mergeCell ref="AE181:AG181"/>
    <mergeCell ref="AH181:AJ181"/>
    <mergeCell ref="AK181:AM181"/>
    <mergeCell ref="D181:F181"/>
    <mergeCell ref="G181:I181"/>
    <mergeCell ref="J181:L181"/>
    <mergeCell ref="M181:O181"/>
    <mergeCell ref="P181:R181"/>
    <mergeCell ref="S181:U181"/>
    <mergeCell ref="V179:X179"/>
    <mergeCell ref="Y179:AA179"/>
    <mergeCell ref="AB179:AD179"/>
    <mergeCell ref="AE179:AG179"/>
    <mergeCell ref="AH179:AJ179"/>
    <mergeCell ref="AK179:AM179"/>
    <mergeCell ref="D179:F179"/>
    <mergeCell ref="G179:I179"/>
    <mergeCell ref="J179:L179"/>
    <mergeCell ref="M179:O179"/>
    <mergeCell ref="P179:R179"/>
    <mergeCell ref="S179:U179"/>
    <mergeCell ref="V185:X185"/>
    <mergeCell ref="Y185:AA185"/>
    <mergeCell ref="AB185:AD185"/>
    <mergeCell ref="AE185:AG185"/>
    <mergeCell ref="AH185:AJ185"/>
    <mergeCell ref="AK185:AM185"/>
    <mergeCell ref="D185:F185"/>
    <mergeCell ref="G185:I185"/>
    <mergeCell ref="J185:L185"/>
    <mergeCell ref="M185:O185"/>
    <mergeCell ref="P185:R185"/>
    <mergeCell ref="S185:U185"/>
    <mergeCell ref="V183:X183"/>
    <mergeCell ref="Y183:AA183"/>
    <mergeCell ref="AB183:AD183"/>
    <mergeCell ref="AE183:AG183"/>
    <mergeCell ref="AH183:AJ183"/>
    <mergeCell ref="AK183:AM183"/>
    <mergeCell ref="D183:F183"/>
    <mergeCell ref="G183:I183"/>
    <mergeCell ref="J183:L183"/>
    <mergeCell ref="M183:O183"/>
    <mergeCell ref="P183:R183"/>
    <mergeCell ref="S183:U183"/>
    <mergeCell ref="V189:X189"/>
    <mergeCell ref="Y189:AA189"/>
    <mergeCell ref="AB189:AD189"/>
    <mergeCell ref="AE189:AG189"/>
    <mergeCell ref="AH189:AJ189"/>
    <mergeCell ref="AK189:AM189"/>
    <mergeCell ref="D189:F189"/>
    <mergeCell ref="G189:I189"/>
    <mergeCell ref="J189:L189"/>
    <mergeCell ref="M189:O189"/>
    <mergeCell ref="P189:R189"/>
    <mergeCell ref="S189:U189"/>
    <mergeCell ref="V187:X187"/>
    <mergeCell ref="Y187:AA187"/>
    <mergeCell ref="AB187:AD187"/>
    <mergeCell ref="AE187:AG187"/>
    <mergeCell ref="AH187:AJ187"/>
    <mergeCell ref="AK187:AM187"/>
    <mergeCell ref="D187:F187"/>
    <mergeCell ref="G187:I187"/>
    <mergeCell ref="J187:L187"/>
    <mergeCell ref="M187:O187"/>
    <mergeCell ref="P187:R187"/>
    <mergeCell ref="S187:U187"/>
    <mergeCell ref="V193:X193"/>
    <mergeCell ref="Y193:AA193"/>
    <mergeCell ref="AB193:AD193"/>
    <mergeCell ref="AE193:AG193"/>
    <mergeCell ref="AH193:AJ193"/>
    <mergeCell ref="AK193:AM193"/>
    <mergeCell ref="D193:F193"/>
    <mergeCell ref="G193:I193"/>
    <mergeCell ref="J193:L193"/>
    <mergeCell ref="M193:O193"/>
    <mergeCell ref="P193:R193"/>
    <mergeCell ref="S193:U193"/>
    <mergeCell ref="V191:X191"/>
    <mergeCell ref="Y191:AA191"/>
    <mergeCell ref="AB191:AD191"/>
    <mergeCell ref="AE191:AG191"/>
    <mergeCell ref="AH191:AJ191"/>
    <mergeCell ref="AK191:AM191"/>
    <mergeCell ref="D191:F191"/>
    <mergeCell ref="G191:I191"/>
    <mergeCell ref="J191:L191"/>
    <mergeCell ref="M191:O191"/>
    <mergeCell ref="P191:R191"/>
    <mergeCell ref="S191:U191"/>
    <mergeCell ref="V205:X205"/>
    <mergeCell ref="Y205:AA205"/>
    <mergeCell ref="AB205:AD205"/>
    <mergeCell ref="AE205:AG205"/>
    <mergeCell ref="AH205:AJ205"/>
    <mergeCell ref="AK205:AM205"/>
    <mergeCell ref="D205:F205"/>
    <mergeCell ref="G205:I205"/>
    <mergeCell ref="J205:L205"/>
    <mergeCell ref="M205:O205"/>
    <mergeCell ref="P205:R205"/>
    <mergeCell ref="S205:U205"/>
    <mergeCell ref="V203:X203"/>
    <mergeCell ref="Y203:AA203"/>
    <mergeCell ref="AB203:AD203"/>
    <mergeCell ref="AE203:AG203"/>
    <mergeCell ref="AH203:AJ203"/>
    <mergeCell ref="AK203:AM203"/>
    <mergeCell ref="D203:F203"/>
    <mergeCell ref="G203:I203"/>
    <mergeCell ref="J203:L203"/>
    <mergeCell ref="M203:O203"/>
    <mergeCell ref="P203:R203"/>
    <mergeCell ref="S203:U203"/>
    <mergeCell ref="V209:X209"/>
    <mergeCell ref="Y209:AA209"/>
    <mergeCell ref="AB209:AD209"/>
    <mergeCell ref="AE209:AG209"/>
    <mergeCell ref="AH209:AJ209"/>
    <mergeCell ref="AK209:AM209"/>
    <mergeCell ref="D209:F209"/>
    <mergeCell ref="G209:I209"/>
    <mergeCell ref="J209:L209"/>
    <mergeCell ref="M209:O209"/>
    <mergeCell ref="P209:R209"/>
    <mergeCell ref="S209:U209"/>
    <mergeCell ref="V207:X207"/>
    <mergeCell ref="Y207:AA207"/>
    <mergeCell ref="AB207:AD207"/>
    <mergeCell ref="AE207:AG207"/>
    <mergeCell ref="AH207:AJ207"/>
    <mergeCell ref="AK207:AM207"/>
    <mergeCell ref="D207:F207"/>
    <mergeCell ref="G207:I207"/>
    <mergeCell ref="J207:L207"/>
    <mergeCell ref="M207:O207"/>
    <mergeCell ref="P207:R207"/>
    <mergeCell ref="S207:U207"/>
    <mergeCell ref="V213:X213"/>
    <mergeCell ref="Y213:AA213"/>
    <mergeCell ref="AB213:AD213"/>
    <mergeCell ref="AE213:AG213"/>
    <mergeCell ref="AH213:AJ213"/>
    <mergeCell ref="AK213:AM213"/>
    <mergeCell ref="D213:F213"/>
    <mergeCell ref="G213:I213"/>
    <mergeCell ref="J213:L213"/>
    <mergeCell ref="M213:O213"/>
    <mergeCell ref="P213:R213"/>
    <mergeCell ref="S213:U213"/>
    <mergeCell ref="V211:X211"/>
    <mergeCell ref="Y211:AA211"/>
    <mergeCell ref="AB211:AD211"/>
    <mergeCell ref="AE211:AG211"/>
    <mergeCell ref="AH211:AJ211"/>
    <mergeCell ref="AK211:AM211"/>
    <mergeCell ref="D211:F211"/>
    <mergeCell ref="G211:I211"/>
    <mergeCell ref="J211:L211"/>
    <mergeCell ref="M211:O211"/>
    <mergeCell ref="P211:R211"/>
    <mergeCell ref="S211:U211"/>
    <mergeCell ref="V217:X217"/>
    <mergeCell ref="Y217:AA217"/>
    <mergeCell ref="AB217:AD217"/>
    <mergeCell ref="AE217:AG217"/>
    <mergeCell ref="AH217:AJ217"/>
    <mergeCell ref="AK217:AM217"/>
    <mergeCell ref="D217:F217"/>
    <mergeCell ref="G217:I217"/>
    <mergeCell ref="J217:L217"/>
    <mergeCell ref="M217:O217"/>
    <mergeCell ref="P217:R217"/>
    <mergeCell ref="S217:U217"/>
    <mergeCell ref="V215:X215"/>
    <mergeCell ref="Y215:AA215"/>
    <mergeCell ref="AB215:AD215"/>
    <mergeCell ref="AE215:AG215"/>
    <mergeCell ref="AH215:AJ215"/>
    <mergeCell ref="AK215:AM215"/>
    <mergeCell ref="D215:F215"/>
    <mergeCell ref="G215:I215"/>
    <mergeCell ref="J215:L215"/>
    <mergeCell ref="M215:O215"/>
    <mergeCell ref="P215:R215"/>
    <mergeCell ref="S215:U215"/>
    <mergeCell ref="V222:X222"/>
    <mergeCell ref="Y222:AA222"/>
    <mergeCell ref="AB222:AD222"/>
    <mergeCell ref="AE222:AG222"/>
    <mergeCell ref="AH222:AJ222"/>
    <mergeCell ref="AK222:AM222"/>
    <mergeCell ref="D222:F222"/>
    <mergeCell ref="G222:I222"/>
    <mergeCell ref="J222:L222"/>
    <mergeCell ref="M222:O222"/>
    <mergeCell ref="P222:R222"/>
    <mergeCell ref="S222:U222"/>
    <mergeCell ref="V220:X220"/>
    <mergeCell ref="Y220:AA220"/>
    <mergeCell ref="AB220:AD220"/>
    <mergeCell ref="AE220:AG220"/>
    <mergeCell ref="AH220:AJ220"/>
    <mergeCell ref="AK220:AM220"/>
    <mergeCell ref="D220:F220"/>
    <mergeCell ref="G220:I220"/>
    <mergeCell ref="J220:L220"/>
    <mergeCell ref="M220:O220"/>
    <mergeCell ref="P220:R220"/>
    <mergeCell ref="S220:U220"/>
    <mergeCell ref="V230:X230"/>
    <mergeCell ref="Y230:AA230"/>
    <mergeCell ref="AB230:AD230"/>
    <mergeCell ref="AE230:AG230"/>
    <mergeCell ref="AH230:AJ230"/>
    <mergeCell ref="AK230:AM230"/>
    <mergeCell ref="D230:F230"/>
    <mergeCell ref="G230:I230"/>
    <mergeCell ref="J230:L230"/>
    <mergeCell ref="M230:O230"/>
    <mergeCell ref="P230:R230"/>
    <mergeCell ref="S230:U230"/>
    <mergeCell ref="V228:X228"/>
    <mergeCell ref="Y228:AA228"/>
    <mergeCell ref="AB228:AD228"/>
    <mergeCell ref="AE228:AG228"/>
    <mergeCell ref="AH228:AJ228"/>
    <mergeCell ref="AK228:AM228"/>
    <mergeCell ref="D228:F228"/>
    <mergeCell ref="G228:I228"/>
    <mergeCell ref="J228:L228"/>
    <mergeCell ref="M228:O228"/>
    <mergeCell ref="P228:R228"/>
    <mergeCell ref="S228:U228"/>
    <mergeCell ref="V234:X234"/>
    <mergeCell ref="Y234:AA234"/>
    <mergeCell ref="AB234:AD234"/>
    <mergeCell ref="AE234:AG234"/>
    <mergeCell ref="AH234:AJ234"/>
    <mergeCell ref="AK234:AM234"/>
    <mergeCell ref="D234:F234"/>
    <mergeCell ref="G234:I234"/>
    <mergeCell ref="J234:L234"/>
    <mergeCell ref="M234:O234"/>
    <mergeCell ref="P234:R234"/>
    <mergeCell ref="S234:U234"/>
    <mergeCell ref="V232:X232"/>
    <mergeCell ref="Y232:AA232"/>
    <mergeCell ref="AB232:AD232"/>
    <mergeCell ref="AE232:AG232"/>
    <mergeCell ref="AH232:AJ232"/>
    <mergeCell ref="AK232:AM232"/>
    <mergeCell ref="D232:F232"/>
    <mergeCell ref="G232:I232"/>
    <mergeCell ref="J232:L232"/>
    <mergeCell ref="M232:O232"/>
    <mergeCell ref="P232:R232"/>
    <mergeCell ref="S232:U232"/>
    <mergeCell ref="V238:X238"/>
    <mergeCell ref="Y238:AA238"/>
    <mergeCell ref="AB238:AD238"/>
    <mergeCell ref="AE238:AG238"/>
    <mergeCell ref="AH238:AJ238"/>
    <mergeCell ref="AK238:AM238"/>
    <mergeCell ref="D238:F238"/>
    <mergeCell ref="G238:I238"/>
    <mergeCell ref="J238:L238"/>
    <mergeCell ref="M238:O238"/>
    <mergeCell ref="P238:R238"/>
    <mergeCell ref="S238:U238"/>
    <mergeCell ref="V236:X236"/>
    <mergeCell ref="Y236:AA236"/>
    <mergeCell ref="AB236:AD236"/>
    <mergeCell ref="AE236:AG236"/>
    <mergeCell ref="AH236:AJ236"/>
    <mergeCell ref="AK236:AM236"/>
    <mergeCell ref="D236:F236"/>
    <mergeCell ref="G236:I236"/>
    <mergeCell ref="J236:L236"/>
    <mergeCell ref="M236:O236"/>
    <mergeCell ref="P236:R236"/>
    <mergeCell ref="S236:U236"/>
    <mergeCell ref="V242:X242"/>
    <mergeCell ref="Y242:AA242"/>
    <mergeCell ref="AB242:AD242"/>
    <mergeCell ref="AE242:AG242"/>
    <mergeCell ref="AH242:AJ242"/>
    <mergeCell ref="AK242:AM242"/>
    <mergeCell ref="D242:F242"/>
    <mergeCell ref="G242:I242"/>
    <mergeCell ref="J242:L242"/>
    <mergeCell ref="M242:O242"/>
    <mergeCell ref="P242:R242"/>
    <mergeCell ref="S242:U242"/>
    <mergeCell ref="V240:X240"/>
    <mergeCell ref="Y240:AA240"/>
    <mergeCell ref="AB240:AD240"/>
    <mergeCell ref="AE240:AG240"/>
    <mergeCell ref="AH240:AJ240"/>
    <mergeCell ref="AK240:AM240"/>
    <mergeCell ref="D240:F240"/>
    <mergeCell ref="G240:I240"/>
    <mergeCell ref="J240:L240"/>
    <mergeCell ref="M240:O240"/>
    <mergeCell ref="P240:R240"/>
    <mergeCell ref="S240:U240"/>
    <mergeCell ref="V246:X246"/>
    <mergeCell ref="Y246:AA246"/>
    <mergeCell ref="AB246:AD246"/>
    <mergeCell ref="AE246:AG246"/>
    <mergeCell ref="AH246:AJ246"/>
    <mergeCell ref="AK246:AM246"/>
    <mergeCell ref="D246:F246"/>
    <mergeCell ref="G246:I246"/>
    <mergeCell ref="J246:L246"/>
    <mergeCell ref="M246:O246"/>
    <mergeCell ref="P246:R246"/>
    <mergeCell ref="S246:U246"/>
    <mergeCell ref="V244:X244"/>
    <mergeCell ref="Y244:AA244"/>
    <mergeCell ref="AB244:AD244"/>
    <mergeCell ref="AE244:AG244"/>
    <mergeCell ref="AH244:AJ244"/>
    <mergeCell ref="AK244:AM244"/>
    <mergeCell ref="D244:F244"/>
    <mergeCell ref="G244:I244"/>
    <mergeCell ref="J244:L244"/>
    <mergeCell ref="M244:O244"/>
    <mergeCell ref="P244:R244"/>
    <mergeCell ref="S244:U244"/>
    <mergeCell ref="V250:X250"/>
    <mergeCell ref="Y250:AA250"/>
    <mergeCell ref="AB250:AD250"/>
    <mergeCell ref="AE250:AG250"/>
    <mergeCell ref="AH250:AJ250"/>
    <mergeCell ref="AK250:AM250"/>
    <mergeCell ref="D250:F250"/>
    <mergeCell ref="G250:I250"/>
    <mergeCell ref="J250:L250"/>
    <mergeCell ref="M250:O250"/>
    <mergeCell ref="P250:R250"/>
    <mergeCell ref="S250:U250"/>
    <mergeCell ref="V248:X248"/>
    <mergeCell ref="Y248:AA248"/>
    <mergeCell ref="AB248:AD248"/>
    <mergeCell ref="AE248:AG248"/>
    <mergeCell ref="AH248:AJ248"/>
    <mergeCell ref="AK248:AM248"/>
    <mergeCell ref="D248:F248"/>
    <mergeCell ref="G248:I248"/>
    <mergeCell ref="J248:L248"/>
    <mergeCell ref="M248:O248"/>
    <mergeCell ref="P248:R248"/>
    <mergeCell ref="S248:U248"/>
    <mergeCell ref="V254:X254"/>
    <mergeCell ref="Y254:AA254"/>
    <mergeCell ref="AB254:AD254"/>
    <mergeCell ref="AE254:AG254"/>
    <mergeCell ref="AH254:AJ254"/>
    <mergeCell ref="AK254:AM254"/>
    <mergeCell ref="D254:F254"/>
    <mergeCell ref="G254:I254"/>
    <mergeCell ref="J254:L254"/>
    <mergeCell ref="M254:O254"/>
    <mergeCell ref="P254:R254"/>
    <mergeCell ref="S254:U254"/>
    <mergeCell ref="V252:X252"/>
    <mergeCell ref="Y252:AA252"/>
    <mergeCell ref="AB252:AD252"/>
    <mergeCell ref="AE252:AG252"/>
    <mergeCell ref="AH252:AJ252"/>
    <mergeCell ref="AK252:AM252"/>
    <mergeCell ref="D252:F252"/>
    <mergeCell ref="G252:I252"/>
    <mergeCell ref="J252:L252"/>
    <mergeCell ref="M252:O252"/>
    <mergeCell ref="P252:R252"/>
    <mergeCell ref="S252:U252"/>
    <mergeCell ref="V258:X258"/>
    <mergeCell ref="Y258:AA258"/>
    <mergeCell ref="AB258:AD258"/>
    <mergeCell ref="AE258:AG258"/>
    <mergeCell ref="AH258:AJ258"/>
    <mergeCell ref="AK258:AM258"/>
    <mergeCell ref="D258:F258"/>
    <mergeCell ref="G258:I258"/>
    <mergeCell ref="J258:L258"/>
    <mergeCell ref="M258:O258"/>
    <mergeCell ref="P258:R258"/>
    <mergeCell ref="S258:U258"/>
    <mergeCell ref="V256:X256"/>
    <mergeCell ref="Y256:AA256"/>
    <mergeCell ref="AB256:AD256"/>
    <mergeCell ref="AE256:AG256"/>
    <mergeCell ref="AH256:AJ256"/>
    <mergeCell ref="AK256:AM256"/>
    <mergeCell ref="D256:F256"/>
    <mergeCell ref="G256:I256"/>
    <mergeCell ref="J256:L256"/>
    <mergeCell ref="M256:O256"/>
    <mergeCell ref="P256:R256"/>
    <mergeCell ref="S256:U256"/>
    <mergeCell ref="V262:X262"/>
    <mergeCell ref="Y262:AA262"/>
    <mergeCell ref="AB262:AD262"/>
    <mergeCell ref="AE262:AG262"/>
    <mergeCell ref="AH262:AJ262"/>
    <mergeCell ref="AK262:AM262"/>
    <mergeCell ref="D262:F262"/>
    <mergeCell ref="G262:I262"/>
    <mergeCell ref="J262:L262"/>
    <mergeCell ref="M262:O262"/>
    <mergeCell ref="P262:R262"/>
    <mergeCell ref="S262:U262"/>
    <mergeCell ref="V260:X260"/>
    <mergeCell ref="Y260:AA260"/>
    <mergeCell ref="AB260:AD260"/>
    <mergeCell ref="AE260:AG260"/>
    <mergeCell ref="AH260:AJ260"/>
    <mergeCell ref="AK260:AM260"/>
    <mergeCell ref="D260:F260"/>
    <mergeCell ref="G260:I260"/>
    <mergeCell ref="J260:L260"/>
    <mergeCell ref="M260:O260"/>
    <mergeCell ref="P260:R260"/>
    <mergeCell ref="S260:U260"/>
    <mergeCell ref="V268:X268"/>
    <mergeCell ref="Y268:AA268"/>
    <mergeCell ref="AB268:AD268"/>
    <mergeCell ref="AE268:AG268"/>
    <mergeCell ref="AH268:AJ268"/>
    <mergeCell ref="AK268:AM268"/>
    <mergeCell ref="D268:F268"/>
    <mergeCell ref="G268:I268"/>
    <mergeCell ref="J268:L268"/>
    <mergeCell ref="M268:O268"/>
    <mergeCell ref="P268:R268"/>
    <mergeCell ref="S268:U268"/>
    <mergeCell ref="V266:X266"/>
    <mergeCell ref="Y266:AA266"/>
    <mergeCell ref="AB266:AD266"/>
    <mergeCell ref="AE266:AG266"/>
    <mergeCell ref="AH266:AJ266"/>
    <mergeCell ref="AK266:AM266"/>
    <mergeCell ref="D266:F266"/>
    <mergeCell ref="G266:I266"/>
    <mergeCell ref="J266:L266"/>
    <mergeCell ref="M266:O266"/>
    <mergeCell ref="P266:R266"/>
    <mergeCell ref="S266:U266"/>
    <mergeCell ref="V272:X272"/>
    <mergeCell ref="Y272:AA272"/>
    <mergeCell ref="AB272:AD272"/>
    <mergeCell ref="AE272:AG272"/>
    <mergeCell ref="AH272:AJ272"/>
    <mergeCell ref="AK272:AM272"/>
    <mergeCell ref="D272:F272"/>
    <mergeCell ref="G272:I272"/>
    <mergeCell ref="J272:L272"/>
    <mergeCell ref="M272:O272"/>
    <mergeCell ref="P272:R272"/>
    <mergeCell ref="S272:U272"/>
    <mergeCell ref="V270:X270"/>
    <mergeCell ref="Y270:AA270"/>
    <mergeCell ref="AB270:AD270"/>
    <mergeCell ref="AE270:AG270"/>
    <mergeCell ref="AH270:AJ270"/>
    <mergeCell ref="AK270:AM270"/>
    <mergeCell ref="D270:F270"/>
    <mergeCell ref="G270:I270"/>
    <mergeCell ref="J270:L270"/>
    <mergeCell ref="M270:O270"/>
    <mergeCell ref="P270:R270"/>
    <mergeCell ref="S270:U270"/>
    <mergeCell ref="V276:X276"/>
    <mergeCell ref="Y276:AA276"/>
    <mergeCell ref="AB276:AD276"/>
    <mergeCell ref="AE276:AG276"/>
    <mergeCell ref="AH276:AJ276"/>
    <mergeCell ref="AK276:AM276"/>
    <mergeCell ref="D276:F276"/>
    <mergeCell ref="G276:I276"/>
    <mergeCell ref="J276:L276"/>
    <mergeCell ref="M276:O276"/>
    <mergeCell ref="P276:R276"/>
    <mergeCell ref="S276:U276"/>
    <mergeCell ref="V274:X274"/>
    <mergeCell ref="Y274:AA274"/>
    <mergeCell ref="AB274:AD274"/>
    <mergeCell ref="AE274:AG274"/>
    <mergeCell ref="AH274:AJ274"/>
    <mergeCell ref="AK274:AM274"/>
    <mergeCell ref="D274:F274"/>
    <mergeCell ref="G274:I274"/>
    <mergeCell ref="J274:L274"/>
    <mergeCell ref="M274:O274"/>
    <mergeCell ref="P274:R274"/>
    <mergeCell ref="S274:U274"/>
    <mergeCell ref="V280:X280"/>
    <mergeCell ref="Y280:AA280"/>
    <mergeCell ref="AB280:AD280"/>
    <mergeCell ref="AE280:AG280"/>
    <mergeCell ref="AH280:AJ280"/>
    <mergeCell ref="AK280:AM280"/>
    <mergeCell ref="D280:F280"/>
    <mergeCell ref="G280:I280"/>
    <mergeCell ref="J280:L280"/>
    <mergeCell ref="M280:O280"/>
    <mergeCell ref="P280:R280"/>
    <mergeCell ref="S280:U280"/>
    <mergeCell ref="V278:X278"/>
    <mergeCell ref="Y278:AA278"/>
    <mergeCell ref="AB278:AD278"/>
    <mergeCell ref="AE278:AG278"/>
    <mergeCell ref="AH278:AJ278"/>
    <mergeCell ref="AK278:AM278"/>
    <mergeCell ref="D278:F278"/>
    <mergeCell ref="G278:I278"/>
    <mergeCell ref="J278:L278"/>
    <mergeCell ref="M278:O278"/>
    <mergeCell ref="P278:R278"/>
    <mergeCell ref="S278:U278"/>
    <mergeCell ref="V284:X284"/>
    <mergeCell ref="Y284:AA284"/>
    <mergeCell ref="AB284:AD284"/>
    <mergeCell ref="AE284:AG284"/>
    <mergeCell ref="AH284:AJ284"/>
    <mergeCell ref="AK284:AM284"/>
    <mergeCell ref="D284:F284"/>
    <mergeCell ref="G284:I284"/>
    <mergeCell ref="J284:L284"/>
    <mergeCell ref="M284:O284"/>
    <mergeCell ref="P284:R284"/>
    <mergeCell ref="S284:U284"/>
    <mergeCell ref="V282:X282"/>
    <mergeCell ref="Y282:AA282"/>
    <mergeCell ref="AB282:AD282"/>
    <mergeCell ref="AE282:AG282"/>
    <mergeCell ref="AH282:AJ282"/>
    <mergeCell ref="AK282:AM282"/>
    <mergeCell ref="D282:F282"/>
    <mergeCell ref="G282:I282"/>
    <mergeCell ref="J282:L282"/>
    <mergeCell ref="M282:O282"/>
    <mergeCell ref="P282:R282"/>
    <mergeCell ref="S282:U282"/>
    <mergeCell ref="V288:X288"/>
    <mergeCell ref="Y288:AA288"/>
    <mergeCell ref="AB288:AD288"/>
    <mergeCell ref="AE288:AG288"/>
    <mergeCell ref="AH288:AJ288"/>
    <mergeCell ref="AK288:AM288"/>
    <mergeCell ref="D288:F288"/>
    <mergeCell ref="G288:I288"/>
    <mergeCell ref="J288:L288"/>
    <mergeCell ref="M288:O288"/>
    <mergeCell ref="P288:R288"/>
    <mergeCell ref="S288:U288"/>
    <mergeCell ref="V286:X286"/>
    <mergeCell ref="Y286:AA286"/>
    <mergeCell ref="AB286:AD286"/>
    <mergeCell ref="AE286:AG286"/>
    <mergeCell ref="AH286:AJ286"/>
    <mergeCell ref="AK286:AM286"/>
    <mergeCell ref="D286:F286"/>
    <mergeCell ref="G286:I286"/>
    <mergeCell ref="J286:L286"/>
    <mergeCell ref="M286:O286"/>
    <mergeCell ref="P286:R286"/>
    <mergeCell ref="S286:U286"/>
    <mergeCell ref="V292:X292"/>
    <mergeCell ref="Y292:AA292"/>
    <mergeCell ref="AB292:AD292"/>
    <mergeCell ref="AE292:AG292"/>
    <mergeCell ref="AH292:AJ292"/>
    <mergeCell ref="AK292:AM292"/>
    <mergeCell ref="D292:F292"/>
    <mergeCell ref="G292:I292"/>
    <mergeCell ref="J292:L292"/>
    <mergeCell ref="M292:O292"/>
    <mergeCell ref="P292:R292"/>
    <mergeCell ref="S292:U292"/>
    <mergeCell ref="V290:X290"/>
    <mergeCell ref="Y290:AA290"/>
    <mergeCell ref="AB290:AD290"/>
    <mergeCell ref="AE290:AG290"/>
    <mergeCell ref="AH290:AJ290"/>
    <mergeCell ref="AK290:AM290"/>
    <mergeCell ref="D290:F290"/>
    <mergeCell ref="G290:I290"/>
    <mergeCell ref="J290:L290"/>
    <mergeCell ref="M290:O290"/>
    <mergeCell ref="P290:R290"/>
    <mergeCell ref="S290:U290"/>
    <mergeCell ref="V296:X296"/>
    <mergeCell ref="Y296:AA296"/>
    <mergeCell ref="AB296:AD296"/>
    <mergeCell ref="AE296:AG296"/>
    <mergeCell ref="AH296:AJ296"/>
    <mergeCell ref="AK296:AM296"/>
    <mergeCell ref="D296:F296"/>
    <mergeCell ref="G296:I296"/>
    <mergeCell ref="J296:L296"/>
    <mergeCell ref="M296:O296"/>
    <mergeCell ref="P296:R296"/>
    <mergeCell ref="S296:U296"/>
    <mergeCell ref="V294:X294"/>
    <mergeCell ref="Y294:AA294"/>
    <mergeCell ref="AB294:AD294"/>
    <mergeCell ref="AE294:AG294"/>
    <mergeCell ref="AH294:AJ294"/>
    <mergeCell ref="AK294:AM294"/>
    <mergeCell ref="D294:F294"/>
    <mergeCell ref="G294:I294"/>
    <mergeCell ref="J294:L294"/>
    <mergeCell ref="M294:O294"/>
    <mergeCell ref="P294:R294"/>
    <mergeCell ref="S294:U294"/>
    <mergeCell ref="V300:X300"/>
    <mergeCell ref="Y300:AA300"/>
    <mergeCell ref="AB300:AD300"/>
    <mergeCell ref="AE300:AG300"/>
    <mergeCell ref="AH300:AJ300"/>
    <mergeCell ref="AK300:AM300"/>
    <mergeCell ref="D300:F300"/>
    <mergeCell ref="G300:I300"/>
    <mergeCell ref="J300:L300"/>
    <mergeCell ref="M300:O300"/>
    <mergeCell ref="P300:R300"/>
    <mergeCell ref="S300:U300"/>
    <mergeCell ref="V298:X298"/>
    <mergeCell ref="Y298:AA298"/>
    <mergeCell ref="AB298:AD298"/>
    <mergeCell ref="AE298:AG298"/>
    <mergeCell ref="AH298:AJ298"/>
    <mergeCell ref="AK298:AM298"/>
    <mergeCell ref="D298:F298"/>
    <mergeCell ref="G298:I298"/>
    <mergeCell ref="J298:L298"/>
    <mergeCell ref="M298:O298"/>
    <mergeCell ref="P298:R298"/>
    <mergeCell ref="S298:U298"/>
    <mergeCell ref="V304:X304"/>
    <mergeCell ref="Y304:AA304"/>
    <mergeCell ref="AB304:AD304"/>
    <mergeCell ref="AE304:AG304"/>
    <mergeCell ref="AH304:AJ304"/>
    <mergeCell ref="AK304:AM304"/>
    <mergeCell ref="D304:F304"/>
    <mergeCell ref="G304:I304"/>
    <mergeCell ref="J304:L304"/>
    <mergeCell ref="M304:O304"/>
    <mergeCell ref="P304:R304"/>
    <mergeCell ref="S304:U304"/>
    <mergeCell ref="V302:X302"/>
    <mergeCell ref="Y302:AA302"/>
    <mergeCell ref="AB302:AD302"/>
    <mergeCell ref="AE302:AG302"/>
    <mergeCell ref="AH302:AJ302"/>
    <mergeCell ref="AK302:AM302"/>
    <mergeCell ref="D302:F302"/>
    <mergeCell ref="G302:I302"/>
    <mergeCell ref="J302:L302"/>
    <mergeCell ref="M302:O302"/>
    <mergeCell ref="P302:R302"/>
    <mergeCell ref="S302:U302"/>
    <mergeCell ref="V308:X308"/>
    <mergeCell ref="Y308:AA308"/>
    <mergeCell ref="AB308:AD308"/>
    <mergeCell ref="AE308:AG308"/>
    <mergeCell ref="AH308:AJ308"/>
    <mergeCell ref="AK308:AM308"/>
    <mergeCell ref="D308:F308"/>
    <mergeCell ref="G308:I308"/>
    <mergeCell ref="J308:L308"/>
    <mergeCell ref="M308:O308"/>
    <mergeCell ref="P308:R308"/>
    <mergeCell ref="S308:U308"/>
    <mergeCell ref="V306:X306"/>
    <mergeCell ref="Y306:AA306"/>
    <mergeCell ref="AB306:AD306"/>
    <mergeCell ref="AE306:AG306"/>
    <mergeCell ref="AH306:AJ306"/>
    <mergeCell ref="AK306:AM306"/>
    <mergeCell ref="D306:F306"/>
    <mergeCell ref="G306:I306"/>
    <mergeCell ref="J306:L306"/>
    <mergeCell ref="M306:O306"/>
    <mergeCell ref="P306:R306"/>
    <mergeCell ref="S306:U306"/>
    <mergeCell ref="D5:F5"/>
    <mergeCell ref="V5:X5"/>
    <mergeCell ref="S5:U5"/>
    <mergeCell ref="P5:R5"/>
    <mergeCell ref="M5:O5"/>
    <mergeCell ref="J5:L5"/>
    <mergeCell ref="G5:I5"/>
    <mergeCell ref="A1:AM1"/>
    <mergeCell ref="D3:AM3"/>
    <mergeCell ref="A3:A4"/>
    <mergeCell ref="C3:C4"/>
    <mergeCell ref="B3:B4"/>
    <mergeCell ref="AK5:AM5"/>
    <mergeCell ref="AH5:AJ5"/>
    <mergeCell ref="AE5:AG5"/>
    <mergeCell ref="AB5:AD5"/>
    <mergeCell ref="Y5:AA5"/>
    <mergeCell ref="S4:U4"/>
    <mergeCell ref="P4:R4"/>
    <mergeCell ref="M4:O4"/>
    <mergeCell ref="J4:L4"/>
    <mergeCell ref="G4:I4"/>
    <mergeCell ref="D4:F4"/>
    <mergeCell ref="AK4:AM4"/>
    <mergeCell ref="AH4:AJ4"/>
    <mergeCell ref="AE4:AG4"/>
    <mergeCell ref="AB4:AD4"/>
    <mergeCell ref="Y4:AA4"/>
    <mergeCell ref="V4:X4"/>
    <mergeCell ref="AS243:AT243"/>
    <mergeCell ref="AP244:AR244"/>
    <mergeCell ref="AS244:AT244"/>
    <mergeCell ref="AP62:AR62"/>
    <mergeCell ref="AS63:AT63"/>
    <mergeCell ref="AP64:AR64"/>
    <mergeCell ref="AS64:AT64"/>
    <mergeCell ref="AS65:AT65"/>
    <mergeCell ref="AS66:AT66"/>
    <mergeCell ref="AP15:AR15"/>
    <mergeCell ref="AS16:AT16"/>
    <mergeCell ref="AP17:AR17"/>
    <mergeCell ref="AS17:AT17"/>
    <mergeCell ref="AS18:AT18"/>
    <mergeCell ref="AS19:AT19"/>
    <mergeCell ref="AP108:AR108"/>
    <mergeCell ref="AS109:AT109"/>
    <mergeCell ref="AP110:AR110"/>
    <mergeCell ref="AS110:AT110"/>
    <mergeCell ref="AS111:AT111"/>
    <mergeCell ref="AR176:AR177"/>
    <mergeCell ref="AR178:AR179"/>
    <mergeCell ref="B134:B135"/>
    <mergeCell ref="B204:B205"/>
    <mergeCell ref="B212:B213"/>
    <mergeCell ref="B70:B71"/>
    <mergeCell ref="B237:B238"/>
    <mergeCell ref="B257:B258"/>
    <mergeCell ref="B267:B268"/>
    <mergeCell ref="B271:B272"/>
    <mergeCell ref="B287:B288"/>
    <mergeCell ref="B295:B296"/>
    <mergeCell ref="AS245:AT245"/>
    <mergeCell ref="AS246:AT246"/>
    <mergeCell ref="AP283:AR283"/>
    <mergeCell ref="AS284:AT284"/>
    <mergeCell ref="AP285:AR285"/>
    <mergeCell ref="AS285:AT285"/>
    <mergeCell ref="AS286:AT286"/>
    <mergeCell ref="AS287:AT287"/>
    <mergeCell ref="AS112:AT112"/>
    <mergeCell ref="AP147:AR147"/>
    <mergeCell ref="AS148:AT148"/>
    <mergeCell ref="AP149:AR149"/>
    <mergeCell ref="AS149:AT149"/>
    <mergeCell ref="AS150:AT150"/>
    <mergeCell ref="AS151:AT151"/>
    <mergeCell ref="AP189:AR189"/>
    <mergeCell ref="AS190:AT190"/>
    <mergeCell ref="AP191:AR191"/>
    <mergeCell ref="AS191:AT191"/>
    <mergeCell ref="AS192:AT192"/>
    <mergeCell ref="AS193:AT193"/>
    <mergeCell ref="AP242:AR242"/>
    <mergeCell ref="D195:F195"/>
    <mergeCell ref="G195:I195"/>
    <mergeCell ref="J195:L195"/>
    <mergeCell ref="M195:O195"/>
    <mergeCell ref="P195:R195"/>
    <mergeCell ref="S195:U195"/>
    <mergeCell ref="V195:X195"/>
    <mergeCell ref="Y195:AA195"/>
    <mergeCell ref="AB195:AD195"/>
    <mergeCell ref="AE195:AG195"/>
    <mergeCell ref="AH195:AJ195"/>
    <mergeCell ref="AK195:AM195"/>
    <mergeCell ref="D197:F197"/>
    <mergeCell ref="G197:I197"/>
    <mergeCell ref="J197:L197"/>
    <mergeCell ref="M197:O197"/>
    <mergeCell ref="P197:R197"/>
    <mergeCell ref="S197:U197"/>
    <mergeCell ref="V197:X197"/>
    <mergeCell ref="Y197:AA197"/>
    <mergeCell ref="AB197:AD197"/>
    <mergeCell ref="AE197:AG197"/>
    <mergeCell ref="AH197:AJ197"/>
    <mergeCell ref="AK197:AM197"/>
    <mergeCell ref="S199:U199"/>
    <mergeCell ref="V199:X199"/>
    <mergeCell ref="Y199:AA199"/>
    <mergeCell ref="AB199:AD199"/>
    <mergeCell ref="AE199:AG199"/>
    <mergeCell ref="AH199:AJ199"/>
    <mergeCell ref="AK199:AM199"/>
    <mergeCell ref="D201:F201"/>
    <mergeCell ref="G201:I201"/>
    <mergeCell ref="J201:L201"/>
    <mergeCell ref="M201:O201"/>
    <mergeCell ref="P201:R201"/>
    <mergeCell ref="S201:U201"/>
    <mergeCell ref="V201:X201"/>
    <mergeCell ref="Y201:AA201"/>
    <mergeCell ref="AB201:AD201"/>
    <mergeCell ref="AE201:AG201"/>
    <mergeCell ref="AH201:AJ201"/>
    <mergeCell ref="AK201:AM201"/>
    <mergeCell ref="B225:B226"/>
    <mergeCell ref="B196:B197"/>
    <mergeCell ref="B299:B300"/>
    <mergeCell ref="D224:F224"/>
    <mergeCell ref="G224:I224"/>
    <mergeCell ref="J224:L224"/>
    <mergeCell ref="M224:O224"/>
    <mergeCell ref="P224:R224"/>
    <mergeCell ref="S224:U224"/>
    <mergeCell ref="V224:X224"/>
    <mergeCell ref="Y224:AA224"/>
    <mergeCell ref="AB224:AD224"/>
    <mergeCell ref="AE224:AG224"/>
    <mergeCell ref="AH224:AJ224"/>
    <mergeCell ref="AK224:AM224"/>
    <mergeCell ref="D226:F226"/>
    <mergeCell ref="G226:I226"/>
    <mergeCell ref="J226:L226"/>
    <mergeCell ref="M226:O226"/>
    <mergeCell ref="P226:R226"/>
    <mergeCell ref="S226:U226"/>
    <mergeCell ref="V226:X226"/>
    <mergeCell ref="Y226:AA226"/>
    <mergeCell ref="AB226:AD226"/>
    <mergeCell ref="AE226:AG226"/>
    <mergeCell ref="AH226:AJ226"/>
    <mergeCell ref="AK226:AM226"/>
    <mergeCell ref="D199:F199"/>
    <mergeCell ref="G199:I199"/>
    <mergeCell ref="J199:L199"/>
    <mergeCell ref="M199:O199"/>
    <mergeCell ref="P199:R199"/>
  </mergeCells>
  <pageMargins left="1.3779527559055118" right="0.19685039370078741" top="0.19685039370078741" bottom="0.19685039370078741" header="0.31496062992125984" footer="0.31496062992125984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I26" sqref="I26"/>
    </sheetView>
  </sheetViews>
  <sheetFormatPr defaultRowHeight="15" x14ac:dyDescent="0.25"/>
  <cols>
    <col min="1" max="1" width="7.85546875" customWidth="1"/>
    <col min="2" max="2" width="36.42578125" customWidth="1"/>
    <col min="3" max="3" width="27.28515625" customWidth="1"/>
    <col min="4" max="4" width="20.85546875" customWidth="1"/>
    <col min="5" max="5" width="22.42578125" customWidth="1"/>
    <col min="6" max="6" width="30" customWidth="1"/>
    <col min="10" max="10" width="2.7109375" customWidth="1"/>
    <col min="11" max="11" width="16.7109375" customWidth="1"/>
  </cols>
  <sheetData>
    <row r="1" spans="1:11" ht="15.75" x14ac:dyDescent="0.25">
      <c r="A1" s="1385" t="s">
        <v>663</v>
      </c>
      <c r="B1" s="1385"/>
      <c r="C1" s="1385"/>
      <c r="D1" s="1385"/>
      <c r="E1" s="1385"/>
      <c r="F1" s="1385"/>
    </row>
    <row r="2" spans="1:11" ht="15.75" x14ac:dyDescent="0.25">
      <c r="A2" s="1385" t="s">
        <v>539</v>
      </c>
      <c r="B2" s="1385"/>
      <c r="C2" s="1385"/>
      <c r="D2" s="1385"/>
      <c r="E2" s="1385"/>
      <c r="F2" s="1385"/>
    </row>
    <row r="3" spans="1:11" ht="15.75" x14ac:dyDescent="0.25">
      <c r="A3" s="1385" t="str">
        <f>LABA!B2</f>
        <v>BAGIAN BULAN  DESEMBER 2015</v>
      </c>
      <c r="B3" s="1385"/>
      <c r="C3" s="1385"/>
      <c r="D3" s="1385"/>
      <c r="E3" s="1385"/>
      <c r="F3" s="1385"/>
    </row>
    <row r="4" spans="1:11" ht="15.75" x14ac:dyDescent="0.25">
      <c r="A4" s="178"/>
      <c r="B4" s="178"/>
      <c r="C4" s="178"/>
      <c r="D4" s="178"/>
      <c r="E4" s="178"/>
      <c r="F4" s="178"/>
    </row>
    <row r="5" spans="1:11" ht="15.75" x14ac:dyDescent="0.25">
      <c r="A5" s="178"/>
      <c r="B5" s="178"/>
      <c r="C5" s="178"/>
      <c r="D5" s="178"/>
      <c r="E5" s="178"/>
      <c r="F5" s="178"/>
      <c r="I5" t="s">
        <v>945</v>
      </c>
      <c r="K5" s="168">
        <f>SIGIT!F53</f>
        <v>1760276375</v>
      </c>
    </row>
    <row r="6" spans="1:11" x14ac:dyDescent="0.25">
      <c r="I6" t="s">
        <v>946</v>
      </c>
      <c r="K6" s="168">
        <f>RIDWAN!F38</f>
        <v>24672250</v>
      </c>
    </row>
    <row r="7" spans="1:11" x14ac:dyDescent="0.25">
      <c r="A7" s="29"/>
      <c r="B7" s="1582" t="s">
        <v>664</v>
      </c>
      <c r="C7" s="402" t="s">
        <v>665</v>
      </c>
      <c r="D7" s="402" t="s">
        <v>666</v>
      </c>
      <c r="E7" s="29"/>
      <c r="F7" s="29"/>
      <c r="I7" t="s">
        <v>947</v>
      </c>
      <c r="K7" s="168">
        <f>'SLAMT R'!F36</f>
        <v>13863375</v>
      </c>
    </row>
    <row r="8" spans="1:11" x14ac:dyDescent="0.25">
      <c r="A8" s="320" t="s">
        <v>643</v>
      </c>
      <c r="B8" s="1583"/>
      <c r="C8" s="1266" t="s">
        <v>989</v>
      </c>
      <c r="D8" s="403" t="s">
        <v>667</v>
      </c>
      <c r="E8" s="403" t="s">
        <v>668</v>
      </c>
      <c r="F8" s="320" t="s">
        <v>669</v>
      </c>
      <c r="I8" t="s">
        <v>948</v>
      </c>
      <c r="K8" s="168">
        <f>BUDIWARSO!F34</f>
        <v>10380000</v>
      </c>
    </row>
    <row r="9" spans="1:11" x14ac:dyDescent="0.25">
      <c r="A9" s="30"/>
      <c r="B9" s="1584"/>
      <c r="C9" s="404" t="s">
        <v>670</v>
      </c>
      <c r="D9" s="404" t="s">
        <v>670</v>
      </c>
      <c r="E9" s="30"/>
      <c r="F9" s="30"/>
      <c r="I9" t="s">
        <v>736</v>
      </c>
      <c r="K9" s="168">
        <f>ISMOYO!F35</f>
        <v>46760575</v>
      </c>
    </row>
    <row r="10" spans="1:11" x14ac:dyDescent="0.25">
      <c r="A10" s="320"/>
      <c r="B10" s="45" t="s">
        <v>671</v>
      </c>
      <c r="C10" s="29"/>
      <c r="D10" s="29"/>
      <c r="E10" s="29"/>
      <c r="F10" s="29"/>
      <c r="I10" t="s">
        <v>918</v>
      </c>
      <c r="K10" s="168">
        <f>SUBAKIR!F34</f>
        <v>1610000</v>
      </c>
    </row>
    <row r="11" spans="1:11" x14ac:dyDescent="0.25">
      <c r="A11" s="405" t="s">
        <v>672</v>
      </c>
      <c r="B11" s="45" t="s">
        <v>90</v>
      </c>
      <c r="C11" s="406">
        <f>C14+C17</f>
        <v>1933957781</v>
      </c>
      <c r="D11" s="406">
        <f>D14+D17</f>
        <v>1863846743</v>
      </c>
      <c r="E11" s="406">
        <f>E14+E17</f>
        <v>1863562575</v>
      </c>
      <c r="F11" s="407"/>
      <c r="K11" s="168">
        <f>SUM(K5:K10)</f>
        <v>1857562575</v>
      </c>
    </row>
    <row r="12" spans="1:11" x14ac:dyDescent="0.25">
      <c r="A12" s="408"/>
      <c r="B12" s="409"/>
      <c r="C12" s="29"/>
      <c r="D12" s="29"/>
      <c r="E12" s="29"/>
      <c r="F12" s="29"/>
      <c r="K12" s="419">
        <f>K11-E11</f>
        <v>-6000000</v>
      </c>
    </row>
    <row r="13" spans="1:11" x14ac:dyDescent="0.25">
      <c r="A13" s="410"/>
      <c r="B13" s="411" t="s">
        <v>673</v>
      </c>
      <c r="C13" s="410"/>
      <c r="D13" s="410"/>
      <c r="E13" s="410"/>
      <c r="F13" s="410"/>
    </row>
    <row r="14" spans="1:11" x14ac:dyDescent="0.25">
      <c r="A14" s="410" t="s">
        <v>674</v>
      </c>
      <c r="B14" s="411" t="s">
        <v>91</v>
      </c>
      <c r="C14" s="412">
        <f>RREKAP!C16</f>
        <v>1517302281</v>
      </c>
      <c r="D14" s="412">
        <f>RREKAP!F11</f>
        <v>1462436977</v>
      </c>
      <c r="E14" s="412">
        <f>RREKAP!I16</f>
        <v>1462436977</v>
      </c>
      <c r="F14" s="410"/>
    </row>
    <row r="15" spans="1:11" x14ac:dyDescent="0.25">
      <c r="A15" s="413"/>
      <c r="B15" s="78"/>
      <c r="C15" s="413"/>
      <c r="D15" s="413"/>
      <c r="E15" s="413"/>
      <c r="F15" s="413"/>
    </row>
    <row r="16" spans="1:11" x14ac:dyDescent="0.25">
      <c r="A16" s="410"/>
      <c r="B16" s="414" t="s">
        <v>675</v>
      </c>
      <c r="C16" s="415"/>
      <c r="D16" s="415"/>
      <c r="E16" s="415"/>
      <c r="F16" s="415"/>
    </row>
    <row r="17" spans="1:6" x14ac:dyDescent="0.25">
      <c r="A17" s="413" t="s">
        <v>676</v>
      </c>
      <c r="B17" s="416" t="s">
        <v>94</v>
      </c>
      <c r="C17" s="417">
        <f>RREKAP!C29</f>
        <v>416655500</v>
      </c>
      <c r="D17" s="417">
        <f>RREKAP!F12</f>
        <v>401409766</v>
      </c>
      <c r="E17" s="417">
        <f>RREKAP!I29</f>
        <v>401125598</v>
      </c>
      <c r="F17" s="413"/>
    </row>
    <row r="18" spans="1:6" x14ac:dyDescent="0.25">
      <c r="A18" s="418"/>
      <c r="B18" s="418"/>
      <c r="C18" s="418"/>
      <c r="D18" s="418"/>
      <c r="E18" s="418"/>
      <c r="F18" s="418"/>
    </row>
    <row r="19" spans="1:6" x14ac:dyDescent="0.25">
      <c r="D19" s="419"/>
    </row>
    <row r="20" spans="1:6" x14ac:dyDescent="0.25">
      <c r="D20" s="419"/>
      <c r="E20" s="1585"/>
      <c r="F20" s="1585"/>
    </row>
    <row r="21" spans="1:6" x14ac:dyDescent="0.25">
      <c r="E21" s="1581" t="s">
        <v>677</v>
      </c>
      <c r="F21" s="1581"/>
    </row>
    <row r="22" spans="1:6" x14ac:dyDescent="0.25">
      <c r="D22" s="419"/>
      <c r="E22" s="1581" t="s">
        <v>678</v>
      </c>
      <c r="F22" s="1581"/>
    </row>
    <row r="23" spans="1:6" x14ac:dyDescent="0.25">
      <c r="E23" s="1009"/>
      <c r="F23" s="175"/>
    </row>
    <row r="24" spans="1:6" x14ac:dyDescent="0.25">
      <c r="E24" s="1009"/>
      <c r="F24" s="175"/>
    </row>
    <row r="25" spans="1:6" x14ac:dyDescent="0.25">
      <c r="E25" s="1009"/>
      <c r="F25" s="175"/>
    </row>
    <row r="26" spans="1:6" x14ac:dyDescent="0.25">
      <c r="E26" s="1011"/>
      <c r="F26" s="175"/>
    </row>
    <row r="27" spans="1:6" x14ac:dyDescent="0.25">
      <c r="E27" s="1009"/>
      <c r="F27" s="175"/>
    </row>
    <row r="28" spans="1:6" ht="16.5" x14ac:dyDescent="0.25">
      <c r="E28" s="1580" t="s">
        <v>904</v>
      </c>
      <c r="F28" s="1580"/>
    </row>
    <row r="29" spans="1:6" ht="16.5" x14ac:dyDescent="0.25">
      <c r="E29" s="1579" t="s">
        <v>906</v>
      </c>
      <c r="F29" s="1579"/>
    </row>
  </sheetData>
  <mergeCells count="9">
    <mergeCell ref="E29:F29"/>
    <mergeCell ref="E28:F28"/>
    <mergeCell ref="E22:F22"/>
    <mergeCell ref="A1:F1"/>
    <mergeCell ref="A2:F2"/>
    <mergeCell ref="A3:F3"/>
    <mergeCell ref="B7:B9"/>
    <mergeCell ref="E20:F20"/>
    <mergeCell ref="E21:F21"/>
  </mergeCells>
  <pageMargins left="1.3779527559055118" right="0.19685039370078741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9"/>
  <sheetViews>
    <sheetView view="pageBreakPreview" topLeftCell="A76" zoomScaleNormal="100" zoomScaleSheetLayoutView="100" workbookViewId="0">
      <selection activeCell="L97" sqref="L97"/>
    </sheetView>
  </sheetViews>
  <sheetFormatPr defaultRowHeight="15" x14ac:dyDescent="0.25"/>
  <cols>
    <col min="1" max="1" width="4" customWidth="1"/>
    <col min="2" max="2" width="3" customWidth="1"/>
    <col min="3" max="3" width="35" customWidth="1"/>
    <col min="4" max="4" width="1.28515625" customWidth="1"/>
    <col min="5" max="5" width="10.85546875" customWidth="1"/>
    <col min="6" max="6" width="11" customWidth="1"/>
    <col min="7" max="7" width="11.28515625" customWidth="1"/>
    <col min="8" max="8" width="16.85546875" customWidth="1"/>
    <col min="9" max="9" width="2.140625" customWidth="1"/>
    <col min="10" max="10" width="3.28515625" customWidth="1"/>
    <col min="11" max="11" width="12.5703125" bestFit="1" customWidth="1"/>
  </cols>
  <sheetData>
    <row r="1" spans="1:9" ht="18.75" x14ac:dyDescent="0.25">
      <c r="B1" s="1610" t="s">
        <v>682</v>
      </c>
      <c r="C1" s="1610"/>
      <c r="D1" s="1610"/>
      <c r="E1" s="1610"/>
      <c r="F1" s="1610"/>
      <c r="G1" s="1610"/>
      <c r="H1" s="1610"/>
      <c r="I1" s="1610"/>
    </row>
    <row r="2" spans="1:9" ht="22.5" x14ac:dyDescent="0.25">
      <c r="B2" s="1611" t="s">
        <v>683</v>
      </c>
      <c r="C2" s="1611"/>
      <c r="D2" s="1611"/>
      <c r="E2" s="1611"/>
      <c r="F2" s="1611"/>
      <c r="G2" s="1611"/>
      <c r="H2" s="1611"/>
      <c r="I2" s="1611"/>
    </row>
    <row r="3" spans="1:9" ht="15.75" x14ac:dyDescent="0.25">
      <c r="B3" s="1612" t="s">
        <v>684</v>
      </c>
      <c r="C3" s="1612"/>
      <c r="D3" s="1612"/>
      <c r="E3" s="1612"/>
      <c r="F3" s="1612"/>
      <c r="G3" s="1612"/>
      <c r="H3" s="1612"/>
      <c r="I3" s="1612"/>
    </row>
    <row r="4" spans="1:9" ht="15.75" x14ac:dyDescent="0.25"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9" ht="3.75" customHeight="1" thickBot="1" x14ac:dyDescent="0.3">
      <c r="A5" s="420"/>
      <c r="B5" s="420"/>
      <c r="C5" s="420"/>
      <c r="D5" s="420"/>
      <c r="E5" s="420"/>
      <c r="F5" s="420"/>
      <c r="G5" s="420"/>
      <c r="H5" s="420"/>
      <c r="I5" s="420"/>
    </row>
    <row r="6" spans="1:9" ht="15.75" thickTop="1" x14ac:dyDescent="0.25">
      <c r="A6" s="130"/>
      <c r="B6" s="130"/>
      <c r="C6" s="130"/>
      <c r="D6" s="130"/>
      <c r="E6" s="130"/>
      <c r="F6" s="130"/>
      <c r="G6" s="130"/>
      <c r="H6" s="130">
        <v>1</v>
      </c>
      <c r="I6" s="130"/>
    </row>
    <row r="7" spans="1:9" x14ac:dyDescent="0.25">
      <c r="G7" s="1613" t="s">
        <v>685</v>
      </c>
      <c r="H7" s="1613"/>
    </row>
    <row r="8" spans="1:9" ht="15.75" x14ac:dyDescent="0.25">
      <c r="A8" s="1505" t="s">
        <v>686</v>
      </c>
      <c r="B8" s="1505"/>
      <c r="C8" s="1505"/>
      <c r="D8" s="1505"/>
      <c r="E8" s="1505"/>
      <c r="F8" s="1505"/>
      <c r="G8" s="1505"/>
      <c r="H8" s="1505"/>
      <c r="I8" s="1505"/>
    </row>
    <row r="9" spans="1:9" ht="15.75" x14ac:dyDescent="0.25">
      <c r="A9" s="1505" t="s">
        <v>687</v>
      </c>
      <c r="B9" s="1505"/>
      <c r="C9" s="1505"/>
      <c r="D9" s="1505"/>
      <c r="E9" s="1505"/>
      <c r="F9" s="1505"/>
      <c r="G9" s="1505"/>
      <c r="H9" s="1505"/>
      <c r="I9" s="1505"/>
    </row>
    <row r="11" spans="1:9" ht="16.5" customHeight="1" x14ac:dyDescent="0.25">
      <c r="A11" s="1614" t="s">
        <v>991</v>
      </c>
      <c r="B11" s="1614"/>
      <c r="C11" s="1614"/>
      <c r="D11" s="1614"/>
      <c r="E11" s="1614"/>
      <c r="F11" s="1614"/>
      <c r="G11" s="1614"/>
      <c r="H11" s="1614"/>
      <c r="I11" s="1614"/>
    </row>
    <row r="12" spans="1:9" ht="16.5" x14ac:dyDescent="0.3">
      <c r="A12" s="421" t="s">
        <v>688</v>
      </c>
      <c r="B12" s="421"/>
      <c r="C12" s="421"/>
      <c r="D12" s="421"/>
      <c r="E12" s="421"/>
      <c r="F12" s="421"/>
      <c r="G12" s="421"/>
      <c r="H12" s="421"/>
      <c r="I12" s="421"/>
    </row>
    <row r="13" spans="1:9" ht="10.5" customHeight="1" x14ac:dyDescent="0.3">
      <c r="A13" s="421"/>
      <c r="B13" s="421"/>
      <c r="C13" s="421"/>
      <c r="D13" s="421"/>
      <c r="E13" s="421"/>
      <c r="F13" s="421"/>
      <c r="G13" s="421"/>
      <c r="H13" s="421"/>
      <c r="I13" s="421"/>
    </row>
    <row r="14" spans="1:9" ht="16.5" x14ac:dyDescent="0.3">
      <c r="A14" s="421">
        <v>1</v>
      </c>
      <c r="B14" s="421"/>
      <c r="C14" s="421" t="s">
        <v>689</v>
      </c>
      <c r="D14" s="421" t="s">
        <v>690</v>
      </c>
      <c r="E14" s="421" t="s">
        <v>691</v>
      </c>
      <c r="F14" s="421"/>
      <c r="G14" s="421"/>
      <c r="H14" s="421"/>
      <c r="I14" s="421"/>
    </row>
    <row r="15" spans="1:9" ht="16.5" x14ac:dyDescent="0.3">
      <c r="A15" s="421"/>
      <c r="B15" s="421"/>
      <c r="C15" s="421" t="s">
        <v>692</v>
      </c>
      <c r="D15" s="421" t="s">
        <v>690</v>
      </c>
      <c r="E15" s="1615" t="s">
        <v>693</v>
      </c>
      <c r="F15" s="1616"/>
      <c r="G15" s="421"/>
      <c r="H15" s="421"/>
      <c r="I15" s="421"/>
    </row>
    <row r="16" spans="1:9" ht="16.5" x14ac:dyDescent="0.3">
      <c r="A16" s="421"/>
      <c r="B16" s="421"/>
      <c r="C16" s="421" t="s">
        <v>694</v>
      </c>
      <c r="D16" s="421" t="s">
        <v>690</v>
      </c>
      <c r="E16" s="421" t="s">
        <v>695</v>
      </c>
      <c r="F16" s="421"/>
      <c r="G16" s="421"/>
      <c r="H16" s="421"/>
      <c r="I16" s="421"/>
    </row>
    <row r="17" spans="1:11" ht="16.5" x14ac:dyDescent="0.3">
      <c r="A17" s="421"/>
      <c r="B17" s="1609" t="s">
        <v>696</v>
      </c>
      <c r="C17" s="1609"/>
      <c r="D17" s="1609"/>
      <c r="E17" s="1609"/>
      <c r="F17" s="421"/>
      <c r="G17" s="421"/>
      <c r="H17" s="421"/>
      <c r="I17" s="421"/>
    </row>
    <row r="18" spans="1:11" ht="16.5" x14ac:dyDescent="0.3">
      <c r="A18" s="421"/>
      <c r="B18" s="421"/>
      <c r="C18" s="421"/>
      <c r="D18" s="421"/>
      <c r="E18" s="421"/>
      <c r="F18" s="421"/>
      <c r="G18" s="421"/>
      <c r="H18" s="421"/>
      <c r="I18" s="421"/>
    </row>
    <row r="19" spans="1:11" ht="16.5" x14ac:dyDescent="0.3">
      <c r="A19" s="421">
        <v>2</v>
      </c>
      <c r="B19" s="421"/>
      <c r="C19" s="421" t="s">
        <v>689</v>
      </c>
      <c r="D19" s="421" t="s">
        <v>690</v>
      </c>
      <c r="E19" s="1617" t="s">
        <v>916</v>
      </c>
      <c r="F19" s="1617"/>
      <c r="G19" s="421"/>
      <c r="H19" s="421"/>
      <c r="I19" s="421"/>
    </row>
    <row r="20" spans="1:11" ht="16.5" x14ac:dyDescent="0.3">
      <c r="A20" s="421"/>
      <c r="B20" s="421"/>
      <c r="C20" s="421" t="s">
        <v>692</v>
      </c>
      <c r="D20" s="421" t="s">
        <v>690</v>
      </c>
      <c r="E20" s="1615" t="s">
        <v>917</v>
      </c>
      <c r="F20" s="1615"/>
      <c r="G20" s="1615"/>
      <c r="H20" s="421"/>
      <c r="I20" s="421"/>
    </row>
    <row r="21" spans="1:11" ht="16.5" x14ac:dyDescent="0.3">
      <c r="A21" s="421"/>
      <c r="B21" s="421"/>
      <c r="C21" s="421" t="s">
        <v>694</v>
      </c>
      <c r="D21" s="421" t="s">
        <v>690</v>
      </c>
      <c r="E21" s="421" t="s">
        <v>697</v>
      </c>
      <c r="F21" s="421"/>
      <c r="G21" s="421"/>
      <c r="H21" s="421"/>
      <c r="I21" s="421"/>
    </row>
    <row r="22" spans="1:11" ht="16.5" x14ac:dyDescent="0.3">
      <c r="A22" s="421"/>
      <c r="B22" s="1609" t="s">
        <v>698</v>
      </c>
      <c r="C22" s="1609"/>
      <c r="D22" s="1609"/>
      <c r="E22" s="1609"/>
      <c r="F22" s="421"/>
      <c r="G22" s="421"/>
      <c r="H22" s="421"/>
      <c r="I22" s="421"/>
    </row>
    <row r="23" spans="1:11" ht="8.25" customHeight="1" x14ac:dyDescent="0.3">
      <c r="A23" s="421"/>
      <c r="B23" s="421"/>
      <c r="C23" s="421"/>
      <c r="D23" s="421"/>
      <c r="E23" s="421"/>
      <c r="F23" s="421"/>
      <c r="G23" s="421"/>
      <c r="H23" s="421"/>
      <c r="I23" s="421"/>
    </row>
    <row r="24" spans="1:11" ht="64.5" customHeight="1" x14ac:dyDescent="0.25">
      <c r="A24" s="738"/>
      <c r="B24" s="1603" t="s">
        <v>992</v>
      </c>
      <c r="C24" s="1603"/>
      <c r="D24" s="1603"/>
      <c r="E24" s="1603"/>
      <c r="F24" s="1603"/>
      <c r="G24" s="1603"/>
      <c r="H24" s="1603"/>
      <c r="I24" s="738"/>
    </row>
    <row r="25" spans="1:11" ht="7.5" customHeight="1" x14ac:dyDescent="0.3">
      <c r="A25" s="421"/>
      <c r="B25" s="421"/>
      <c r="C25" s="421"/>
      <c r="D25" s="421"/>
      <c r="E25" s="421"/>
      <c r="F25" s="421"/>
      <c r="G25" s="421"/>
      <c r="H25" s="421"/>
      <c r="I25" s="421"/>
    </row>
    <row r="26" spans="1:11" ht="16.5" x14ac:dyDescent="0.3">
      <c r="A26" s="1608" t="s">
        <v>643</v>
      </c>
      <c r="B26" s="1608" t="s">
        <v>699</v>
      </c>
      <c r="C26" s="1608"/>
      <c r="D26" s="1604" t="s">
        <v>700</v>
      </c>
      <c r="E26" s="1604"/>
      <c r="F26" s="1604"/>
      <c r="G26" s="422" t="s">
        <v>701</v>
      </c>
      <c r="H26" s="1608" t="s">
        <v>702</v>
      </c>
      <c r="I26" s="421"/>
    </row>
    <row r="27" spans="1:11" ht="16.5" x14ac:dyDescent="0.3">
      <c r="A27" s="1608"/>
      <c r="B27" s="1608"/>
      <c r="C27" s="1608"/>
      <c r="D27" s="1604" t="s">
        <v>703</v>
      </c>
      <c r="E27" s="1604"/>
      <c r="F27" s="423" t="s">
        <v>554</v>
      </c>
      <c r="G27" s="423" t="s">
        <v>571</v>
      </c>
      <c r="H27" s="1608"/>
      <c r="I27" s="421"/>
    </row>
    <row r="28" spans="1:11" ht="16.5" x14ac:dyDescent="0.3">
      <c r="A28" s="423">
        <v>1</v>
      </c>
      <c r="B28" s="1604">
        <v>2</v>
      </c>
      <c r="C28" s="1604"/>
      <c r="D28" s="1604">
        <v>3</v>
      </c>
      <c r="E28" s="1604"/>
      <c r="F28" s="423">
        <v>4</v>
      </c>
      <c r="G28" s="423" t="s">
        <v>704</v>
      </c>
      <c r="H28" s="423">
        <v>6</v>
      </c>
      <c r="I28" s="421"/>
    </row>
    <row r="29" spans="1:11" ht="16.5" x14ac:dyDescent="0.3">
      <c r="A29" s="424">
        <v>1</v>
      </c>
      <c r="B29" s="1605" t="s">
        <v>705</v>
      </c>
      <c r="C29" s="1606"/>
      <c r="D29" s="1607"/>
      <c r="E29" s="1607"/>
      <c r="F29" s="425"/>
      <c r="G29" s="425"/>
      <c r="H29" s="424"/>
      <c r="I29" s="421"/>
    </row>
    <row r="30" spans="1:11" ht="16.5" x14ac:dyDescent="0.3">
      <c r="A30" s="426"/>
      <c r="B30" s="447">
        <v>1</v>
      </c>
      <c r="C30" s="447" t="s">
        <v>706</v>
      </c>
      <c r="D30" s="1590"/>
      <c r="E30" s="1590"/>
      <c r="F30" s="428"/>
      <c r="G30" s="428"/>
      <c r="H30" s="426"/>
      <c r="I30" s="421"/>
    </row>
    <row r="31" spans="1:11" ht="16.5" x14ac:dyDescent="0.3">
      <c r="A31" s="426"/>
      <c r="B31" s="427">
        <v>1</v>
      </c>
      <c r="C31" s="427" t="s">
        <v>809</v>
      </c>
      <c r="D31" s="1602">
        <f>RREKAP!I18</f>
        <v>1245620977</v>
      </c>
      <c r="E31" s="1602"/>
      <c r="F31" s="428">
        <f>D31</f>
        <v>1245620977</v>
      </c>
      <c r="G31" s="428">
        <f>D31-F31</f>
        <v>0</v>
      </c>
      <c r="H31" s="426"/>
      <c r="I31" s="421"/>
      <c r="K31" s="706">
        <f>F32+F31</f>
        <v>1462436977</v>
      </c>
    </row>
    <row r="32" spans="1:11" ht="16.5" x14ac:dyDescent="0.3">
      <c r="A32" s="426"/>
      <c r="B32" s="427">
        <v>2</v>
      </c>
      <c r="C32" s="427" t="s">
        <v>928</v>
      </c>
      <c r="D32" s="1024"/>
      <c r="E32" s="1025">
        <f>RREKAP!I27</f>
        <v>216816000</v>
      </c>
      <c r="F32" s="428">
        <f>E32</f>
        <v>216816000</v>
      </c>
      <c r="G32" s="428"/>
      <c r="H32" s="426"/>
      <c r="I32" s="421"/>
    </row>
    <row r="33" spans="1:9" ht="16.5" x14ac:dyDescent="0.3">
      <c r="A33" s="426"/>
      <c r="B33" s="427">
        <v>3</v>
      </c>
      <c r="C33" s="430" t="s">
        <v>708</v>
      </c>
      <c r="D33" s="1602">
        <f>RREKAP!I135</f>
        <v>8663284</v>
      </c>
      <c r="E33" s="1602"/>
      <c r="F33" s="428">
        <f t="shared" ref="F33:F52" si="0">D33</f>
        <v>8663284</v>
      </c>
      <c r="G33" s="428" t="s">
        <v>922</v>
      </c>
      <c r="H33" s="426"/>
      <c r="I33" s="421"/>
    </row>
    <row r="34" spans="1:9" ht="16.5" x14ac:dyDescent="0.3">
      <c r="A34" s="426"/>
      <c r="B34" s="427">
        <v>4</v>
      </c>
      <c r="C34" s="430" t="s">
        <v>24</v>
      </c>
      <c r="D34" s="1602">
        <f>RREKAP!I140</f>
        <v>9449750</v>
      </c>
      <c r="E34" s="1602"/>
      <c r="F34" s="428">
        <f t="shared" si="0"/>
        <v>9449750</v>
      </c>
      <c r="G34" s="428" t="s">
        <v>922</v>
      </c>
      <c r="H34" s="426"/>
      <c r="I34" s="421"/>
    </row>
    <row r="35" spans="1:9" ht="16.5" x14ac:dyDescent="0.3">
      <c r="A35" s="426"/>
      <c r="B35" s="427">
        <v>5</v>
      </c>
      <c r="C35" s="430" t="s">
        <v>26</v>
      </c>
      <c r="D35" s="1602">
        <f>RREKAP!I147</f>
        <v>8147750</v>
      </c>
      <c r="E35" s="1602"/>
      <c r="F35" s="428">
        <f t="shared" si="0"/>
        <v>8147750</v>
      </c>
      <c r="G35" s="428" t="s">
        <v>922</v>
      </c>
      <c r="H35" s="426"/>
      <c r="I35" s="421"/>
    </row>
    <row r="36" spans="1:9" ht="16.5" x14ac:dyDescent="0.3">
      <c r="A36" s="426"/>
      <c r="B36" s="427">
        <v>6</v>
      </c>
      <c r="C36" s="430" t="s">
        <v>28</v>
      </c>
      <c r="D36" s="1602">
        <f>RREKAP!I154</f>
        <v>3990000</v>
      </c>
      <c r="E36" s="1602"/>
      <c r="F36" s="428">
        <f t="shared" si="0"/>
        <v>3990000</v>
      </c>
      <c r="G36" s="428">
        <f t="shared" ref="G36:G52" si="1">D36-F36</f>
        <v>0</v>
      </c>
      <c r="H36" s="426"/>
      <c r="I36" s="421"/>
    </row>
    <row r="37" spans="1:9" ht="16.5" x14ac:dyDescent="0.3">
      <c r="A37" s="426"/>
      <c r="B37" s="427">
        <v>7</v>
      </c>
      <c r="C37" s="430" t="s">
        <v>712</v>
      </c>
      <c r="D37" s="1602">
        <f>RREKAP!I159</f>
        <v>2500000</v>
      </c>
      <c r="E37" s="1602"/>
      <c r="F37" s="428">
        <f t="shared" si="0"/>
        <v>2500000</v>
      </c>
      <c r="G37" s="428">
        <f t="shared" si="1"/>
        <v>0</v>
      </c>
      <c r="H37" s="426"/>
      <c r="I37" s="421"/>
    </row>
    <row r="38" spans="1:9" ht="16.5" x14ac:dyDescent="0.3">
      <c r="A38" s="426"/>
      <c r="B38" s="427">
        <v>8</v>
      </c>
      <c r="C38" s="430" t="s">
        <v>713</v>
      </c>
      <c r="D38" s="1602">
        <f>RREKAP!I163</f>
        <v>1200000</v>
      </c>
      <c r="E38" s="1602"/>
      <c r="F38" s="428">
        <f t="shared" si="0"/>
        <v>1200000</v>
      </c>
      <c r="G38" s="428">
        <f t="shared" si="1"/>
        <v>0</v>
      </c>
      <c r="H38" s="426"/>
      <c r="I38" s="421"/>
    </row>
    <row r="39" spans="1:9" ht="16.5" x14ac:dyDescent="0.3">
      <c r="A39" s="426"/>
      <c r="B39" s="427">
        <v>9</v>
      </c>
      <c r="C39" s="430" t="s">
        <v>805</v>
      </c>
      <c r="D39" s="1590">
        <f>RREKAP!I177</f>
        <v>9806825</v>
      </c>
      <c r="E39" s="1590"/>
      <c r="F39" s="428">
        <f t="shared" si="0"/>
        <v>9806825</v>
      </c>
      <c r="G39" s="428">
        <f t="shared" si="1"/>
        <v>0</v>
      </c>
      <c r="H39" s="426"/>
      <c r="I39" s="421"/>
    </row>
    <row r="40" spans="1:9" ht="16.5" x14ac:dyDescent="0.3">
      <c r="A40" s="426"/>
      <c r="B40" s="427">
        <v>10</v>
      </c>
      <c r="C40" s="430" t="s">
        <v>714</v>
      </c>
      <c r="D40" s="1600">
        <f>RREKAP!I181</f>
        <v>28775000</v>
      </c>
      <c r="E40" s="1601"/>
      <c r="F40" s="428">
        <f t="shared" si="0"/>
        <v>28775000</v>
      </c>
      <c r="G40" s="428">
        <f t="shared" si="1"/>
        <v>0</v>
      </c>
      <c r="H40" s="426"/>
      <c r="I40" s="421"/>
    </row>
    <row r="41" spans="1:9" ht="16.5" x14ac:dyDescent="0.3">
      <c r="A41" s="426"/>
      <c r="B41" s="427">
        <v>11</v>
      </c>
      <c r="C41" s="430" t="s">
        <v>808</v>
      </c>
      <c r="D41" s="1590">
        <f>RREKAP!I185</f>
        <v>0</v>
      </c>
      <c r="E41" s="1590"/>
      <c r="F41" s="428">
        <f t="shared" si="0"/>
        <v>0</v>
      </c>
      <c r="G41" s="428">
        <f t="shared" si="1"/>
        <v>0</v>
      </c>
      <c r="H41" s="426"/>
      <c r="I41" s="421"/>
    </row>
    <row r="42" spans="1:9" ht="16.5" x14ac:dyDescent="0.3">
      <c r="A42" s="426"/>
      <c r="B42" s="427">
        <v>12</v>
      </c>
      <c r="C42" s="430" t="s">
        <v>806</v>
      </c>
      <c r="D42" s="1590">
        <f>RREKAP!I190</f>
        <v>24938000</v>
      </c>
      <c r="E42" s="1590"/>
      <c r="F42" s="428">
        <f t="shared" si="0"/>
        <v>24938000</v>
      </c>
      <c r="G42" s="428">
        <f t="shared" si="1"/>
        <v>0</v>
      </c>
      <c r="H42" s="426"/>
      <c r="I42" s="421"/>
    </row>
    <row r="43" spans="1:9" ht="16.5" x14ac:dyDescent="0.3">
      <c r="A43" s="426"/>
      <c r="B43" s="427">
        <v>13</v>
      </c>
      <c r="C43" s="430" t="s">
        <v>807</v>
      </c>
      <c r="D43" s="1590">
        <f>RREKAP!I206</f>
        <v>20000000</v>
      </c>
      <c r="E43" s="1590"/>
      <c r="F43" s="428">
        <f t="shared" si="0"/>
        <v>20000000</v>
      </c>
      <c r="G43" s="428">
        <f t="shared" si="1"/>
        <v>0</v>
      </c>
      <c r="H43" s="426"/>
      <c r="I43" s="421"/>
    </row>
    <row r="44" spans="1:9" ht="16.5" x14ac:dyDescent="0.3">
      <c r="A44" s="426"/>
      <c r="B44" s="427">
        <v>14</v>
      </c>
      <c r="C44" s="430" t="s">
        <v>45</v>
      </c>
      <c r="D44" s="1600">
        <f>RREKAP!I212</f>
        <v>19735000</v>
      </c>
      <c r="E44" s="1601"/>
      <c r="F44" s="428">
        <f t="shared" si="0"/>
        <v>19735000</v>
      </c>
      <c r="G44" s="428">
        <f t="shared" si="1"/>
        <v>0</v>
      </c>
      <c r="H44" s="426"/>
      <c r="I44" s="421"/>
    </row>
    <row r="45" spans="1:9" ht="16.5" x14ac:dyDescent="0.3">
      <c r="A45" s="426"/>
      <c r="B45" s="427">
        <v>15</v>
      </c>
      <c r="C45" s="430" t="s">
        <v>47</v>
      </c>
      <c r="D45" s="1600">
        <f>RREKAP!I221</f>
        <v>22651500</v>
      </c>
      <c r="E45" s="1601"/>
      <c r="F45" s="428">
        <f t="shared" si="0"/>
        <v>22651500</v>
      </c>
      <c r="G45" s="428">
        <f t="shared" si="1"/>
        <v>0</v>
      </c>
      <c r="H45" s="426"/>
      <c r="I45" s="421"/>
    </row>
    <row r="46" spans="1:9" ht="16.5" x14ac:dyDescent="0.3">
      <c r="A46" s="426"/>
      <c r="B46" s="427">
        <v>16</v>
      </c>
      <c r="C46" s="430" t="s">
        <v>49</v>
      </c>
      <c r="D46" s="1600">
        <f>RREKAP!I228</f>
        <v>59953000</v>
      </c>
      <c r="E46" s="1601"/>
      <c r="F46" s="428">
        <f t="shared" si="0"/>
        <v>59953000</v>
      </c>
      <c r="G46" s="428">
        <f t="shared" si="1"/>
        <v>0</v>
      </c>
      <c r="H46" s="426"/>
      <c r="I46" s="421"/>
    </row>
    <row r="47" spans="1:9" ht="16.5" x14ac:dyDescent="0.3">
      <c r="A47" s="426"/>
      <c r="B47" s="427">
        <v>17</v>
      </c>
      <c r="C47" s="430" t="s">
        <v>715</v>
      </c>
      <c r="D47" s="1600">
        <f>RREKAP!I235</f>
        <v>21407414</v>
      </c>
      <c r="E47" s="1601"/>
      <c r="F47" s="428">
        <f t="shared" si="0"/>
        <v>21407414</v>
      </c>
      <c r="G47" s="428">
        <f t="shared" si="1"/>
        <v>0</v>
      </c>
      <c r="H47" s="426"/>
      <c r="I47" s="421"/>
    </row>
    <row r="48" spans="1:9" ht="16.5" x14ac:dyDescent="0.3">
      <c r="A48" s="426"/>
      <c r="B48" s="427">
        <v>18</v>
      </c>
      <c r="C48" s="430" t="s">
        <v>53</v>
      </c>
      <c r="D48" s="1590">
        <f>RREKAP!I242</f>
        <v>2498000</v>
      </c>
      <c r="E48" s="1590"/>
      <c r="F48" s="428">
        <f t="shared" si="0"/>
        <v>2498000</v>
      </c>
      <c r="G48" s="428">
        <f t="shared" si="1"/>
        <v>0</v>
      </c>
      <c r="H48" s="426"/>
      <c r="I48" s="421"/>
    </row>
    <row r="49" spans="1:9" ht="16.5" x14ac:dyDescent="0.3">
      <c r="A49" s="426"/>
      <c r="B49" s="427">
        <v>19</v>
      </c>
      <c r="C49" s="430" t="s">
        <v>55</v>
      </c>
      <c r="D49" s="1600">
        <f>RREKAP!I246</f>
        <v>2500000</v>
      </c>
      <c r="E49" s="1601"/>
      <c r="F49" s="428">
        <f t="shared" si="0"/>
        <v>2500000</v>
      </c>
      <c r="G49" s="428">
        <f t="shared" si="1"/>
        <v>0</v>
      </c>
      <c r="H49" s="426"/>
      <c r="I49" s="421"/>
    </row>
    <row r="50" spans="1:9" ht="16.5" x14ac:dyDescent="0.3">
      <c r="A50" s="426"/>
      <c r="B50" s="427">
        <v>20</v>
      </c>
      <c r="C50" s="448" t="s">
        <v>963</v>
      </c>
      <c r="D50" s="1185"/>
      <c r="E50" s="1186">
        <f>RREKAP!I251</f>
        <v>6000000</v>
      </c>
      <c r="F50" s="428"/>
      <c r="G50" s="428"/>
      <c r="H50" s="426"/>
      <c r="I50" s="421"/>
    </row>
    <row r="51" spans="1:9" ht="16.5" x14ac:dyDescent="0.3">
      <c r="A51" s="426"/>
      <c r="B51" s="427">
        <v>21</v>
      </c>
      <c r="C51" s="430" t="s">
        <v>716</v>
      </c>
      <c r="D51" s="1602">
        <f>RREKAP!I256</f>
        <v>49229000</v>
      </c>
      <c r="E51" s="1602"/>
      <c r="F51" s="428">
        <f t="shared" si="0"/>
        <v>49229000</v>
      </c>
      <c r="G51" s="428">
        <f t="shared" si="1"/>
        <v>0</v>
      </c>
      <c r="H51" s="426"/>
      <c r="I51" s="421"/>
    </row>
    <row r="52" spans="1:9" ht="16.5" customHeight="1" x14ac:dyDescent="0.3">
      <c r="A52" s="426"/>
      <c r="B52" s="427">
        <v>22</v>
      </c>
      <c r="C52" s="431" t="s">
        <v>717</v>
      </c>
      <c r="D52" s="1590">
        <f>RREKAP!I286</f>
        <v>2394875</v>
      </c>
      <c r="E52" s="1590"/>
      <c r="F52" s="428">
        <f t="shared" si="0"/>
        <v>2394875</v>
      </c>
      <c r="G52" s="428">
        <f t="shared" si="1"/>
        <v>0</v>
      </c>
      <c r="H52" s="426"/>
      <c r="I52" s="421"/>
    </row>
    <row r="53" spans="1:9" ht="16.5" x14ac:dyDescent="0.3">
      <c r="A53" s="432"/>
      <c r="B53" s="1591" t="s">
        <v>127</v>
      </c>
      <c r="C53" s="1591"/>
      <c r="D53" s="1597">
        <f>SUM(D31:E52)</f>
        <v>1766276375</v>
      </c>
      <c r="E53" s="1597"/>
      <c r="F53" s="1034">
        <f>SUM(F31:G52)</f>
        <v>1760276375</v>
      </c>
      <c r="G53" s="1035"/>
      <c r="H53" s="432"/>
      <c r="I53" s="421"/>
    </row>
    <row r="54" spans="1:9" ht="16.5" x14ac:dyDescent="0.3">
      <c r="A54" s="434"/>
      <c r="B54" s="434"/>
      <c r="C54" s="434"/>
      <c r="D54" s="435"/>
      <c r="E54" s="435"/>
      <c r="F54" s="436"/>
      <c r="G54" s="436"/>
      <c r="H54" s="434"/>
      <c r="I54" s="421"/>
    </row>
    <row r="55" spans="1:9" ht="16.5" x14ac:dyDescent="0.3">
      <c r="A55" s="434"/>
      <c r="B55" s="434"/>
      <c r="C55" s="434"/>
      <c r="D55" s="435"/>
      <c r="E55" s="435"/>
      <c r="F55" s="436"/>
      <c r="G55" s="436"/>
      <c r="H55" s="434"/>
      <c r="I55" s="421"/>
    </row>
    <row r="56" spans="1:9" ht="16.5" x14ac:dyDescent="0.3">
      <c r="A56" s="434"/>
      <c r="B56" s="434"/>
      <c r="C56" s="434"/>
      <c r="D56" s="435"/>
      <c r="E56" s="435"/>
      <c r="F56" s="436"/>
      <c r="G56" s="436"/>
      <c r="H56" s="434"/>
      <c r="I56" s="421"/>
    </row>
    <row r="57" spans="1:9" ht="16.5" x14ac:dyDescent="0.3">
      <c r="A57" s="434"/>
      <c r="B57" s="434"/>
      <c r="C57" s="434"/>
      <c r="D57" s="435"/>
      <c r="E57" s="435"/>
      <c r="F57" s="436"/>
      <c r="G57" s="436"/>
      <c r="H57" s="434"/>
      <c r="I57" s="421"/>
    </row>
    <row r="58" spans="1:9" ht="16.5" x14ac:dyDescent="0.3">
      <c r="A58" s="434"/>
      <c r="B58" s="434"/>
      <c r="C58" s="434"/>
      <c r="D58" s="435"/>
      <c r="E58" s="435"/>
      <c r="F58" s="436"/>
      <c r="G58" s="436"/>
      <c r="H58" s="434"/>
      <c r="I58" s="421"/>
    </row>
    <row r="59" spans="1:9" ht="16.5" x14ac:dyDescent="0.3">
      <c r="A59" s="434"/>
      <c r="B59" s="434"/>
      <c r="C59" s="434"/>
      <c r="D59" s="435"/>
      <c r="E59" s="435"/>
      <c r="F59" s="436"/>
      <c r="G59" s="436"/>
      <c r="H59" s="434"/>
      <c r="I59" s="421"/>
    </row>
    <row r="60" spans="1:9" ht="17.25" thickBot="1" x14ac:dyDescent="0.35">
      <c r="A60" s="437"/>
      <c r="B60" s="437"/>
      <c r="C60" s="437"/>
      <c r="D60" s="438"/>
      <c r="E60" s="438"/>
      <c r="F60" s="439"/>
      <c r="G60" s="439"/>
      <c r="H60" s="437">
        <v>2</v>
      </c>
      <c r="I60" s="421"/>
    </row>
    <row r="61" spans="1:9" ht="16.5" x14ac:dyDescent="0.3">
      <c r="A61" s="440">
        <v>2</v>
      </c>
      <c r="B61" s="1598" t="s">
        <v>718</v>
      </c>
      <c r="C61" s="1598"/>
      <c r="D61" s="1599"/>
      <c r="E61" s="1599"/>
      <c r="F61" s="441"/>
      <c r="G61" s="441"/>
      <c r="H61" s="440"/>
      <c r="I61" s="421"/>
    </row>
    <row r="62" spans="1:9" ht="16.5" x14ac:dyDescent="0.3">
      <c r="A62" s="426"/>
      <c r="B62" s="449">
        <v>1</v>
      </c>
      <c r="C62" s="449" t="s">
        <v>706</v>
      </c>
      <c r="D62" s="1590"/>
      <c r="E62" s="1590"/>
      <c r="F62" s="428"/>
      <c r="G62" s="428"/>
      <c r="H62" s="426"/>
      <c r="I62" s="421"/>
    </row>
    <row r="63" spans="1:9" ht="16.5" x14ac:dyDescent="0.3">
      <c r="A63" s="426"/>
      <c r="B63" s="427">
        <v>1</v>
      </c>
      <c r="C63" s="427" t="s">
        <v>809</v>
      </c>
      <c r="D63" s="1590">
        <f>D31</f>
        <v>1245620977</v>
      </c>
      <c r="E63" s="1590"/>
      <c r="F63" s="428">
        <f>D63</f>
        <v>1245620977</v>
      </c>
      <c r="G63" s="428">
        <f>D63-F63</f>
        <v>0</v>
      </c>
      <c r="H63" s="426"/>
      <c r="I63" s="421"/>
    </row>
    <row r="64" spans="1:9" ht="16.5" x14ac:dyDescent="0.3">
      <c r="A64" s="426"/>
      <c r="B64" s="427">
        <v>2</v>
      </c>
      <c r="C64" s="427" t="s">
        <v>928</v>
      </c>
      <c r="D64" s="1026"/>
      <c r="E64" s="1027">
        <f>E32</f>
        <v>216816000</v>
      </c>
      <c r="F64" s="428">
        <f>E64</f>
        <v>216816000</v>
      </c>
      <c r="G64" s="428"/>
      <c r="H64" s="426"/>
      <c r="I64" s="421"/>
    </row>
    <row r="65" spans="1:14" ht="16.5" x14ac:dyDescent="0.3">
      <c r="A65" s="426"/>
      <c r="B65" s="427">
        <v>3</v>
      </c>
      <c r="C65" s="430" t="s">
        <v>708</v>
      </c>
      <c r="D65" s="1590">
        <f t="shared" ref="D65:D81" si="2">D33</f>
        <v>8663284</v>
      </c>
      <c r="E65" s="1590"/>
      <c r="F65" s="428">
        <f t="shared" ref="F65:F83" si="3">D65</f>
        <v>8663284</v>
      </c>
      <c r="G65" s="428">
        <f t="shared" ref="G65:G83" si="4">D65-F65</f>
        <v>0</v>
      </c>
      <c r="H65" s="426"/>
      <c r="I65" s="421"/>
    </row>
    <row r="66" spans="1:14" ht="16.5" x14ac:dyDescent="0.3">
      <c r="A66" s="426"/>
      <c r="B66" s="427">
        <v>4</v>
      </c>
      <c r="C66" s="430" t="s">
        <v>24</v>
      </c>
      <c r="D66" s="1590">
        <f t="shared" si="2"/>
        <v>9449750</v>
      </c>
      <c r="E66" s="1590"/>
      <c r="F66" s="428">
        <f t="shared" si="3"/>
        <v>9449750</v>
      </c>
      <c r="G66" s="428">
        <f t="shared" si="4"/>
        <v>0</v>
      </c>
      <c r="H66" s="426"/>
      <c r="I66" s="421"/>
    </row>
    <row r="67" spans="1:14" ht="16.5" x14ac:dyDescent="0.3">
      <c r="A67" s="426"/>
      <c r="B67" s="427">
        <v>5</v>
      </c>
      <c r="C67" s="430" t="s">
        <v>26</v>
      </c>
      <c r="D67" s="1590">
        <f t="shared" si="2"/>
        <v>8147750</v>
      </c>
      <c r="E67" s="1590"/>
      <c r="F67" s="428">
        <f t="shared" si="3"/>
        <v>8147750</v>
      </c>
      <c r="G67" s="428">
        <f t="shared" si="4"/>
        <v>0</v>
      </c>
      <c r="H67" s="426"/>
      <c r="I67" s="421"/>
    </row>
    <row r="68" spans="1:14" ht="16.5" x14ac:dyDescent="0.3">
      <c r="A68" s="426"/>
      <c r="B68" s="427">
        <v>6</v>
      </c>
      <c r="C68" s="430" t="s">
        <v>28</v>
      </c>
      <c r="D68" s="1590">
        <f t="shared" si="2"/>
        <v>3990000</v>
      </c>
      <c r="E68" s="1590"/>
      <c r="F68" s="428">
        <f t="shared" si="3"/>
        <v>3990000</v>
      </c>
      <c r="G68" s="428">
        <f t="shared" si="4"/>
        <v>0</v>
      </c>
      <c r="H68" s="426"/>
      <c r="I68" s="421"/>
    </row>
    <row r="69" spans="1:14" ht="16.5" x14ac:dyDescent="0.3">
      <c r="A69" s="426"/>
      <c r="B69" s="427">
        <v>7</v>
      </c>
      <c r="C69" s="430" t="s">
        <v>712</v>
      </c>
      <c r="D69" s="1590">
        <f t="shared" si="2"/>
        <v>2500000</v>
      </c>
      <c r="E69" s="1590"/>
      <c r="F69" s="428">
        <f t="shared" si="3"/>
        <v>2500000</v>
      </c>
      <c r="G69" s="428">
        <f t="shared" si="4"/>
        <v>0</v>
      </c>
      <c r="H69" s="426"/>
      <c r="I69" s="421"/>
    </row>
    <row r="70" spans="1:14" ht="16.5" x14ac:dyDescent="0.3">
      <c r="A70" s="426"/>
      <c r="B70" s="427">
        <v>8</v>
      </c>
      <c r="C70" s="430" t="s">
        <v>713</v>
      </c>
      <c r="D70" s="1590">
        <f t="shared" si="2"/>
        <v>1200000</v>
      </c>
      <c r="E70" s="1590"/>
      <c r="F70" s="428">
        <f t="shared" si="3"/>
        <v>1200000</v>
      </c>
      <c r="G70" s="428">
        <f t="shared" si="4"/>
        <v>0</v>
      </c>
      <c r="H70" s="426"/>
      <c r="I70" s="421"/>
    </row>
    <row r="71" spans="1:14" ht="16.5" x14ac:dyDescent="0.3">
      <c r="A71" s="426"/>
      <c r="B71" s="427">
        <v>9</v>
      </c>
      <c r="C71" s="430" t="s">
        <v>805</v>
      </c>
      <c r="D71" s="1590">
        <f t="shared" si="2"/>
        <v>9806825</v>
      </c>
      <c r="E71" s="1590"/>
      <c r="F71" s="428">
        <f t="shared" si="3"/>
        <v>9806825</v>
      </c>
      <c r="G71" s="428">
        <f t="shared" si="4"/>
        <v>0</v>
      </c>
      <c r="H71" s="426"/>
      <c r="I71" s="421"/>
    </row>
    <row r="72" spans="1:14" ht="16.5" x14ac:dyDescent="0.3">
      <c r="A72" s="426"/>
      <c r="B72" s="427">
        <v>10</v>
      </c>
      <c r="C72" s="430" t="s">
        <v>714</v>
      </c>
      <c r="D72" s="1590">
        <f t="shared" si="2"/>
        <v>28775000</v>
      </c>
      <c r="E72" s="1590"/>
      <c r="F72" s="428">
        <f t="shared" si="3"/>
        <v>28775000</v>
      </c>
      <c r="G72" s="428">
        <f t="shared" si="4"/>
        <v>0</v>
      </c>
      <c r="H72" s="426"/>
      <c r="I72" s="421"/>
    </row>
    <row r="73" spans="1:14" ht="16.5" x14ac:dyDescent="0.3">
      <c r="A73" s="426"/>
      <c r="B73" s="427">
        <v>11</v>
      </c>
      <c r="C73" s="430" t="s">
        <v>808</v>
      </c>
      <c r="D73" s="1590">
        <f t="shared" si="2"/>
        <v>0</v>
      </c>
      <c r="E73" s="1590"/>
      <c r="F73" s="428">
        <f t="shared" si="3"/>
        <v>0</v>
      </c>
      <c r="G73" s="428">
        <f t="shared" si="4"/>
        <v>0</v>
      </c>
      <c r="H73" s="426"/>
      <c r="I73" s="421"/>
    </row>
    <row r="74" spans="1:14" ht="16.5" x14ac:dyDescent="0.3">
      <c r="A74" s="426"/>
      <c r="B74" s="427">
        <v>12</v>
      </c>
      <c r="C74" s="430" t="s">
        <v>806</v>
      </c>
      <c r="D74" s="1590">
        <f t="shared" si="2"/>
        <v>24938000</v>
      </c>
      <c r="E74" s="1590"/>
      <c r="F74" s="428">
        <f t="shared" si="3"/>
        <v>24938000</v>
      </c>
      <c r="G74" s="428">
        <f t="shared" si="4"/>
        <v>0</v>
      </c>
      <c r="H74" s="426"/>
      <c r="I74" s="421"/>
    </row>
    <row r="75" spans="1:14" ht="16.5" x14ac:dyDescent="0.3">
      <c r="A75" s="426"/>
      <c r="B75" s="427">
        <v>13</v>
      </c>
      <c r="C75" s="430" t="s">
        <v>807</v>
      </c>
      <c r="D75" s="1590">
        <f t="shared" si="2"/>
        <v>20000000</v>
      </c>
      <c r="E75" s="1590"/>
      <c r="F75" s="428">
        <f t="shared" si="3"/>
        <v>20000000</v>
      </c>
      <c r="G75" s="428">
        <f t="shared" si="4"/>
        <v>0</v>
      </c>
      <c r="H75" s="426"/>
      <c r="I75" s="421"/>
    </row>
    <row r="76" spans="1:14" ht="16.5" x14ac:dyDescent="0.3">
      <c r="A76" s="426"/>
      <c r="B76" s="427">
        <v>14</v>
      </c>
      <c r="C76" s="430" t="s">
        <v>45</v>
      </c>
      <c r="D76" s="1590">
        <f t="shared" si="2"/>
        <v>19735000</v>
      </c>
      <c r="E76" s="1590"/>
      <c r="F76" s="428">
        <f t="shared" si="3"/>
        <v>19735000</v>
      </c>
      <c r="G76" s="428">
        <f t="shared" si="4"/>
        <v>0</v>
      </c>
      <c r="H76" s="426"/>
      <c r="I76" s="421"/>
      <c r="N76" s="706">
        <f>D84-D53</f>
        <v>-6000000</v>
      </c>
    </row>
    <row r="77" spans="1:14" ht="16.5" x14ac:dyDescent="0.3">
      <c r="A77" s="426"/>
      <c r="B77" s="427">
        <v>15</v>
      </c>
      <c r="C77" s="430" t="s">
        <v>47</v>
      </c>
      <c r="D77" s="1590">
        <f t="shared" si="2"/>
        <v>22651500</v>
      </c>
      <c r="E77" s="1590"/>
      <c r="F77" s="428">
        <f t="shared" si="3"/>
        <v>22651500</v>
      </c>
      <c r="G77" s="428">
        <f t="shared" si="4"/>
        <v>0</v>
      </c>
      <c r="H77" s="426"/>
      <c r="I77" s="421"/>
    </row>
    <row r="78" spans="1:14" ht="16.5" x14ac:dyDescent="0.3">
      <c r="A78" s="426"/>
      <c r="B78" s="427">
        <v>16</v>
      </c>
      <c r="C78" s="430" t="s">
        <v>49</v>
      </c>
      <c r="D78" s="1590">
        <f t="shared" si="2"/>
        <v>59953000</v>
      </c>
      <c r="E78" s="1590"/>
      <c r="F78" s="428">
        <f t="shared" si="3"/>
        <v>59953000</v>
      </c>
      <c r="G78" s="428">
        <f t="shared" si="4"/>
        <v>0</v>
      </c>
      <c r="H78" s="426"/>
      <c r="I78" s="421"/>
    </row>
    <row r="79" spans="1:14" ht="16.5" x14ac:dyDescent="0.3">
      <c r="A79" s="426"/>
      <c r="B79" s="427">
        <v>17</v>
      </c>
      <c r="C79" s="430" t="s">
        <v>715</v>
      </c>
      <c r="D79" s="1590">
        <f t="shared" si="2"/>
        <v>21407414</v>
      </c>
      <c r="E79" s="1590"/>
      <c r="F79" s="428">
        <f t="shared" si="3"/>
        <v>21407414</v>
      </c>
      <c r="G79" s="428">
        <f t="shared" si="4"/>
        <v>0</v>
      </c>
      <c r="H79" s="426"/>
      <c r="I79" s="421"/>
    </row>
    <row r="80" spans="1:14" ht="16.5" x14ac:dyDescent="0.3">
      <c r="A80" s="426"/>
      <c r="B80" s="427">
        <v>18</v>
      </c>
      <c r="C80" s="430" t="s">
        <v>53</v>
      </c>
      <c r="D80" s="1590">
        <f t="shared" si="2"/>
        <v>2498000</v>
      </c>
      <c r="E80" s="1590"/>
      <c r="F80" s="428">
        <f t="shared" si="3"/>
        <v>2498000</v>
      </c>
      <c r="G80" s="428">
        <f t="shared" si="4"/>
        <v>0</v>
      </c>
      <c r="H80" s="426"/>
      <c r="I80" s="421"/>
    </row>
    <row r="81" spans="1:9" ht="16.5" x14ac:dyDescent="0.3">
      <c r="A81" s="426"/>
      <c r="B81" s="427">
        <v>19</v>
      </c>
      <c r="C81" s="430" t="s">
        <v>55</v>
      </c>
      <c r="D81" s="1590">
        <f t="shared" si="2"/>
        <v>2500000</v>
      </c>
      <c r="E81" s="1590"/>
      <c r="F81" s="428">
        <f t="shared" si="3"/>
        <v>2500000</v>
      </c>
      <c r="G81" s="428">
        <f t="shared" si="4"/>
        <v>0</v>
      </c>
      <c r="H81" s="426"/>
      <c r="I81" s="421"/>
    </row>
    <row r="82" spans="1:9" ht="16.5" x14ac:dyDescent="0.3">
      <c r="A82" s="426"/>
      <c r="B82" s="427">
        <v>20</v>
      </c>
      <c r="C82" s="430" t="s">
        <v>716</v>
      </c>
      <c r="D82" s="1590">
        <f t="shared" ref="D82:D83" si="5">D51</f>
        <v>49229000</v>
      </c>
      <c r="E82" s="1590"/>
      <c r="F82" s="428">
        <f t="shared" si="3"/>
        <v>49229000</v>
      </c>
      <c r="G82" s="428">
        <f t="shared" si="4"/>
        <v>0</v>
      </c>
      <c r="H82" s="426"/>
      <c r="I82" s="421"/>
    </row>
    <row r="83" spans="1:9" ht="16.5" x14ac:dyDescent="0.3">
      <c r="A83" s="426"/>
      <c r="B83" s="427">
        <v>21</v>
      </c>
      <c r="C83" s="431" t="s">
        <v>717</v>
      </c>
      <c r="D83" s="1590">
        <f t="shared" si="5"/>
        <v>2394875</v>
      </c>
      <c r="E83" s="1590"/>
      <c r="F83" s="428">
        <f t="shared" si="3"/>
        <v>2394875</v>
      </c>
      <c r="G83" s="428">
        <f t="shared" si="4"/>
        <v>0</v>
      </c>
      <c r="H83" s="426"/>
      <c r="I83" s="421"/>
    </row>
    <row r="84" spans="1:9" ht="16.5" x14ac:dyDescent="0.3">
      <c r="A84" s="432"/>
      <c r="B84" s="1591" t="s">
        <v>127</v>
      </c>
      <c r="C84" s="1591"/>
      <c r="D84" s="1592">
        <f>SUM(D63:E83)</f>
        <v>1760276375</v>
      </c>
      <c r="E84" s="1593"/>
      <c r="F84" s="442">
        <f>SUM(F63:F83)</f>
        <v>1760276375</v>
      </c>
      <c r="G84" s="442">
        <f>SUM(G63:G83)</f>
        <v>0</v>
      </c>
      <c r="H84" s="442">
        <f>SUM(H65:I83)</f>
        <v>0</v>
      </c>
      <c r="I84" s="421"/>
    </row>
    <row r="85" spans="1:9" ht="16.5" x14ac:dyDescent="0.3">
      <c r="A85" s="443">
        <v>3</v>
      </c>
      <c r="B85" s="1594" t="s">
        <v>719</v>
      </c>
      <c r="C85" s="1594"/>
      <c r="D85" s="1595">
        <f>D53-D84</f>
        <v>6000000</v>
      </c>
      <c r="E85" s="1596"/>
      <c r="F85" s="444">
        <f>F53-F84</f>
        <v>0</v>
      </c>
      <c r="G85" s="444">
        <f>G53-G84</f>
        <v>0</v>
      </c>
      <c r="H85" s="443"/>
      <c r="I85" s="421"/>
    </row>
    <row r="86" spans="1:9" ht="16.5" x14ac:dyDescent="0.3">
      <c r="A86" s="421"/>
      <c r="B86" s="421"/>
      <c r="C86" s="421"/>
      <c r="D86" s="421"/>
      <c r="E86" s="421"/>
      <c r="F86" s="421"/>
      <c r="G86" s="421"/>
      <c r="H86" s="421"/>
      <c r="I86" s="421"/>
    </row>
    <row r="87" spans="1:9" x14ac:dyDescent="0.25">
      <c r="A87" s="1586" t="s">
        <v>720</v>
      </c>
      <c r="B87" s="1586"/>
      <c r="C87" s="1586"/>
      <c r="D87" s="1586"/>
      <c r="E87" s="1586"/>
      <c r="F87" s="1586"/>
      <c r="G87" s="1586"/>
      <c r="H87" s="1586"/>
      <c r="I87" s="1586"/>
    </row>
    <row r="88" spans="1:9" ht="0.75" customHeight="1" x14ac:dyDescent="0.25">
      <c r="A88" s="1586"/>
      <c r="B88" s="1586"/>
      <c r="C88" s="1586"/>
      <c r="D88" s="1586"/>
      <c r="E88" s="1586"/>
      <c r="F88" s="1586"/>
      <c r="G88" s="1586"/>
      <c r="H88" s="1586"/>
      <c r="I88" s="1586"/>
    </row>
    <row r="89" spans="1:9" ht="16.5" x14ac:dyDescent="0.3">
      <c r="A89" s="421"/>
      <c r="B89" s="421"/>
      <c r="C89" s="421"/>
      <c r="D89" s="421"/>
      <c r="E89" s="421"/>
      <c r="F89" s="421"/>
      <c r="G89" s="421"/>
      <c r="H89" s="421"/>
      <c r="I89" s="421"/>
    </row>
    <row r="90" spans="1:9" ht="16.5" x14ac:dyDescent="0.3">
      <c r="A90" s="421"/>
      <c r="B90" s="421"/>
      <c r="C90" s="421"/>
      <c r="D90" s="421"/>
      <c r="E90" s="421"/>
      <c r="F90" s="1587" t="s">
        <v>993</v>
      </c>
      <c r="G90" s="1587"/>
      <c r="H90" s="1587"/>
      <c r="I90" s="421"/>
    </row>
    <row r="91" spans="1:9" ht="16.5" x14ac:dyDescent="0.3">
      <c r="A91" s="454"/>
      <c r="B91" s="454"/>
      <c r="C91" s="1006" t="s">
        <v>721</v>
      </c>
      <c r="D91" s="421"/>
      <c r="E91" s="421"/>
      <c r="F91" s="421"/>
      <c r="G91" s="421"/>
      <c r="H91" s="421"/>
      <c r="I91" s="421"/>
    </row>
    <row r="92" spans="1:9" ht="16.5" x14ac:dyDescent="0.3">
      <c r="A92" s="421"/>
      <c r="B92" s="421"/>
      <c r="C92" s="1006"/>
      <c r="D92" s="421"/>
      <c r="E92" s="421"/>
      <c r="F92" s="1587" t="s">
        <v>722</v>
      </c>
      <c r="G92" s="1587"/>
      <c r="H92" s="1587"/>
      <c r="I92" s="421"/>
    </row>
    <row r="93" spans="1:9" ht="16.5" x14ac:dyDescent="0.3">
      <c r="A93" s="421"/>
      <c r="B93" s="421"/>
      <c r="C93" s="1006"/>
      <c r="D93" s="421"/>
      <c r="E93" s="421"/>
      <c r="F93" s="421"/>
      <c r="G93" s="421"/>
      <c r="H93" s="421"/>
      <c r="I93" s="421"/>
    </row>
    <row r="94" spans="1:9" ht="16.5" x14ac:dyDescent="0.3">
      <c r="A94" s="421"/>
      <c r="B94" s="421"/>
      <c r="C94" s="1006"/>
      <c r="D94" s="421"/>
      <c r="E94" s="421"/>
      <c r="F94" s="421"/>
      <c r="G94" s="421"/>
      <c r="H94" s="421"/>
      <c r="I94" s="421"/>
    </row>
    <row r="95" spans="1:9" ht="16.5" x14ac:dyDescent="0.3">
      <c r="A95" s="421"/>
      <c r="B95" s="421"/>
      <c r="C95" s="1006"/>
      <c r="D95" s="421"/>
      <c r="E95" s="421"/>
      <c r="F95" s="421"/>
      <c r="G95" s="421"/>
      <c r="H95" s="421"/>
      <c r="I95" s="421"/>
    </row>
    <row r="96" spans="1:9" ht="16.5" x14ac:dyDescent="0.3">
      <c r="A96" s="1012"/>
      <c r="B96" s="1012"/>
      <c r="C96" s="1014" t="s">
        <v>916</v>
      </c>
      <c r="D96" s="421"/>
      <c r="E96" s="421"/>
      <c r="F96" s="1588" t="s">
        <v>691</v>
      </c>
      <c r="G96" s="1588"/>
      <c r="H96" s="1588"/>
      <c r="I96" s="421"/>
    </row>
    <row r="97" spans="1:9" ht="16.5" x14ac:dyDescent="0.3">
      <c r="A97" s="1012"/>
      <c r="B97" s="1012"/>
      <c r="C97" s="1014" t="s">
        <v>917</v>
      </c>
      <c r="D97" s="445"/>
      <c r="E97" s="445"/>
      <c r="F97" s="1588" t="s">
        <v>723</v>
      </c>
      <c r="G97" s="1588"/>
      <c r="H97" s="1588"/>
      <c r="I97" s="421"/>
    </row>
    <row r="98" spans="1:9" ht="16.5" x14ac:dyDescent="0.3">
      <c r="A98" s="421"/>
      <c r="B98" s="421"/>
      <c r="C98" s="421"/>
      <c r="D98" s="421"/>
      <c r="E98" s="421"/>
      <c r="F98" s="421"/>
      <c r="G98" s="421"/>
      <c r="H98" s="421"/>
      <c r="I98" s="421"/>
    </row>
    <row r="99" spans="1:9" ht="16.5" x14ac:dyDescent="0.3">
      <c r="A99" s="421"/>
      <c r="B99" s="421"/>
      <c r="C99" s="1587" t="s">
        <v>724</v>
      </c>
      <c r="D99" s="1587"/>
      <c r="E99" s="1587"/>
      <c r="F99" s="1587"/>
      <c r="G99" s="1587"/>
      <c r="H99" s="421"/>
      <c r="I99" s="421"/>
    </row>
    <row r="100" spans="1:9" ht="16.5" x14ac:dyDescent="0.3">
      <c r="A100" s="421"/>
      <c r="B100" s="421"/>
      <c r="C100" s="1587" t="s">
        <v>725</v>
      </c>
      <c r="D100" s="1587"/>
      <c r="E100" s="1587"/>
      <c r="F100" s="1587"/>
      <c r="G100" s="1587"/>
      <c r="H100" s="421"/>
      <c r="I100" s="421"/>
    </row>
    <row r="101" spans="1:9" ht="16.5" x14ac:dyDescent="0.3">
      <c r="A101" s="421"/>
      <c r="B101" s="421"/>
      <c r="C101" s="1184"/>
      <c r="D101" s="1184"/>
      <c r="E101" s="1184"/>
      <c r="F101" s="1184"/>
      <c r="G101" s="1184"/>
      <c r="H101" s="421"/>
      <c r="I101" s="421"/>
    </row>
    <row r="102" spans="1:9" ht="16.5" x14ac:dyDescent="0.3">
      <c r="A102" s="421"/>
      <c r="B102" s="421"/>
      <c r="C102" s="1184"/>
      <c r="D102" s="1184"/>
      <c r="E102" s="1184"/>
      <c r="F102" s="1184"/>
      <c r="G102" s="1184"/>
      <c r="H102" s="421"/>
      <c r="I102" s="421"/>
    </row>
    <row r="103" spans="1:9" ht="16.5" x14ac:dyDescent="0.3">
      <c r="A103" s="421"/>
      <c r="B103" s="421"/>
      <c r="C103" s="421"/>
      <c r="D103" s="421"/>
      <c r="E103" s="421"/>
      <c r="F103" s="421"/>
      <c r="G103" s="421"/>
      <c r="H103" s="421"/>
      <c r="I103" s="421"/>
    </row>
    <row r="104" spans="1:9" ht="16.5" x14ac:dyDescent="0.3">
      <c r="A104" s="421"/>
      <c r="B104" s="421"/>
      <c r="C104" s="421"/>
      <c r="D104" s="421"/>
      <c r="E104" s="421"/>
      <c r="F104" s="421"/>
      <c r="G104" s="421"/>
      <c r="H104" s="421"/>
      <c r="I104" s="421"/>
    </row>
    <row r="105" spans="1:9" ht="16.5" x14ac:dyDescent="0.3">
      <c r="A105" s="421"/>
      <c r="B105" s="421"/>
      <c r="C105" s="1589" t="s">
        <v>904</v>
      </c>
      <c r="D105" s="1589"/>
      <c r="E105" s="1589"/>
      <c r="F105" s="1589"/>
      <c r="G105" s="1589"/>
      <c r="H105" s="421"/>
      <c r="I105" s="421"/>
    </row>
    <row r="106" spans="1:9" ht="16.5" x14ac:dyDescent="0.3">
      <c r="A106" s="421"/>
      <c r="B106" s="421"/>
      <c r="C106" s="1587" t="s">
        <v>990</v>
      </c>
      <c r="D106" s="1587"/>
      <c r="E106" s="1587"/>
      <c r="F106" s="1587"/>
      <c r="G106" s="1587"/>
      <c r="H106" s="421"/>
      <c r="I106" s="421"/>
    </row>
    <row r="107" spans="1:9" ht="16.5" x14ac:dyDescent="0.3">
      <c r="A107" s="421"/>
      <c r="B107" s="421"/>
      <c r="C107" s="1579" t="s">
        <v>921</v>
      </c>
      <c r="D107" s="1579"/>
      <c r="E107" s="1579"/>
      <c r="F107" s="1579"/>
      <c r="G107" s="1579"/>
      <c r="H107" s="421"/>
      <c r="I107" s="421"/>
    </row>
    <row r="108" spans="1:9" ht="16.5" x14ac:dyDescent="0.3">
      <c r="A108" s="421"/>
      <c r="B108" s="421"/>
      <c r="C108" s="1183"/>
      <c r="D108" s="1183"/>
      <c r="E108" s="1183"/>
      <c r="F108" s="1183"/>
      <c r="G108" s="1183"/>
      <c r="H108" s="421"/>
      <c r="I108" s="421"/>
    </row>
    <row r="109" spans="1:9" ht="16.5" x14ac:dyDescent="0.3">
      <c r="A109" s="421"/>
      <c r="B109" s="421"/>
      <c r="C109" s="1018"/>
      <c r="D109" s="1018"/>
      <c r="E109" s="1018"/>
      <c r="F109" s="1018"/>
      <c r="G109" s="1018"/>
      <c r="H109" s="1018"/>
      <c r="I109" s="421"/>
    </row>
  </sheetData>
  <mergeCells count="83">
    <mergeCell ref="D44:E44"/>
    <mergeCell ref="D45:E45"/>
    <mergeCell ref="D46:E46"/>
    <mergeCell ref="D39:E39"/>
    <mergeCell ref="D34:E34"/>
    <mergeCell ref="D35:E35"/>
    <mergeCell ref="D36:E36"/>
    <mergeCell ref="D37:E37"/>
    <mergeCell ref="D38:E38"/>
    <mergeCell ref="B22:E22"/>
    <mergeCell ref="B1:I1"/>
    <mergeCell ref="B2:I2"/>
    <mergeCell ref="B3:I3"/>
    <mergeCell ref="B4:I4"/>
    <mergeCell ref="G7:H7"/>
    <mergeCell ref="A8:I8"/>
    <mergeCell ref="A9:I9"/>
    <mergeCell ref="A11:I11"/>
    <mergeCell ref="E15:F15"/>
    <mergeCell ref="B17:E17"/>
    <mergeCell ref="E20:G20"/>
    <mergeCell ref="E19:F19"/>
    <mergeCell ref="A26:A27"/>
    <mergeCell ref="B26:C27"/>
    <mergeCell ref="D26:F26"/>
    <mergeCell ref="H26:H27"/>
    <mergeCell ref="D27:E27"/>
    <mergeCell ref="B24:H24"/>
    <mergeCell ref="B28:C28"/>
    <mergeCell ref="D28:E28"/>
    <mergeCell ref="B29:C29"/>
    <mergeCell ref="D29:E29"/>
    <mergeCell ref="D30:E30"/>
    <mergeCell ref="D47:E47"/>
    <mergeCell ref="D49:E49"/>
    <mergeCell ref="D67:E67"/>
    <mergeCell ref="D51:E51"/>
    <mergeCell ref="D52:E52"/>
    <mergeCell ref="D63:E63"/>
    <mergeCell ref="D65:E65"/>
    <mergeCell ref="D66:E66"/>
    <mergeCell ref="D41:E41"/>
    <mergeCell ref="D42:E42"/>
    <mergeCell ref="D43:E43"/>
    <mergeCell ref="D48:E48"/>
    <mergeCell ref="D31:E31"/>
    <mergeCell ref="D40:E40"/>
    <mergeCell ref="D33:E33"/>
    <mergeCell ref="B53:C53"/>
    <mergeCell ref="D53:E53"/>
    <mergeCell ref="B61:C61"/>
    <mergeCell ref="D61:E61"/>
    <mergeCell ref="D62:E62"/>
    <mergeCell ref="D79:E79"/>
    <mergeCell ref="D80:E80"/>
    <mergeCell ref="D74:E74"/>
    <mergeCell ref="D81:E81"/>
    <mergeCell ref="D82:E82"/>
    <mergeCell ref="D73:E73"/>
    <mergeCell ref="D75:E75"/>
    <mergeCell ref="D76:E76"/>
    <mergeCell ref="D77:E77"/>
    <mergeCell ref="D78:E78"/>
    <mergeCell ref="D68:E68"/>
    <mergeCell ref="D69:E69"/>
    <mergeCell ref="D70:E70"/>
    <mergeCell ref="D71:E71"/>
    <mergeCell ref="D72:E72"/>
    <mergeCell ref="D83:E83"/>
    <mergeCell ref="B84:C84"/>
    <mergeCell ref="D84:E84"/>
    <mergeCell ref="B85:C85"/>
    <mergeCell ref="D85:E85"/>
    <mergeCell ref="A87:I88"/>
    <mergeCell ref="F90:H90"/>
    <mergeCell ref="F92:H92"/>
    <mergeCell ref="F96:H96"/>
    <mergeCell ref="C107:G107"/>
    <mergeCell ref="F97:H97"/>
    <mergeCell ref="C99:G99"/>
    <mergeCell ref="C100:G100"/>
    <mergeCell ref="C106:G106"/>
    <mergeCell ref="C105:G105"/>
  </mergeCells>
  <pageMargins left="0.70866141732283472" right="0.19685039370078741" top="0.39370078740157483" bottom="0.7480314960629921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614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228600</xdr:colOff>
                <xdr:row>3</xdr:row>
                <xdr:rowOff>76200</xdr:rowOff>
              </to>
            </anchor>
          </objectPr>
        </oleObject>
      </mc:Choice>
      <mc:Fallback>
        <oleObject progId="CorelPhotoPaint.Image.8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6"/>
  <sheetViews>
    <sheetView topLeftCell="A25" workbookViewId="0">
      <selection activeCell="B22" sqref="B22:H22"/>
    </sheetView>
  </sheetViews>
  <sheetFormatPr defaultRowHeight="15" x14ac:dyDescent="0.25"/>
  <cols>
    <col min="1" max="1" width="3.7109375" customWidth="1"/>
    <col min="2" max="2" width="2.28515625" customWidth="1"/>
    <col min="3" max="3" width="36.5703125" customWidth="1"/>
    <col min="4" max="4" width="1.85546875" customWidth="1"/>
    <col min="5" max="5" width="10.42578125" customWidth="1"/>
    <col min="6" max="6" width="10.5703125" customWidth="1"/>
    <col min="7" max="7" width="10.85546875" customWidth="1"/>
    <col min="8" max="8" width="18.28515625" customWidth="1"/>
    <col min="9" max="9" width="2.28515625" customWidth="1"/>
    <col min="10" max="10" width="2.140625" customWidth="1"/>
  </cols>
  <sheetData>
    <row r="1" spans="1:9" ht="18.75" x14ac:dyDescent="0.25">
      <c r="B1" s="1610" t="s">
        <v>682</v>
      </c>
      <c r="C1" s="1610"/>
      <c r="D1" s="1610"/>
      <c r="E1" s="1610"/>
      <c r="F1" s="1610"/>
      <c r="G1" s="1610"/>
      <c r="H1" s="1610"/>
      <c r="I1" s="1610"/>
    </row>
    <row r="2" spans="1:9" ht="18.75" customHeight="1" x14ac:dyDescent="0.25">
      <c r="B2" s="1611" t="s">
        <v>683</v>
      </c>
      <c r="C2" s="1611"/>
      <c r="D2" s="1611"/>
      <c r="E2" s="1611"/>
      <c r="F2" s="1611"/>
      <c r="G2" s="1611"/>
      <c r="H2" s="1611"/>
      <c r="I2" s="1611"/>
    </row>
    <row r="3" spans="1:9" ht="12" customHeight="1" x14ac:dyDescent="0.25">
      <c r="B3" s="1612" t="s">
        <v>684</v>
      </c>
      <c r="C3" s="1612"/>
      <c r="D3" s="1612"/>
      <c r="E3" s="1612"/>
      <c r="F3" s="1612"/>
      <c r="G3" s="1612"/>
      <c r="H3" s="1612"/>
      <c r="I3" s="1612"/>
    </row>
    <row r="4" spans="1:9" ht="12.75" customHeight="1" x14ac:dyDescent="0.25"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9" ht="3.75" customHeight="1" thickBot="1" x14ac:dyDescent="0.3">
      <c r="A5" s="420"/>
      <c r="B5" s="420"/>
      <c r="C5" s="420"/>
      <c r="D5" s="420"/>
      <c r="E5" s="420"/>
      <c r="F5" s="420"/>
      <c r="G5" s="420"/>
      <c r="H5" s="420"/>
      <c r="I5" s="420"/>
    </row>
    <row r="6" spans="1:9" ht="6.75" customHeight="1" thickTop="1" x14ac:dyDescent="0.25">
      <c r="A6" s="130"/>
      <c r="B6" s="130"/>
      <c r="C6" s="130"/>
      <c r="D6" s="130"/>
      <c r="E6" s="130"/>
      <c r="F6" s="130"/>
      <c r="G6" s="130"/>
      <c r="H6" s="130"/>
      <c r="I6" s="130"/>
    </row>
    <row r="7" spans="1:9" ht="14.1" customHeight="1" x14ac:dyDescent="0.25">
      <c r="H7" s="446" t="s">
        <v>685</v>
      </c>
    </row>
    <row r="8" spans="1:9" ht="14.1" customHeight="1" x14ac:dyDescent="0.25">
      <c r="A8" s="1505" t="s">
        <v>686</v>
      </c>
      <c r="B8" s="1505"/>
      <c r="C8" s="1505"/>
      <c r="D8" s="1505"/>
      <c r="E8" s="1505"/>
      <c r="F8" s="1505"/>
      <c r="G8" s="1505"/>
      <c r="H8" s="1505"/>
      <c r="I8" s="1505"/>
    </row>
    <row r="9" spans="1:9" ht="14.1" customHeight="1" x14ac:dyDescent="0.25">
      <c r="A9" s="1505" t="s">
        <v>687</v>
      </c>
      <c r="B9" s="1505"/>
      <c r="C9" s="1505"/>
      <c r="D9" s="1505"/>
      <c r="E9" s="1505"/>
      <c r="F9" s="1505"/>
      <c r="G9" s="1505"/>
      <c r="H9" s="1505"/>
      <c r="I9" s="1505"/>
    </row>
    <row r="10" spans="1:9" ht="2.25" customHeight="1" x14ac:dyDescent="0.25">
      <c r="A10" s="735"/>
      <c r="B10" s="735"/>
      <c r="C10" s="735"/>
      <c r="D10" s="735"/>
      <c r="E10" s="735"/>
      <c r="F10" s="735"/>
      <c r="G10" s="735"/>
      <c r="H10" s="735"/>
      <c r="I10" s="735"/>
    </row>
    <row r="11" spans="1:9" ht="14.1" customHeight="1" x14ac:dyDescent="0.25">
      <c r="A11" s="1614" t="s">
        <v>991</v>
      </c>
      <c r="B11" s="1614"/>
      <c r="C11" s="1614"/>
      <c r="D11" s="1614"/>
      <c r="E11" s="1614"/>
      <c r="F11" s="1614"/>
      <c r="G11" s="1614"/>
      <c r="H11" s="1614"/>
      <c r="I11" s="1614"/>
    </row>
    <row r="12" spans="1:9" ht="18" customHeight="1" x14ac:dyDescent="0.3">
      <c r="A12" s="421" t="s">
        <v>688</v>
      </c>
      <c r="B12" s="421"/>
      <c r="C12" s="421"/>
      <c r="D12" s="421"/>
      <c r="E12" s="421"/>
      <c r="F12" s="421"/>
      <c r="G12" s="421"/>
      <c r="H12" s="421"/>
      <c r="I12" s="421"/>
    </row>
    <row r="13" spans="1:9" ht="6.75" customHeight="1" x14ac:dyDescent="0.3">
      <c r="A13" s="421"/>
      <c r="B13" s="421"/>
      <c r="C13" s="421"/>
      <c r="D13" s="421"/>
      <c r="E13" s="421"/>
      <c r="F13" s="421"/>
      <c r="G13" s="421"/>
      <c r="H13" s="421"/>
      <c r="I13" s="421"/>
    </row>
    <row r="14" spans="1:9" ht="14.1" customHeight="1" x14ac:dyDescent="0.3">
      <c r="A14" s="421">
        <v>1</v>
      </c>
      <c r="B14" s="421"/>
      <c r="C14" s="421" t="s">
        <v>689</v>
      </c>
      <c r="D14" s="421" t="s">
        <v>690</v>
      </c>
      <c r="E14" s="421" t="s">
        <v>691</v>
      </c>
      <c r="F14" s="421"/>
      <c r="G14" s="421"/>
      <c r="H14" s="421"/>
      <c r="I14" s="421"/>
    </row>
    <row r="15" spans="1:9" ht="14.1" customHeight="1" x14ac:dyDescent="0.3">
      <c r="A15" s="421"/>
      <c r="B15" s="421"/>
      <c r="C15" s="421" t="s">
        <v>692</v>
      </c>
      <c r="D15" s="421" t="s">
        <v>690</v>
      </c>
      <c r="E15" s="1615" t="s">
        <v>693</v>
      </c>
      <c r="F15" s="1616"/>
      <c r="G15" s="421"/>
      <c r="H15" s="421"/>
      <c r="I15" s="421"/>
    </row>
    <row r="16" spans="1:9" ht="14.1" customHeight="1" x14ac:dyDescent="0.3">
      <c r="A16" s="421"/>
      <c r="B16" s="421"/>
      <c r="C16" s="421" t="s">
        <v>694</v>
      </c>
      <c r="D16" s="421" t="s">
        <v>690</v>
      </c>
      <c r="E16" s="421" t="s">
        <v>695</v>
      </c>
      <c r="F16" s="421"/>
      <c r="G16" s="421"/>
      <c r="H16" s="421"/>
      <c r="I16" s="421"/>
    </row>
    <row r="17" spans="1:9" ht="14.1" customHeight="1" x14ac:dyDescent="0.3">
      <c r="A17" s="421"/>
      <c r="B17" s="1609" t="s">
        <v>696</v>
      </c>
      <c r="C17" s="1609"/>
      <c r="D17" s="1609"/>
      <c r="E17" s="1609"/>
      <c r="F17" s="421"/>
      <c r="G17" s="421"/>
      <c r="H17" s="421"/>
      <c r="I17" s="421"/>
    </row>
    <row r="18" spans="1:9" ht="14.1" customHeight="1" x14ac:dyDescent="0.3">
      <c r="A18" s="421">
        <v>2</v>
      </c>
      <c r="B18" s="421"/>
      <c r="C18" s="421" t="s">
        <v>689</v>
      </c>
      <c r="D18" s="421" t="s">
        <v>690</v>
      </c>
      <c r="E18" s="1017" t="s">
        <v>844</v>
      </c>
      <c r="F18" s="421"/>
      <c r="G18" s="421"/>
      <c r="H18" s="421"/>
      <c r="I18" s="421"/>
    </row>
    <row r="19" spans="1:9" ht="14.1" customHeight="1" x14ac:dyDescent="0.3">
      <c r="A19" s="421"/>
      <c r="B19" s="421"/>
      <c r="C19" s="421" t="s">
        <v>692</v>
      </c>
      <c r="D19" s="421" t="s">
        <v>690</v>
      </c>
      <c r="E19" s="1005" t="s">
        <v>845</v>
      </c>
      <c r="F19" s="445"/>
      <c r="G19" s="445"/>
      <c r="H19" s="421"/>
      <c r="I19" s="421"/>
    </row>
    <row r="20" spans="1:9" ht="14.1" customHeight="1" x14ac:dyDescent="0.3">
      <c r="A20" s="421"/>
      <c r="B20" s="421"/>
      <c r="C20" s="421" t="s">
        <v>694</v>
      </c>
      <c r="D20" s="421" t="s">
        <v>690</v>
      </c>
      <c r="E20" s="421" t="s">
        <v>697</v>
      </c>
      <c r="F20" s="421"/>
      <c r="G20" s="421"/>
      <c r="H20" s="421"/>
      <c r="I20" s="421"/>
    </row>
    <row r="21" spans="1:9" ht="14.1" customHeight="1" x14ac:dyDescent="0.3">
      <c r="A21" s="421"/>
      <c r="B21" s="1609" t="s">
        <v>698</v>
      </c>
      <c r="C21" s="1609"/>
      <c r="D21" s="1609"/>
      <c r="E21" s="1609"/>
      <c r="F21" s="421"/>
      <c r="G21" s="421"/>
      <c r="H21" s="421"/>
      <c r="I21" s="421"/>
    </row>
    <row r="22" spans="1:9" ht="66" customHeight="1" x14ac:dyDescent="0.25">
      <c r="A22" s="738"/>
      <c r="B22" s="1603" t="s">
        <v>992</v>
      </c>
      <c r="C22" s="1603"/>
      <c r="D22" s="1603"/>
      <c r="E22" s="1603"/>
      <c r="F22" s="1603"/>
      <c r="G22" s="1603"/>
      <c r="H22" s="1603"/>
      <c r="I22" s="738"/>
    </row>
    <row r="23" spans="1:9" ht="6.75" customHeight="1" x14ac:dyDescent="0.3">
      <c r="A23" s="421"/>
      <c r="B23" s="421"/>
      <c r="C23" s="421"/>
      <c r="D23" s="421"/>
      <c r="E23" s="421"/>
      <c r="F23" s="421"/>
      <c r="G23" s="421"/>
      <c r="H23" s="421"/>
      <c r="I23" s="421"/>
    </row>
    <row r="24" spans="1:9" ht="14.1" customHeight="1" x14ac:dyDescent="0.3">
      <c r="A24" s="1608" t="s">
        <v>643</v>
      </c>
      <c r="B24" s="1608" t="s">
        <v>699</v>
      </c>
      <c r="C24" s="1608"/>
      <c r="D24" s="1604" t="s">
        <v>700</v>
      </c>
      <c r="E24" s="1604"/>
      <c r="F24" s="1604"/>
      <c r="G24" s="422" t="s">
        <v>701</v>
      </c>
      <c r="H24" s="1608" t="s">
        <v>702</v>
      </c>
      <c r="I24" s="421"/>
    </row>
    <row r="25" spans="1:9" ht="14.1" customHeight="1" x14ac:dyDescent="0.3">
      <c r="A25" s="1608"/>
      <c r="B25" s="1608"/>
      <c r="C25" s="1608"/>
      <c r="D25" s="1604" t="s">
        <v>703</v>
      </c>
      <c r="E25" s="1604"/>
      <c r="F25" s="423" t="s">
        <v>554</v>
      </c>
      <c r="G25" s="423" t="s">
        <v>571</v>
      </c>
      <c r="H25" s="1608"/>
      <c r="I25" s="421"/>
    </row>
    <row r="26" spans="1:9" ht="14.1" customHeight="1" x14ac:dyDescent="0.3">
      <c r="A26" s="423">
        <v>1</v>
      </c>
      <c r="B26" s="1604">
        <v>2</v>
      </c>
      <c r="C26" s="1604"/>
      <c r="D26" s="1604">
        <v>3</v>
      </c>
      <c r="E26" s="1604"/>
      <c r="F26" s="423">
        <v>4</v>
      </c>
      <c r="G26" s="423" t="s">
        <v>704</v>
      </c>
      <c r="H26" s="423">
        <v>6</v>
      </c>
      <c r="I26" s="421"/>
    </row>
    <row r="27" spans="1:9" ht="14.1" customHeight="1" x14ac:dyDescent="0.3">
      <c r="A27" s="424">
        <v>1</v>
      </c>
      <c r="B27" s="1605" t="s">
        <v>705</v>
      </c>
      <c r="C27" s="1606"/>
      <c r="D27" s="1607"/>
      <c r="E27" s="1607"/>
      <c r="F27" s="425"/>
      <c r="G27" s="425"/>
      <c r="H27" s="424"/>
      <c r="I27" s="421"/>
    </row>
    <row r="28" spans="1:9" ht="14.1" customHeight="1" x14ac:dyDescent="0.3">
      <c r="A28" s="426"/>
      <c r="B28" s="427"/>
      <c r="C28" s="447" t="s">
        <v>706</v>
      </c>
      <c r="D28" s="1590"/>
      <c r="E28" s="1590"/>
      <c r="F28" s="428"/>
      <c r="G28" s="428"/>
      <c r="H28" s="426"/>
      <c r="I28" s="421"/>
    </row>
    <row r="29" spans="1:9" ht="14.1" customHeight="1" x14ac:dyDescent="0.3">
      <c r="A29" s="426"/>
      <c r="B29" s="429">
        <v>1</v>
      </c>
      <c r="C29" s="448" t="s">
        <v>61</v>
      </c>
      <c r="D29" s="1590">
        <f>RREKAP!I274</f>
        <v>4999500</v>
      </c>
      <c r="E29" s="1590"/>
      <c r="F29" s="428">
        <f>D29</f>
        <v>4999500</v>
      </c>
      <c r="G29" s="428">
        <f>D29-F29</f>
        <v>0</v>
      </c>
      <c r="H29" s="426"/>
      <c r="I29" s="421"/>
    </row>
    <row r="30" spans="1:9" ht="14.1" customHeight="1" x14ac:dyDescent="0.3">
      <c r="A30" s="426"/>
      <c r="B30" s="429">
        <v>2</v>
      </c>
      <c r="C30" s="448" t="s">
        <v>811</v>
      </c>
      <c r="D30" s="1590">
        <f>RREKAP!I294</f>
        <v>1580000</v>
      </c>
      <c r="E30" s="1590"/>
      <c r="F30" s="428">
        <f t="shared" ref="F30:F37" si="0">D30</f>
        <v>1580000</v>
      </c>
      <c r="G30" s="428">
        <f t="shared" ref="G30:G37" si="1">D30-F30</f>
        <v>0</v>
      </c>
      <c r="H30" s="426"/>
      <c r="I30" s="421"/>
    </row>
    <row r="31" spans="1:9" ht="14.1" customHeight="1" x14ac:dyDescent="0.3">
      <c r="A31" s="426"/>
      <c r="B31" s="429">
        <v>3</v>
      </c>
      <c r="C31" s="448" t="s">
        <v>812</v>
      </c>
      <c r="D31" s="1590">
        <f>RREKAP!I349</f>
        <v>1439000</v>
      </c>
      <c r="E31" s="1590"/>
      <c r="F31" s="428">
        <f t="shared" si="0"/>
        <v>1439000</v>
      </c>
      <c r="G31" s="428">
        <f t="shared" si="1"/>
        <v>0</v>
      </c>
      <c r="H31" s="426"/>
      <c r="I31" s="421"/>
    </row>
    <row r="32" spans="1:9" ht="14.1" customHeight="1" x14ac:dyDescent="0.3">
      <c r="A32" s="426"/>
      <c r="B32" s="429">
        <v>4</v>
      </c>
      <c r="C32" s="448" t="s">
        <v>78</v>
      </c>
      <c r="D32" s="1590">
        <f>RREKAP!I360</f>
        <v>3094250</v>
      </c>
      <c r="E32" s="1590"/>
      <c r="F32" s="428">
        <f t="shared" si="0"/>
        <v>3094250</v>
      </c>
      <c r="G32" s="428">
        <f t="shared" si="1"/>
        <v>0</v>
      </c>
      <c r="H32" s="426"/>
      <c r="I32" s="421"/>
    </row>
    <row r="33" spans="1:9" ht="14.1" customHeight="1" x14ac:dyDescent="0.3">
      <c r="A33" s="426"/>
      <c r="B33" s="429">
        <v>5</v>
      </c>
      <c r="C33" s="448" t="s">
        <v>80</v>
      </c>
      <c r="D33" s="1590">
        <f>RREKAP!I371</f>
        <v>640000</v>
      </c>
      <c r="E33" s="1590"/>
      <c r="F33" s="428">
        <f t="shared" si="0"/>
        <v>640000</v>
      </c>
      <c r="G33" s="428">
        <f t="shared" si="1"/>
        <v>0</v>
      </c>
      <c r="H33" s="426"/>
      <c r="I33" s="421"/>
    </row>
    <row r="34" spans="1:9" ht="14.1" customHeight="1" x14ac:dyDescent="0.3">
      <c r="A34" s="426"/>
      <c r="B34" s="429">
        <v>6</v>
      </c>
      <c r="C34" s="448" t="s">
        <v>813</v>
      </c>
      <c r="D34" s="1590">
        <f>RREKAP!I379</f>
        <v>2380000</v>
      </c>
      <c r="E34" s="1590"/>
      <c r="F34" s="428">
        <f t="shared" si="0"/>
        <v>2380000</v>
      </c>
      <c r="G34" s="428">
        <f t="shared" si="1"/>
        <v>0</v>
      </c>
      <c r="H34" s="426"/>
      <c r="I34" s="421"/>
    </row>
    <row r="35" spans="1:9" ht="14.1" customHeight="1" x14ac:dyDescent="0.3">
      <c r="A35" s="426"/>
      <c r="B35" s="429">
        <v>7</v>
      </c>
      <c r="C35" s="448" t="s">
        <v>814</v>
      </c>
      <c r="D35" s="1590">
        <f>RREKAP!I391</f>
        <v>850000</v>
      </c>
      <c r="E35" s="1590"/>
      <c r="F35" s="428">
        <f t="shared" si="0"/>
        <v>850000</v>
      </c>
      <c r="G35" s="428">
        <f t="shared" si="1"/>
        <v>0</v>
      </c>
      <c r="H35" s="426"/>
      <c r="I35" s="421"/>
    </row>
    <row r="36" spans="1:9" ht="14.1" customHeight="1" x14ac:dyDescent="0.3">
      <c r="A36" s="426"/>
      <c r="B36" s="429">
        <v>8</v>
      </c>
      <c r="C36" s="448" t="s">
        <v>815</v>
      </c>
      <c r="D36" s="1620">
        <f>RREKAP!I403</f>
        <v>8500000</v>
      </c>
      <c r="E36" s="1621"/>
      <c r="F36" s="428">
        <f t="shared" si="0"/>
        <v>8500000</v>
      </c>
      <c r="G36" s="428">
        <f t="shared" si="1"/>
        <v>0</v>
      </c>
      <c r="H36" s="426"/>
      <c r="I36" s="421"/>
    </row>
    <row r="37" spans="1:9" ht="14.1" customHeight="1" x14ac:dyDescent="0.3">
      <c r="A37" s="426"/>
      <c r="B37" s="429">
        <v>9</v>
      </c>
      <c r="C37" s="448" t="s">
        <v>816</v>
      </c>
      <c r="D37" s="1620">
        <f>RREKAP!I423</f>
        <v>1189500</v>
      </c>
      <c r="E37" s="1621"/>
      <c r="F37" s="428">
        <f t="shared" si="0"/>
        <v>1189500</v>
      </c>
      <c r="G37" s="428">
        <f t="shared" si="1"/>
        <v>0</v>
      </c>
      <c r="H37" s="426"/>
      <c r="I37" s="421"/>
    </row>
    <row r="38" spans="1:9" ht="14.1" customHeight="1" thickBot="1" x14ac:dyDescent="0.35">
      <c r="A38" s="432"/>
      <c r="B38" s="1591" t="s">
        <v>127</v>
      </c>
      <c r="C38" s="1591"/>
      <c r="D38" s="1597">
        <f>SUM(D29:E37)</f>
        <v>24672250</v>
      </c>
      <c r="E38" s="1597"/>
      <c r="F38" s="584">
        <f>SUM(F29:F37)</f>
        <v>24672250</v>
      </c>
      <c r="G38" s="584">
        <f>SUM(G29:G37)</f>
        <v>0</v>
      </c>
      <c r="H38" s="432"/>
      <c r="I38" s="421"/>
    </row>
    <row r="39" spans="1:9" ht="14.1" customHeight="1" x14ac:dyDescent="0.3">
      <c r="A39" s="440">
        <v>2</v>
      </c>
      <c r="B39" s="1598" t="s">
        <v>718</v>
      </c>
      <c r="C39" s="1598"/>
      <c r="D39" s="1599"/>
      <c r="E39" s="1599"/>
      <c r="F39" s="441"/>
      <c r="G39" s="441"/>
      <c r="H39" s="440"/>
      <c r="I39" s="421"/>
    </row>
    <row r="40" spans="1:9" ht="14.1" customHeight="1" x14ac:dyDescent="0.3">
      <c r="A40" s="426"/>
      <c r="B40" s="434"/>
      <c r="C40" s="449" t="s">
        <v>706</v>
      </c>
      <c r="D40" s="1590"/>
      <c r="E40" s="1590"/>
      <c r="F40" s="428"/>
      <c r="G40" s="428"/>
      <c r="H40" s="426"/>
      <c r="I40" s="421"/>
    </row>
    <row r="41" spans="1:9" ht="14.1" customHeight="1" x14ac:dyDescent="0.3">
      <c r="A41" s="426"/>
      <c r="B41" s="429">
        <v>1</v>
      </c>
      <c r="C41" s="448" t="s">
        <v>61</v>
      </c>
      <c r="D41" s="1590">
        <f t="shared" ref="D41:D49" si="2">D29</f>
        <v>4999500</v>
      </c>
      <c r="E41" s="1590"/>
      <c r="F41" s="428">
        <f>D41</f>
        <v>4999500</v>
      </c>
      <c r="G41" s="428">
        <f>D41-F41</f>
        <v>0</v>
      </c>
      <c r="H41" s="426"/>
      <c r="I41" s="421"/>
    </row>
    <row r="42" spans="1:9" ht="14.1" customHeight="1" x14ac:dyDescent="0.3">
      <c r="A42" s="426"/>
      <c r="B42" s="429">
        <v>2</v>
      </c>
      <c r="C42" s="448" t="s">
        <v>811</v>
      </c>
      <c r="D42" s="1590">
        <f t="shared" si="2"/>
        <v>1580000</v>
      </c>
      <c r="E42" s="1590"/>
      <c r="F42" s="428">
        <f t="shared" ref="F42:F49" si="3">D42</f>
        <v>1580000</v>
      </c>
      <c r="G42" s="428">
        <f t="shared" ref="G42:G49" si="4">D42-F42</f>
        <v>0</v>
      </c>
      <c r="H42" s="426"/>
      <c r="I42" s="421"/>
    </row>
    <row r="43" spans="1:9" ht="14.1" customHeight="1" x14ac:dyDescent="0.3">
      <c r="A43" s="426"/>
      <c r="B43" s="429">
        <v>3</v>
      </c>
      <c r="C43" s="448" t="s">
        <v>812</v>
      </c>
      <c r="D43" s="1590">
        <f t="shared" si="2"/>
        <v>1439000</v>
      </c>
      <c r="E43" s="1590"/>
      <c r="F43" s="428">
        <f t="shared" si="3"/>
        <v>1439000</v>
      </c>
      <c r="G43" s="428">
        <f t="shared" si="4"/>
        <v>0</v>
      </c>
      <c r="H43" s="426"/>
      <c r="I43" s="421"/>
    </row>
    <row r="44" spans="1:9" ht="14.1" customHeight="1" x14ac:dyDescent="0.3">
      <c r="A44" s="426"/>
      <c r="B44" s="429">
        <v>4</v>
      </c>
      <c r="C44" s="448" t="s">
        <v>78</v>
      </c>
      <c r="D44" s="1590">
        <f t="shared" si="2"/>
        <v>3094250</v>
      </c>
      <c r="E44" s="1590"/>
      <c r="F44" s="428">
        <f t="shared" si="3"/>
        <v>3094250</v>
      </c>
      <c r="G44" s="428">
        <f t="shared" si="4"/>
        <v>0</v>
      </c>
      <c r="H44" s="426"/>
      <c r="I44" s="421"/>
    </row>
    <row r="45" spans="1:9" ht="14.1" customHeight="1" x14ac:dyDescent="0.3">
      <c r="A45" s="426"/>
      <c r="B45" s="429">
        <v>5</v>
      </c>
      <c r="C45" s="448" t="s">
        <v>80</v>
      </c>
      <c r="D45" s="1590">
        <f t="shared" si="2"/>
        <v>640000</v>
      </c>
      <c r="E45" s="1590"/>
      <c r="F45" s="428">
        <f t="shared" si="3"/>
        <v>640000</v>
      </c>
      <c r="G45" s="428">
        <f t="shared" si="4"/>
        <v>0</v>
      </c>
      <c r="H45" s="426"/>
      <c r="I45" s="421"/>
    </row>
    <row r="46" spans="1:9" ht="14.1" customHeight="1" x14ac:dyDescent="0.3">
      <c r="A46" s="426"/>
      <c r="B46" s="429">
        <v>6</v>
      </c>
      <c r="C46" s="448" t="s">
        <v>813</v>
      </c>
      <c r="D46" s="1590">
        <f t="shared" si="2"/>
        <v>2380000</v>
      </c>
      <c r="E46" s="1590"/>
      <c r="F46" s="428">
        <f t="shared" si="3"/>
        <v>2380000</v>
      </c>
      <c r="G46" s="428">
        <f t="shared" si="4"/>
        <v>0</v>
      </c>
      <c r="H46" s="426"/>
      <c r="I46" s="421"/>
    </row>
    <row r="47" spans="1:9" ht="14.1" customHeight="1" x14ac:dyDescent="0.3">
      <c r="A47" s="426"/>
      <c r="B47" s="429">
        <v>7</v>
      </c>
      <c r="C47" s="448" t="s">
        <v>814</v>
      </c>
      <c r="D47" s="1590">
        <f t="shared" si="2"/>
        <v>850000</v>
      </c>
      <c r="E47" s="1590"/>
      <c r="F47" s="428">
        <f t="shared" si="3"/>
        <v>850000</v>
      </c>
      <c r="G47" s="428">
        <f t="shared" si="4"/>
        <v>0</v>
      </c>
      <c r="H47" s="426"/>
      <c r="I47" s="421"/>
    </row>
    <row r="48" spans="1:9" ht="14.1" customHeight="1" x14ac:dyDescent="0.3">
      <c r="A48" s="426"/>
      <c r="B48" s="429">
        <v>8</v>
      </c>
      <c r="C48" s="448" t="s">
        <v>815</v>
      </c>
      <c r="D48" s="1590">
        <f t="shared" si="2"/>
        <v>8500000</v>
      </c>
      <c r="E48" s="1590"/>
      <c r="F48" s="428">
        <f t="shared" si="3"/>
        <v>8500000</v>
      </c>
      <c r="G48" s="428">
        <f t="shared" si="4"/>
        <v>0</v>
      </c>
      <c r="H48" s="426"/>
      <c r="I48" s="421"/>
    </row>
    <row r="49" spans="1:9" ht="14.1" customHeight="1" x14ac:dyDescent="0.3">
      <c r="A49" s="426"/>
      <c r="B49" s="429">
        <v>9</v>
      </c>
      <c r="C49" s="448" t="s">
        <v>816</v>
      </c>
      <c r="D49" s="1590">
        <f t="shared" si="2"/>
        <v>1189500</v>
      </c>
      <c r="E49" s="1590"/>
      <c r="F49" s="428">
        <f t="shared" si="3"/>
        <v>1189500</v>
      </c>
      <c r="G49" s="428">
        <f t="shared" si="4"/>
        <v>0</v>
      </c>
      <c r="H49" s="426"/>
      <c r="I49" s="421"/>
    </row>
    <row r="50" spans="1:9" ht="14.1" customHeight="1" x14ac:dyDescent="0.3">
      <c r="A50" s="432"/>
      <c r="B50" s="1591" t="s">
        <v>127</v>
      </c>
      <c r="C50" s="1591"/>
      <c r="D50" s="1592">
        <f>SUM(D41:E49)</f>
        <v>24672250</v>
      </c>
      <c r="E50" s="1593"/>
      <c r="F50" s="442">
        <f>SUM(F41:F49)</f>
        <v>24672250</v>
      </c>
      <c r="G50" s="442">
        <f>SUM(G41:G49)</f>
        <v>0</v>
      </c>
      <c r="H50" s="442">
        <f>SUM(H41:I47)</f>
        <v>0</v>
      </c>
      <c r="I50" s="421"/>
    </row>
    <row r="51" spans="1:9" ht="14.1" customHeight="1" x14ac:dyDescent="0.3">
      <c r="A51" s="443">
        <v>3</v>
      </c>
      <c r="B51" s="1594" t="s">
        <v>719</v>
      </c>
      <c r="C51" s="1594"/>
      <c r="D51" s="1595">
        <f>D38-D50</f>
        <v>0</v>
      </c>
      <c r="E51" s="1596"/>
      <c r="F51" s="444">
        <f>F38-F50</f>
        <v>0</v>
      </c>
      <c r="G51" s="444">
        <f>G38-G50</f>
        <v>0</v>
      </c>
      <c r="H51" s="443"/>
      <c r="I51" s="421"/>
    </row>
    <row r="52" spans="1:9" ht="14.1" customHeight="1" x14ac:dyDescent="0.25">
      <c r="A52" s="1618" t="s">
        <v>720</v>
      </c>
      <c r="B52" s="1618"/>
      <c r="C52" s="1618"/>
      <c r="D52" s="1618"/>
      <c r="E52" s="1618"/>
      <c r="F52" s="1618"/>
      <c r="G52" s="1618"/>
      <c r="H52" s="1618"/>
      <c r="I52" s="450"/>
    </row>
    <row r="53" spans="1:9" ht="14.1" customHeight="1" x14ac:dyDescent="0.3">
      <c r="A53" s="1013"/>
      <c r="B53" s="1013"/>
      <c r="C53" s="1008" t="s">
        <v>721</v>
      </c>
      <c r="D53" s="427"/>
      <c r="E53" s="427"/>
      <c r="F53" s="1619" t="str">
        <f>SIGIT!F90:H90</f>
        <v>Gemawang.    03  Desember   2015</v>
      </c>
      <c r="G53" s="1619"/>
      <c r="H53" s="1619"/>
      <c r="I53" s="421"/>
    </row>
    <row r="54" spans="1:9" ht="14.1" customHeight="1" x14ac:dyDescent="0.3">
      <c r="A54" s="427"/>
      <c r="B54" s="427"/>
      <c r="C54" s="427"/>
      <c r="D54" s="427"/>
      <c r="E54" s="427"/>
      <c r="F54" s="1619" t="s">
        <v>722</v>
      </c>
      <c r="G54" s="1619"/>
      <c r="H54" s="1619"/>
      <c r="I54" s="421"/>
    </row>
    <row r="55" spans="1:9" ht="5.25" customHeight="1" x14ac:dyDescent="0.3">
      <c r="A55" s="427"/>
      <c r="B55" s="427"/>
      <c r="C55" s="427"/>
      <c r="D55" s="427"/>
      <c r="E55" s="427"/>
      <c r="F55" s="427"/>
      <c r="G55" s="427"/>
      <c r="H55" s="427"/>
      <c r="I55" s="421"/>
    </row>
    <row r="56" spans="1:9" ht="14.1" customHeight="1" x14ac:dyDescent="0.3">
      <c r="A56" s="427"/>
      <c r="B56" s="427"/>
      <c r="C56" s="427"/>
      <c r="D56" s="427"/>
      <c r="E56" s="427"/>
      <c r="F56" s="427"/>
      <c r="G56" s="427"/>
      <c r="H56" s="427"/>
      <c r="I56" s="421"/>
    </row>
    <row r="57" spans="1:9" ht="14.1" customHeight="1" x14ac:dyDescent="0.3">
      <c r="A57" s="1013"/>
      <c r="B57" s="1013"/>
      <c r="C57" s="1004" t="s">
        <v>844</v>
      </c>
      <c r="D57" s="427"/>
      <c r="E57" s="427"/>
      <c r="F57" s="1619" t="s">
        <v>691</v>
      </c>
      <c r="G57" s="1619"/>
      <c r="H57" s="1619"/>
      <c r="I57" s="421"/>
    </row>
    <row r="58" spans="1:9" ht="14.1" customHeight="1" x14ac:dyDescent="0.3">
      <c r="A58" s="455"/>
      <c r="B58" s="456"/>
      <c r="C58" s="1007" t="s">
        <v>845</v>
      </c>
      <c r="D58" s="1619"/>
      <c r="E58" s="1619"/>
      <c r="F58" s="1619" t="s">
        <v>723</v>
      </c>
      <c r="G58" s="1619"/>
      <c r="H58" s="1619"/>
      <c r="I58" s="421"/>
    </row>
    <row r="59" spans="1:9" ht="14.1" customHeight="1" x14ac:dyDescent="0.3">
      <c r="A59" s="421"/>
      <c r="B59" s="421"/>
      <c r="C59" s="1587" t="s">
        <v>724</v>
      </c>
      <c r="D59" s="1587"/>
      <c r="E59" s="1587"/>
      <c r="F59" s="1587"/>
      <c r="G59" s="1587"/>
      <c r="H59" s="1587"/>
      <c r="I59" s="421"/>
    </row>
    <row r="60" spans="1:9" ht="14.1" customHeight="1" x14ac:dyDescent="0.3">
      <c r="A60" s="421"/>
      <c r="B60" s="421"/>
      <c r="C60" s="1587" t="s">
        <v>725</v>
      </c>
      <c r="D60" s="1587"/>
      <c r="E60" s="1587"/>
      <c r="F60" s="1587"/>
      <c r="G60" s="1587"/>
      <c r="H60" s="1587"/>
      <c r="I60" s="421"/>
    </row>
    <row r="61" spans="1:9" ht="14.1" customHeight="1" x14ac:dyDescent="0.3">
      <c r="A61" s="421"/>
      <c r="B61" s="421"/>
      <c r="C61" s="421"/>
      <c r="D61" s="421"/>
      <c r="E61" s="421"/>
      <c r="F61" s="421"/>
      <c r="G61" s="421"/>
      <c r="H61" s="421"/>
      <c r="I61" s="421"/>
    </row>
    <row r="62" spans="1:9" ht="9" customHeight="1" x14ac:dyDescent="0.3">
      <c r="A62" s="421"/>
      <c r="B62" s="421"/>
      <c r="C62" s="421"/>
      <c r="D62" s="421"/>
      <c r="E62" s="421"/>
      <c r="F62" s="421"/>
      <c r="G62" s="421"/>
      <c r="H62" s="1016"/>
      <c r="I62" s="421"/>
    </row>
    <row r="63" spans="1:9" ht="14.1" customHeight="1" x14ac:dyDescent="0.3">
      <c r="A63" s="421"/>
      <c r="B63" s="421"/>
      <c r="C63" s="421"/>
      <c r="D63" s="421"/>
      <c r="E63" s="421"/>
      <c r="F63" s="421"/>
      <c r="G63" s="421"/>
      <c r="H63" s="1016"/>
      <c r="I63" s="421"/>
    </row>
    <row r="64" spans="1:9" ht="12.95" customHeight="1" x14ac:dyDescent="0.3">
      <c r="A64" s="421"/>
      <c r="B64" s="421"/>
      <c r="C64" s="1589" t="s">
        <v>904</v>
      </c>
      <c r="D64" s="1589"/>
      <c r="E64" s="1589"/>
      <c r="F64" s="1589"/>
      <c r="G64" s="1589"/>
      <c r="H64" s="1589"/>
      <c r="I64" s="421"/>
    </row>
    <row r="65" spans="3:8" ht="12.95" customHeight="1" x14ac:dyDescent="0.3">
      <c r="C65" s="1587" t="s">
        <v>990</v>
      </c>
      <c r="D65" s="1587"/>
      <c r="E65" s="1587"/>
      <c r="F65" s="1587"/>
      <c r="G65" s="1587"/>
      <c r="H65" s="1587"/>
    </row>
    <row r="66" spans="3:8" ht="12.95" customHeight="1" x14ac:dyDescent="0.25">
      <c r="C66" s="1579" t="s">
        <v>921</v>
      </c>
      <c r="D66" s="1579"/>
      <c r="E66" s="1579"/>
      <c r="F66" s="1579"/>
      <c r="G66" s="1579"/>
      <c r="H66" s="1579"/>
    </row>
  </sheetData>
  <mergeCells count="59">
    <mergeCell ref="C66:H66"/>
    <mergeCell ref="C65:H65"/>
    <mergeCell ref="C64:H64"/>
    <mergeCell ref="A9:I9"/>
    <mergeCell ref="B1:I1"/>
    <mergeCell ref="B2:I2"/>
    <mergeCell ref="B3:I3"/>
    <mergeCell ref="B4:I4"/>
    <mergeCell ref="A8:I8"/>
    <mergeCell ref="B26:C26"/>
    <mergeCell ref="D26:E26"/>
    <mergeCell ref="A11:I11"/>
    <mergeCell ref="E15:F15"/>
    <mergeCell ref="B17:E17"/>
    <mergeCell ref="B21:E21"/>
    <mergeCell ref="A24:A25"/>
    <mergeCell ref="B24:C25"/>
    <mergeCell ref="D24:F24"/>
    <mergeCell ref="H24:H25"/>
    <mergeCell ref="D25:E25"/>
    <mergeCell ref="B22:H22"/>
    <mergeCell ref="B38:C38"/>
    <mergeCell ref="D38:E38"/>
    <mergeCell ref="B27:C27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9:E49"/>
    <mergeCell ref="B50:C50"/>
    <mergeCell ref="D50:E50"/>
    <mergeCell ref="B39:C39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C60:H60"/>
    <mergeCell ref="B51:C51"/>
    <mergeCell ref="D51:E51"/>
    <mergeCell ref="A52:H52"/>
    <mergeCell ref="F53:H53"/>
    <mergeCell ref="C59:H59"/>
    <mergeCell ref="F57:H57"/>
    <mergeCell ref="D58:E58"/>
    <mergeCell ref="F58:H58"/>
    <mergeCell ref="F54:H54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7169" r:id="rId4">
          <objectPr defaultSize="0" autoPict="0" r:id="rId5">
            <anchor moveWithCells="1" sizeWithCells="1">
              <from>
                <xdr:col>0</xdr:col>
                <xdr:colOff>161925</xdr:colOff>
                <xdr:row>0</xdr:row>
                <xdr:rowOff>0</xdr:rowOff>
              </from>
              <to>
                <xdr:col>2</xdr:col>
                <xdr:colOff>504825</xdr:colOff>
                <xdr:row>4</xdr:row>
                <xdr:rowOff>38100</xdr:rowOff>
              </to>
            </anchor>
          </objectPr>
        </oleObject>
      </mc:Choice>
      <mc:Fallback>
        <oleObject progId="CorelPhotoPaint.Image.8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2"/>
  <sheetViews>
    <sheetView topLeftCell="A22" workbookViewId="0">
      <selection activeCell="B23" sqref="B23:H23"/>
    </sheetView>
  </sheetViews>
  <sheetFormatPr defaultRowHeight="15" x14ac:dyDescent="0.25"/>
  <cols>
    <col min="1" max="1" width="4.140625" customWidth="1"/>
    <col min="2" max="2" width="2.42578125" customWidth="1"/>
    <col min="3" max="3" width="40.42578125" customWidth="1"/>
    <col min="4" max="4" width="1.5703125" customWidth="1"/>
    <col min="5" max="5" width="10.5703125" customWidth="1"/>
    <col min="6" max="6" width="10.42578125" customWidth="1"/>
    <col min="7" max="7" width="10.140625" customWidth="1"/>
    <col min="8" max="8" width="16.42578125" customWidth="1"/>
    <col min="9" max="9" width="1.140625" customWidth="1"/>
    <col min="10" max="10" width="1.85546875" customWidth="1"/>
  </cols>
  <sheetData>
    <row r="1" spans="1:9" ht="18.75" x14ac:dyDescent="0.25">
      <c r="B1" s="1610" t="s">
        <v>682</v>
      </c>
      <c r="C1" s="1610"/>
      <c r="D1" s="1610"/>
      <c r="E1" s="1610"/>
      <c r="F1" s="1610"/>
      <c r="G1" s="1610"/>
      <c r="H1" s="1610"/>
      <c r="I1" s="1610"/>
    </row>
    <row r="2" spans="1:9" ht="22.5" x14ac:dyDescent="0.25">
      <c r="B2" s="1611" t="s">
        <v>683</v>
      </c>
      <c r="C2" s="1611"/>
      <c r="D2" s="1611"/>
      <c r="E2" s="1611"/>
      <c r="F2" s="1611"/>
      <c r="G2" s="1611"/>
      <c r="H2" s="1611"/>
      <c r="I2" s="1611"/>
    </row>
    <row r="3" spans="1:9" ht="15.75" x14ac:dyDescent="0.25">
      <c r="B3" s="1612" t="s">
        <v>684</v>
      </c>
      <c r="C3" s="1612"/>
      <c r="D3" s="1612"/>
      <c r="E3" s="1612"/>
      <c r="F3" s="1612"/>
      <c r="G3" s="1612"/>
      <c r="H3" s="1612"/>
      <c r="I3" s="1612"/>
    </row>
    <row r="4" spans="1:9" ht="15.75" customHeight="1" x14ac:dyDescent="0.25"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9" ht="15.75" thickBot="1" x14ac:dyDescent="0.3">
      <c r="A5" s="420"/>
      <c r="B5" s="420"/>
      <c r="C5" s="420"/>
      <c r="D5" s="420"/>
      <c r="E5" s="420"/>
      <c r="F5" s="420"/>
      <c r="G5" s="420"/>
      <c r="H5" s="420"/>
      <c r="I5" s="420"/>
    </row>
    <row r="6" spans="1:9" ht="14.1" customHeight="1" thickTop="1" x14ac:dyDescent="0.25">
      <c r="H6" s="446" t="s">
        <v>685</v>
      </c>
    </row>
    <row r="7" spans="1:9" ht="14.1" customHeight="1" x14ac:dyDescent="0.25">
      <c r="A7" s="1505" t="s">
        <v>686</v>
      </c>
      <c r="B7" s="1505"/>
      <c r="C7" s="1505"/>
      <c r="D7" s="1505"/>
      <c r="E7" s="1505"/>
      <c r="F7" s="1505"/>
      <c r="G7" s="1505"/>
      <c r="H7" s="1505"/>
      <c r="I7" s="1505"/>
    </row>
    <row r="8" spans="1:9" ht="14.1" customHeight="1" x14ac:dyDescent="0.25">
      <c r="A8" s="1505" t="s">
        <v>687</v>
      </c>
      <c r="B8" s="1505"/>
      <c r="C8" s="1505"/>
      <c r="D8" s="1505"/>
      <c r="E8" s="1505"/>
      <c r="F8" s="1505"/>
      <c r="G8" s="1505"/>
      <c r="H8" s="1505"/>
      <c r="I8" s="1505"/>
    </row>
    <row r="9" spans="1:9" ht="7.5" customHeight="1" x14ac:dyDescent="0.25"/>
    <row r="10" spans="1:9" ht="14.1" customHeight="1" x14ac:dyDescent="0.25">
      <c r="A10" s="1614" t="s">
        <v>991</v>
      </c>
      <c r="B10" s="1614"/>
      <c r="C10" s="1614"/>
      <c r="D10" s="1614"/>
      <c r="E10" s="1614"/>
      <c r="F10" s="1614"/>
      <c r="G10" s="1614"/>
      <c r="H10" s="1614"/>
      <c r="I10" s="1614"/>
    </row>
    <row r="11" spans="1:9" ht="19.5" customHeight="1" x14ac:dyDescent="0.3">
      <c r="A11" s="421" t="s">
        <v>688</v>
      </c>
      <c r="B11" s="421"/>
      <c r="C11" s="421"/>
      <c r="D11" s="421"/>
      <c r="E11" s="421"/>
      <c r="F11" s="421"/>
      <c r="G11" s="421"/>
      <c r="H11" s="421"/>
      <c r="I11" s="421"/>
    </row>
    <row r="12" spans="1:9" ht="14.1" customHeight="1" x14ac:dyDescent="0.3">
      <c r="A12" s="421"/>
      <c r="B12" s="421"/>
      <c r="C12" s="421"/>
      <c r="D12" s="421"/>
      <c r="E12" s="421"/>
      <c r="F12" s="421"/>
      <c r="G12" s="421"/>
      <c r="H12" s="421"/>
      <c r="I12" s="421"/>
    </row>
    <row r="13" spans="1:9" ht="14.1" customHeight="1" x14ac:dyDescent="0.3">
      <c r="A13" s="421">
        <v>1</v>
      </c>
      <c r="B13" s="421"/>
      <c r="C13" s="421" t="s">
        <v>689</v>
      </c>
      <c r="D13" s="421" t="s">
        <v>690</v>
      </c>
      <c r="E13" s="421" t="s">
        <v>691</v>
      </c>
      <c r="F13" s="421"/>
      <c r="G13" s="421"/>
      <c r="H13" s="421"/>
      <c r="I13" s="421"/>
    </row>
    <row r="14" spans="1:9" ht="14.1" customHeight="1" x14ac:dyDescent="0.3">
      <c r="A14" s="421"/>
      <c r="B14" s="421"/>
      <c r="C14" s="421" t="s">
        <v>692</v>
      </c>
      <c r="D14" s="421" t="s">
        <v>690</v>
      </c>
      <c r="E14" s="1615" t="s">
        <v>693</v>
      </c>
      <c r="F14" s="1616"/>
      <c r="G14" s="421"/>
      <c r="H14" s="421"/>
      <c r="I14" s="421"/>
    </row>
    <row r="15" spans="1:9" ht="14.1" customHeight="1" x14ac:dyDescent="0.3">
      <c r="A15" s="421"/>
      <c r="B15" s="421"/>
      <c r="C15" s="421" t="s">
        <v>694</v>
      </c>
      <c r="D15" s="421" t="s">
        <v>690</v>
      </c>
      <c r="E15" s="421" t="s">
        <v>695</v>
      </c>
      <c r="F15" s="421"/>
      <c r="G15" s="421"/>
      <c r="H15" s="421"/>
      <c r="I15" s="421"/>
    </row>
    <row r="16" spans="1:9" ht="14.1" customHeight="1" x14ac:dyDescent="0.3">
      <c r="A16" s="421"/>
      <c r="B16" s="1609" t="s">
        <v>696</v>
      </c>
      <c r="C16" s="1609"/>
      <c r="D16" s="1609"/>
      <c r="E16" s="1609"/>
      <c r="F16" s="421"/>
      <c r="G16" s="421"/>
      <c r="H16" s="421"/>
      <c r="I16" s="421"/>
    </row>
    <row r="17" spans="1:9" ht="5.25" customHeight="1" x14ac:dyDescent="0.3">
      <c r="A17" s="421"/>
      <c r="B17" s="421"/>
      <c r="C17" s="421"/>
      <c r="D17" s="421"/>
      <c r="E17" s="421"/>
      <c r="F17" s="421"/>
      <c r="G17" s="421"/>
      <c r="H17" s="421"/>
      <c r="I17" s="421"/>
    </row>
    <row r="18" spans="1:9" ht="14.1" customHeight="1" x14ac:dyDescent="0.3">
      <c r="A18" s="421">
        <v>2</v>
      </c>
      <c r="B18" s="421"/>
      <c r="C18" s="421" t="s">
        <v>689</v>
      </c>
      <c r="D18" s="421" t="s">
        <v>690</v>
      </c>
      <c r="E18" s="421" t="s">
        <v>727</v>
      </c>
      <c r="F18" s="421"/>
      <c r="G18" s="421"/>
      <c r="H18" s="421"/>
      <c r="I18" s="421"/>
    </row>
    <row r="19" spans="1:9" ht="14.1" customHeight="1" x14ac:dyDescent="0.3">
      <c r="A19" s="421"/>
      <c r="B19" s="421"/>
      <c r="C19" s="421" t="s">
        <v>692</v>
      </c>
      <c r="D19" s="421" t="s">
        <v>690</v>
      </c>
      <c r="E19" s="1615" t="s">
        <v>728</v>
      </c>
      <c r="F19" s="1616"/>
      <c r="G19" s="1616"/>
      <c r="H19" s="421"/>
      <c r="I19" s="421"/>
    </row>
    <row r="20" spans="1:9" ht="14.1" customHeight="1" x14ac:dyDescent="0.3">
      <c r="A20" s="421"/>
      <c r="B20" s="421"/>
      <c r="C20" s="421" t="s">
        <v>694</v>
      </c>
      <c r="D20" s="421" t="s">
        <v>690</v>
      </c>
      <c r="E20" s="421" t="s">
        <v>697</v>
      </c>
      <c r="F20" s="421"/>
      <c r="G20" s="421"/>
      <c r="H20" s="421"/>
      <c r="I20" s="421"/>
    </row>
    <row r="21" spans="1:9" ht="14.1" customHeight="1" x14ac:dyDescent="0.3">
      <c r="A21" s="421"/>
      <c r="B21" s="1609" t="s">
        <v>698</v>
      </c>
      <c r="C21" s="1609"/>
      <c r="D21" s="1609"/>
      <c r="E21" s="1609"/>
      <c r="F21" s="421"/>
      <c r="G21" s="421"/>
      <c r="H21" s="421"/>
      <c r="I21" s="421"/>
    </row>
    <row r="22" spans="1:9" ht="5.25" customHeight="1" x14ac:dyDescent="0.3">
      <c r="A22" s="421"/>
      <c r="B22" s="421"/>
      <c r="C22" s="421"/>
      <c r="D22" s="421"/>
      <c r="E22" s="421"/>
      <c r="F22" s="421"/>
      <c r="G22" s="421"/>
      <c r="H22" s="421"/>
      <c r="I22" s="421"/>
    </row>
    <row r="23" spans="1:9" ht="66" customHeight="1" x14ac:dyDescent="0.25">
      <c r="A23" s="738"/>
      <c r="B23" s="1603" t="s">
        <v>992</v>
      </c>
      <c r="C23" s="1603"/>
      <c r="D23" s="1603"/>
      <c r="E23" s="1603"/>
      <c r="F23" s="1603"/>
      <c r="G23" s="1603"/>
      <c r="H23" s="1603"/>
      <c r="I23" s="738"/>
    </row>
    <row r="24" spans="1:9" ht="6" customHeight="1" x14ac:dyDescent="0.3">
      <c r="A24" s="421"/>
      <c r="B24" s="421"/>
      <c r="C24" s="421"/>
      <c r="D24" s="421"/>
      <c r="E24" s="421"/>
      <c r="F24" s="421"/>
      <c r="G24" s="421"/>
      <c r="H24" s="421"/>
      <c r="I24" s="421"/>
    </row>
    <row r="25" spans="1:9" ht="14.1" customHeight="1" x14ac:dyDescent="0.3">
      <c r="A25" s="1608" t="s">
        <v>643</v>
      </c>
      <c r="B25" s="1608" t="s">
        <v>699</v>
      </c>
      <c r="C25" s="1608"/>
      <c r="D25" s="1604" t="s">
        <v>700</v>
      </c>
      <c r="E25" s="1604"/>
      <c r="F25" s="1604"/>
      <c r="G25" s="422" t="s">
        <v>701</v>
      </c>
      <c r="H25" s="1608" t="s">
        <v>702</v>
      </c>
      <c r="I25" s="421"/>
    </row>
    <row r="26" spans="1:9" ht="14.1" customHeight="1" x14ac:dyDescent="0.3">
      <c r="A26" s="1608"/>
      <c r="B26" s="1608"/>
      <c r="C26" s="1608"/>
      <c r="D26" s="1604" t="s">
        <v>703</v>
      </c>
      <c r="E26" s="1604"/>
      <c r="F26" s="423" t="s">
        <v>554</v>
      </c>
      <c r="G26" s="423" t="s">
        <v>571</v>
      </c>
      <c r="H26" s="1608"/>
      <c r="I26" s="421"/>
    </row>
    <row r="27" spans="1:9" ht="14.1" customHeight="1" x14ac:dyDescent="0.3">
      <c r="A27" s="423">
        <v>1</v>
      </c>
      <c r="B27" s="1604">
        <v>2</v>
      </c>
      <c r="C27" s="1604"/>
      <c r="D27" s="1604">
        <v>3</v>
      </c>
      <c r="E27" s="1604"/>
      <c r="F27" s="423">
        <v>4</v>
      </c>
      <c r="G27" s="423" t="s">
        <v>704</v>
      </c>
      <c r="H27" s="423">
        <v>6</v>
      </c>
      <c r="I27" s="421"/>
    </row>
    <row r="28" spans="1:9" ht="14.1" customHeight="1" x14ac:dyDescent="0.3">
      <c r="A28" s="424">
        <v>1</v>
      </c>
      <c r="B28" s="1605" t="s">
        <v>705</v>
      </c>
      <c r="C28" s="1606"/>
      <c r="D28" s="1607"/>
      <c r="E28" s="1607"/>
      <c r="F28" s="425"/>
      <c r="G28" s="425"/>
      <c r="H28" s="424"/>
      <c r="I28" s="421"/>
    </row>
    <row r="29" spans="1:9" ht="14.1" customHeight="1" x14ac:dyDescent="0.3">
      <c r="A29" s="426"/>
      <c r="B29" s="447"/>
      <c r="C29" s="447" t="s">
        <v>706</v>
      </c>
      <c r="D29" s="1590"/>
      <c r="E29" s="1590"/>
      <c r="F29" s="428"/>
      <c r="G29" s="428"/>
      <c r="H29" s="426"/>
      <c r="I29" s="421"/>
    </row>
    <row r="30" spans="1:9" ht="14.1" customHeight="1" x14ac:dyDescent="0.3">
      <c r="A30" s="426"/>
      <c r="B30" s="429">
        <v>1</v>
      </c>
      <c r="C30" s="448" t="s">
        <v>2</v>
      </c>
      <c r="D30" s="1590">
        <f>RREKAP!I31</f>
        <v>1899400</v>
      </c>
      <c r="E30" s="1590"/>
      <c r="F30" s="428">
        <f>D30</f>
        <v>1899400</v>
      </c>
      <c r="G30" s="428">
        <f>D30-F30</f>
        <v>0</v>
      </c>
      <c r="H30" s="426"/>
      <c r="I30" s="421"/>
    </row>
    <row r="31" spans="1:9" ht="14.1" customHeight="1" x14ac:dyDescent="0.3">
      <c r="A31" s="426"/>
      <c r="B31" s="429">
        <v>2</v>
      </c>
      <c r="C31" s="448" t="s">
        <v>817</v>
      </c>
      <c r="D31" s="1590">
        <f>RREKAP!I53</f>
        <v>1995000</v>
      </c>
      <c r="E31" s="1590"/>
      <c r="F31" s="428">
        <f t="shared" ref="F31:F35" si="0">D31</f>
        <v>1995000</v>
      </c>
      <c r="G31" s="428">
        <f t="shared" ref="G31:G35" si="1">D31-F31</f>
        <v>0</v>
      </c>
      <c r="H31" s="426"/>
      <c r="I31" s="421"/>
    </row>
    <row r="32" spans="1:9" ht="14.1" customHeight="1" x14ac:dyDescent="0.3">
      <c r="A32" s="426"/>
      <c r="B32" s="429">
        <v>3</v>
      </c>
      <c r="C32" s="448" t="s">
        <v>818</v>
      </c>
      <c r="D32" s="1590">
        <f>RREKAP!I65</f>
        <v>3259975</v>
      </c>
      <c r="E32" s="1590"/>
      <c r="F32" s="428">
        <f t="shared" si="0"/>
        <v>3259975</v>
      </c>
      <c r="G32" s="428">
        <f t="shared" si="1"/>
        <v>0</v>
      </c>
      <c r="H32" s="426"/>
      <c r="I32" s="421"/>
    </row>
    <row r="33" spans="1:9" ht="14.1" customHeight="1" x14ac:dyDescent="0.3">
      <c r="A33" s="426"/>
      <c r="B33" s="429">
        <v>4</v>
      </c>
      <c r="C33" s="448" t="s">
        <v>819</v>
      </c>
      <c r="D33" s="1590">
        <f>RREKAP!I89</f>
        <v>1000000</v>
      </c>
      <c r="E33" s="1590"/>
      <c r="F33" s="428">
        <f t="shared" si="0"/>
        <v>1000000</v>
      </c>
      <c r="G33" s="428">
        <f t="shared" si="1"/>
        <v>0</v>
      </c>
      <c r="H33" s="426"/>
      <c r="I33" s="421"/>
    </row>
    <row r="34" spans="1:9" ht="14.1" customHeight="1" x14ac:dyDescent="0.3">
      <c r="A34" s="426"/>
      <c r="B34" s="429">
        <v>5</v>
      </c>
      <c r="C34" s="448" t="s">
        <v>820</v>
      </c>
      <c r="D34" s="1590">
        <f>RREKAP!I97</f>
        <v>4369000</v>
      </c>
      <c r="E34" s="1590"/>
      <c r="F34" s="428">
        <f t="shared" si="0"/>
        <v>4369000</v>
      </c>
      <c r="G34" s="428">
        <f t="shared" si="1"/>
        <v>0</v>
      </c>
      <c r="H34" s="426"/>
      <c r="I34" s="421"/>
    </row>
    <row r="35" spans="1:9" ht="14.1" customHeight="1" x14ac:dyDescent="0.3">
      <c r="A35" s="426"/>
      <c r="B35" s="429">
        <v>6</v>
      </c>
      <c r="C35" s="448" t="s">
        <v>74</v>
      </c>
      <c r="D35" s="1590">
        <f>RREKAP!I340</f>
        <v>1340000</v>
      </c>
      <c r="E35" s="1590"/>
      <c r="F35" s="428">
        <f t="shared" si="0"/>
        <v>1340000</v>
      </c>
      <c r="G35" s="428">
        <f t="shared" si="1"/>
        <v>0</v>
      </c>
      <c r="H35" s="426"/>
      <c r="I35" s="421"/>
    </row>
    <row r="36" spans="1:9" ht="14.1" customHeight="1" thickBot="1" x14ac:dyDescent="0.35">
      <c r="A36" s="432"/>
      <c r="B36" s="1591" t="s">
        <v>127</v>
      </c>
      <c r="C36" s="1591"/>
      <c r="D36" s="1624">
        <f>SUM(D30:E35)</f>
        <v>13863375</v>
      </c>
      <c r="E36" s="1625"/>
      <c r="F36" s="433">
        <f>SUM(F30:F35)</f>
        <v>13863375</v>
      </c>
      <c r="G36" s="433">
        <f>SUM(G30:G35)</f>
        <v>0</v>
      </c>
      <c r="H36" s="432"/>
      <c r="I36" s="421"/>
    </row>
    <row r="37" spans="1:9" ht="14.1" customHeight="1" x14ac:dyDescent="0.3">
      <c r="A37" s="440">
        <v>2</v>
      </c>
      <c r="B37" s="1598" t="s">
        <v>718</v>
      </c>
      <c r="C37" s="1598"/>
      <c r="D37" s="1626"/>
      <c r="E37" s="1627"/>
      <c r="F37" s="441"/>
      <c r="G37" s="441"/>
      <c r="H37" s="440"/>
      <c r="I37" s="421"/>
    </row>
    <row r="38" spans="1:9" ht="14.1" customHeight="1" x14ac:dyDescent="0.3">
      <c r="A38" s="426"/>
      <c r="B38" s="449"/>
      <c r="C38" s="449" t="s">
        <v>706</v>
      </c>
      <c r="D38" s="1620"/>
      <c r="E38" s="1621"/>
      <c r="F38" s="428"/>
      <c r="G38" s="428"/>
      <c r="H38" s="426"/>
      <c r="I38" s="421"/>
    </row>
    <row r="39" spans="1:9" ht="14.1" customHeight="1" x14ac:dyDescent="0.3">
      <c r="A39" s="426"/>
      <c r="B39" s="429">
        <v>1</v>
      </c>
      <c r="C39" s="448" t="s">
        <v>2</v>
      </c>
      <c r="D39" s="1590">
        <f t="shared" ref="D39:D44" si="2">D30</f>
        <v>1899400</v>
      </c>
      <c r="E39" s="1590"/>
      <c r="F39" s="428">
        <f>D39</f>
        <v>1899400</v>
      </c>
      <c r="G39" s="428">
        <f>D39-F39</f>
        <v>0</v>
      </c>
      <c r="H39" s="426"/>
      <c r="I39" s="421"/>
    </row>
    <row r="40" spans="1:9" ht="14.1" customHeight="1" x14ac:dyDescent="0.3">
      <c r="A40" s="426"/>
      <c r="B40" s="429">
        <v>2</v>
      </c>
      <c r="C40" s="448" t="s">
        <v>817</v>
      </c>
      <c r="D40" s="1590">
        <f t="shared" si="2"/>
        <v>1995000</v>
      </c>
      <c r="E40" s="1590"/>
      <c r="F40" s="428">
        <f t="shared" ref="F40:F44" si="3">D40</f>
        <v>1995000</v>
      </c>
      <c r="G40" s="428">
        <f t="shared" ref="G40:G44" si="4">D40-F40</f>
        <v>0</v>
      </c>
      <c r="H40" s="426"/>
      <c r="I40" s="421"/>
    </row>
    <row r="41" spans="1:9" ht="14.1" customHeight="1" x14ac:dyDescent="0.3">
      <c r="A41" s="426"/>
      <c r="B41" s="429">
        <v>3</v>
      </c>
      <c r="C41" s="448" t="s">
        <v>818</v>
      </c>
      <c r="D41" s="1590">
        <f t="shared" si="2"/>
        <v>3259975</v>
      </c>
      <c r="E41" s="1590"/>
      <c r="F41" s="428">
        <f t="shared" si="3"/>
        <v>3259975</v>
      </c>
      <c r="G41" s="428">
        <f t="shared" si="4"/>
        <v>0</v>
      </c>
      <c r="H41" s="426"/>
      <c r="I41" s="421"/>
    </row>
    <row r="42" spans="1:9" ht="14.1" customHeight="1" x14ac:dyDescent="0.3">
      <c r="A42" s="426"/>
      <c r="B42" s="429">
        <v>4</v>
      </c>
      <c r="C42" s="448" t="s">
        <v>819</v>
      </c>
      <c r="D42" s="1590">
        <f t="shared" si="2"/>
        <v>1000000</v>
      </c>
      <c r="E42" s="1590"/>
      <c r="F42" s="428">
        <f t="shared" si="3"/>
        <v>1000000</v>
      </c>
      <c r="G42" s="428">
        <f t="shared" si="4"/>
        <v>0</v>
      </c>
      <c r="H42" s="426"/>
      <c r="I42" s="421"/>
    </row>
    <row r="43" spans="1:9" ht="14.1" customHeight="1" x14ac:dyDescent="0.3">
      <c r="A43" s="426"/>
      <c r="B43" s="429">
        <v>5</v>
      </c>
      <c r="C43" s="448" t="s">
        <v>820</v>
      </c>
      <c r="D43" s="1590">
        <f t="shared" si="2"/>
        <v>4369000</v>
      </c>
      <c r="E43" s="1590"/>
      <c r="F43" s="428">
        <f t="shared" si="3"/>
        <v>4369000</v>
      </c>
      <c r="G43" s="428">
        <f t="shared" si="4"/>
        <v>0</v>
      </c>
      <c r="H43" s="426"/>
      <c r="I43" s="421"/>
    </row>
    <row r="44" spans="1:9" ht="14.1" customHeight="1" x14ac:dyDescent="0.3">
      <c r="A44" s="426"/>
      <c r="B44" s="429">
        <v>6</v>
      </c>
      <c r="C44" s="448" t="s">
        <v>74</v>
      </c>
      <c r="D44" s="1590">
        <f t="shared" si="2"/>
        <v>1340000</v>
      </c>
      <c r="E44" s="1590"/>
      <c r="F44" s="428">
        <f t="shared" si="3"/>
        <v>1340000</v>
      </c>
      <c r="G44" s="428">
        <f t="shared" si="4"/>
        <v>0</v>
      </c>
      <c r="H44" s="426"/>
      <c r="I44" s="421"/>
    </row>
    <row r="45" spans="1:9" ht="14.1" customHeight="1" x14ac:dyDescent="0.3">
      <c r="A45" s="432"/>
      <c r="B45" s="1591" t="s">
        <v>127</v>
      </c>
      <c r="C45" s="1591"/>
      <c r="D45" s="1592">
        <f>SUM(D39:E44)</f>
        <v>13863375</v>
      </c>
      <c r="E45" s="1593"/>
      <c r="F45" s="442">
        <f>SUM(F39:F44)</f>
        <v>13863375</v>
      </c>
      <c r="G45" s="442">
        <f>SUM(G39:G44)</f>
        <v>0</v>
      </c>
      <c r="H45" s="442"/>
      <c r="I45" s="421"/>
    </row>
    <row r="46" spans="1:9" ht="14.1" customHeight="1" x14ac:dyDescent="0.3">
      <c r="A46" s="443">
        <v>3</v>
      </c>
      <c r="B46" s="1594" t="s">
        <v>719</v>
      </c>
      <c r="C46" s="1594"/>
      <c r="D46" s="1595">
        <f>D45-D36</f>
        <v>0</v>
      </c>
      <c r="E46" s="1596"/>
      <c r="F46" s="444">
        <f>F45-F36</f>
        <v>0</v>
      </c>
      <c r="G46" s="444">
        <f>G45-G36</f>
        <v>0</v>
      </c>
      <c r="H46" s="443"/>
      <c r="I46" s="421"/>
    </row>
    <row r="47" spans="1:9" ht="14.1" customHeight="1" x14ac:dyDescent="0.25">
      <c r="A47" s="1618" t="s">
        <v>720</v>
      </c>
      <c r="B47" s="1618"/>
      <c r="C47" s="1618"/>
      <c r="D47" s="1618"/>
      <c r="E47" s="1618"/>
      <c r="F47" s="1618"/>
      <c r="G47" s="1618"/>
      <c r="H47" s="1618"/>
      <c r="I47" s="450"/>
    </row>
    <row r="48" spans="1:9" ht="3.75" customHeight="1" x14ac:dyDescent="0.25">
      <c r="A48" s="497"/>
      <c r="B48" s="497"/>
      <c r="C48" s="497"/>
      <c r="D48" s="497"/>
      <c r="E48" s="497"/>
      <c r="F48" s="497"/>
      <c r="G48" s="497"/>
      <c r="H48" s="497"/>
      <c r="I48" s="450"/>
    </row>
    <row r="49" spans="1:9" ht="14.1" customHeight="1" x14ac:dyDescent="0.3">
      <c r="A49" s="1587" t="s">
        <v>721</v>
      </c>
      <c r="B49" s="1587"/>
      <c r="C49" s="1587"/>
      <c r="D49" s="421"/>
      <c r="E49" s="421"/>
      <c r="F49" s="1587" t="str">
        <f>RIDWAN!F53:H53</f>
        <v>Gemawang.    03  Desember   2015</v>
      </c>
      <c r="G49" s="1587"/>
      <c r="H49" s="1587"/>
      <c r="I49" s="421"/>
    </row>
    <row r="50" spans="1:9" ht="14.1" customHeight="1" x14ac:dyDescent="0.3">
      <c r="A50" s="421"/>
      <c r="B50" s="421"/>
      <c r="C50" s="421"/>
      <c r="D50" s="421"/>
      <c r="E50" s="421"/>
      <c r="F50" s="1587" t="s">
        <v>722</v>
      </c>
      <c r="G50" s="1587"/>
      <c r="H50" s="1587"/>
      <c r="I50" s="421"/>
    </row>
    <row r="51" spans="1:9" ht="14.1" customHeight="1" x14ac:dyDescent="0.3">
      <c r="A51" s="421"/>
      <c r="B51" s="421"/>
      <c r="C51" s="421"/>
      <c r="D51" s="421"/>
      <c r="E51" s="421"/>
      <c r="F51" s="421"/>
      <c r="G51" s="421"/>
      <c r="H51" s="421"/>
      <c r="I51" s="421"/>
    </row>
    <row r="52" spans="1:9" ht="14.1" customHeight="1" x14ac:dyDescent="0.3">
      <c r="A52" s="421"/>
      <c r="B52" s="421"/>
      <c r="C52" s="421"/>
      <c r="D52" s="421"/>
      <c r="E52" s="421"/>
      <c r="F52" s="421"/>
      <c r="G52" s="421"/>
      <c r="H52" s="421"/>
      <c r="I52" s="421"/>
    </row>
    <row r="53" spans="1:9" ht="14.1" customHeight="1" x14ac:dyDescent="0.3">
      <c r="A53" s="1587" t="s">
        <v>727</v>
      </c>
      <c r="B53" s="1587"/>
      <c r="C53" s="1587"/>
      <c r="D53" s="421"/>
      <c r="E53" s="421"/>
      <c r="F53" s="1587" t="s">
        <v>691</v>
      </c>
      <c r="G53" s="1587"/>
      <c r="H53" s="1587"/>
      <c r="I53" s="421"/>
    </row>
    <row r="54" spans="1:9" ht="14.1" customHeight="1" x14ac:dyDescent="0.3">
      <c r="A54" s="1622" t="s">
        <v>729</v>
      </c>
      <c r="B54" s="1623"/>
      <c r="C54" s="1623"/>
      <c r="D54" s="1587"/>
      <c r="E54" s="1587"/>
      <c r="F54" s="1587" t="s">
        <v>723</v>
      </c>
      <c r="G54" s="1587"/>
      <c r="H54" s="1587"/>
      <c r="I54" s="421"/>
    </row>
    <row r="55" spans="1:9" ht="14.1" customHeight="1" x14ac:dyDescent="0.3">
      <c r="A55" s="421"/>
      <c r="B55" s="421"/>
      <c r="C55" s="1587" t="s">
        <v>724</v>
      </c>
      <c r="D55" s="1587"/>
      <c r="E55" s="1587"/>
      <c r="F55" s="1587"/>
      <c r="G55" s="1587"/>
      <c r="H55" s="1587"/>
      <c r="I55" s="421"/>
    </row>
    <row r="56" spans="1:9" ht="14.1" customHeight="1" x14ac:dyDescent="0.3">
      <c r="A56" s="421"/>
      <c r="B56" s="421"/>
      <c r="C56" s="1587" t="s">
        <v>725</v>
      </c>
      <c r="D56" s="1587"/>
      <c r="E56" s="1587"/>
      <c r="F56" s="1587"/>
      <c r="G56" s="1587"/>
      <c r="H56" s="1587"/>
      <c r="I56" s="421"/>
    </row>
    <row r="57" spans="1:9" ht="14.1" customHeight="1" x14ac:dyDescent="0.3">
      <c r="A57" s="421"/>
      <c r="B57" s="421"/>
      <c r="C57" s="421"/>
      <c r="D57" s="421"/>
      <c r="E57" s="421"/>
      <c r="F57" s="421"/>
      <c r="G57" s="421"/>
      <c r="H57" s="421"/>
      <c r="I57" s="421"/>
    </row>
    <row r="58" spans="1:9" ht="14.1" customHeight="1" x14ac:dyDescent="0.3">
      <c r="A58" s="421"/>
      <c r="B58" s="421"/>
      <c r="C58" s="421"/>
      <c r="D58" s="421"/>
      <c r="E58" s="421"/>
      <c r="F58" s="421"/>
      <c r="G58" s="421"/>
      <c r="H58" s="421"/>
      <c r="I58" s="421"/>
    </row>
    <row r="59" spans="1:9" ht="14.1" customHeight="1" x14ac:dyDescent="0.3">
      <c r="A59" s="421"/>
      <c r="B59" s="421"/>
      <c r="C59" s="421"/>
      <c r="D59" s="421"/>
      <c r="E59" s="421"/>
      <c r="F59" s="421"/>
      <c r="G59" s="421"/>
      <c r="H59" s="421"/>
      <c r="I59" s="421"/>
    </row>
    <row r="60" spans="1:9" ht="12.95" customHeight="1" x14ac:dyDescent="0.3">
      <c r="A60" s="421"/>
      <c r="B60" s="421"/>
      <c r="C60" s="1589" t="s">
        <v>904</v>
      </c>
      <c r="D60" s="1589"/>
      <c r="E60" s="1589"/>
      <c r="F60" s="1589"/>
      <c r="G60" s="1589"/>
      <c r="H60" s="1589"/>
      <c r="I60" s="421"/>
    </row>
    <row r="61" spans="1:9" ht="12.95" customHeight="1" x14ac:dyDescent="0.3">
      <c r="C61" s="1587" t="s">
        <v>990</v>
      </c>
      <c r="D61" s="1587"/>
      <c r="E61" s="1587"/>
      <c r="F61" s="1587"/>
      <c r="G61" s="1587"/>
      <c r="H61" s="1587"/>
    </row>
    <row r="62" spans="1:9" ht="12.95" customHeight="1" x14ac:dyDescent="0.25">
      <c r="C62" s="1579" t="s">
        <v>921</v>
      </c>
      <c r="D62" s="1579"/>
      <c r="E62" s="1579"/>
      <c r="F62" s="1579"/>
      <c r="G62" s="1579"/>
      <c r="H62" s="1579"/>
    </row>
  </sheetData>
  <mergeCells count="57">
    <mergeCell ref="C62:H62"/>
    <mergeCell ref="C60:H60"/>
    <mergeCell ref="C61:H61"/>
    <mergeCell ref="B23:H23"/>
    <mergeCell ref="B28:C28"/>
    <mergeCell ref="D28:E28"/>
    <mergeCell ref="B27:C27"/>
    <mergeCell ref="D27:E27"/>
    <mergeCell ref="D29:E29"/>
    <mergeCell ref="D30:E30"/>
    <mergeCell ref="D31:E31"/>
    <mergeCell ref="D32:E32"/>
    <mergeCell ref="D33:E33"/>
    <mergeCell ref="D34:E34"/>
    <mergeCell ref="B45:C45"/>
    <mergeCell ref="D45:E45"/>
    <mergeCell ref="A8:I8"/>
    <mergeCell ref="B1:I1"/>
    <mergeCell ref="B2:I2"/>
    <mergeCell ref="B3:I3"/>
    <mergeCell ref="B4:I4"/>
    <mergeCell ref="A7:I7"/>
    <mergeCell ref="A10:I10"/>
    <mergeCell ref="E14:F14"/>
    <mergeCell ref="B16:E16"/>
    <mergeCell ref="E19:G19"/>
    <mergeCell ref="B21:E21"/>
    <mergeCell ref="A25:A26"/>
    <mergeCell ref="B25:C26"/>
    <mergeCell ref="D25:F25"/>
    <mergeCell ref="H25:H26"/>
    <mergeCell ref="D26:E26"/>
    <mergeCell ref="D43:E43"/>
    <mergeCell ref="D44:E44"/>
    <mergeCell ref="D35:E35"/>
    <mergeCell ref="D39:E39"/>
    <mergeCell ref="D40:E40"/>
    <mergeCell ref="D41:E41"/>
    <mergeCell ref="D42:E42"/>
    <mergeCell ref="B36:C36"/>
    <mergeCell ref="D36:E36"/>
    <mergeCell ref="B37:C37"/>
    <mergeCell ref="D37:E37"/>
    <mergeCell ref="D38:E38"/>
    <mergeCell ref="B46:C46"/>
    <mergeCell ref="D46:E46"/>
    <mergeCell ref="A47:H47"/>
    <mergeCell ref="A49:C49"/>
    <mergeCell ref="F49:H49"/>
    <mergeCell ref="C56:H56"/>
    <mergeCell ref="C55:H55"/>
    <mergeCell ref="F50:H50"/>
    <mergeCell ref="A53:C53"/>
    <mergeCell ref="F53:H53"/>
    <mergeCell ref="A54:C54"/>
    <mergeCell ref="D54:E54"/>
    <mergeCell ref="F54:H54"/>
  </mergeCells>
  <pageMargins left="0.70866141732283472" right="0.19685039370078741" top="0.19685039370078741" bottom="0.39370078740157483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819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CorelPhotoPaint.Image.8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0"/>
  <sheetViews>
    <sheetView view="pageBreakPreview" topLeftCell="A31" zoomScale="110" zoomScaleNormal="100" zoomScaleSheetLayoutView="110" workbookViewId="0">
      <selection activeCell="B21" sqref="B21:H21"/>
    </sheetView>
  </sheetViews>
  <sheetFormatPr defaultRowHeight="15" x14ac:dyDescent="0.25"/>
  <cols>
    <col min="1" max="1" width="4.28515625" customWidth="1"/>
    <col min="2" max="2" width="2" customWidth="1"/>
    <col min="3" max="3" width="42.140625" customWidth="1"/>
    <col min="4" max="4" width="1.85546875" customWidth="1"/>
    <col min="5" max="5" width="9.7109375" customWidth="1"/>
    <col min="6" max="6" width="11" customWidth="1"/>
    <col min="7" max="7" width="9.85546875" customWidth="1"/>
    <col min="8" max="8" width="13.7109375" customWidth="1"/>
    <col min="9" max="9" width="2" customWidth="1"/>
    <col min="10" max="10" width="2.140625" customWidth="1"/>
  </cols>
  <sheetData>
    <row r="1" spans="1:9" ht="18.75" x14ac:dyDescent="0.25">
      <c r="B1" s="1610" t="s">
        <v>682</v>
      </c>
      <c r="C1" s="1610"/>
      <c r="D1" s="1610"/>
      <c r="E1" s="1610"/>
      <c r="F1" s="1610"/>
      <c r="G1" s="1610"/>
      <c r="H1" s="1610"/>
      <c r="I1" s="1610"/>
    </row>
    <row r="2" spans="1:9" ht="22.5" x14ac:dyDescent="0.25">
      <c r="B2" s="1611" t="s">
        <v>683</v>
      </c>
      <c r="C2" s="1611"/>
      <c r="D2" s="1611"/>
      <c r="E2" s="1611"/>
      <c r="F2" s="1611"/>
      <c r="G2" s="1611"/>
      <c r="H2" s="1611"/>
      <c r="I2" s="1611"/>
    </row>
    <row r="3" spans="1:9" ht="15.75" x14ac:dyDescent="0.25">
      <c r="B3" s="1612" t="s">
        <v>684</v>
      </c>
      <c r="C3" s="1612"/>
      <c r="D3" s="1612"/>
      <c r="E3" s="1612"/>
      <c r="F3" s="1612"/>
      <c r="G3" s="1612"/>
      <c r="H3" s="1612"/>
      <c r="I3" s="1612"/>
    </row>
    <row r="4" spans="1:9" ht="16.5" customHeight="1" thickBot="1" x14ac:dyDescent="0.3">
      <c r="A4" s="420"/>
      <c r="B4" s="1612" t="s">
        <v>929</v>
      </c>
      <c r="C4" s="1612"/>
      <c r="D4" s="1612"/>
      <c r="E4" s="1612"/>
      <c r="F4" s="1612"/>
      <c r="G4" s="1612"/>
      <c r="H4" s="1612"/>
      <c r="I4" s="1612"/>
    </row>
    <row r="5" spans="1:9" ht="15.75" thickTop="1" x14ac:dyDescent="0.25">
      <c r="G5" s="1613" t="s">
        <v>685</v>
      </c>
      <c r="H5" s="1613"/>
    </row>
    <row r="6" spans="1:9" ht="14.1" customHeight="1" x14ac:dyDescent="0.25">
      <c r="A6" s="1505" t="s">
        <v>686</v>
      </c>
      <c r="B6" s="1505"/>
      <c r="C6" s="1505"/>
      <c r="D6" s="1505"/>
      <c r="E6" s="1505"/>
      <c r="F6" s="1505"/>
      <c r="G6" s="1505"/>
      <c r="H6" s="1505"/>
      <c r="I6" s="1505"/>
    </row>
    <row r="7" spans="1:9" ht="14.1" customHeight="1" x14ac:dyDescent="0.25">
      <c r="A7" s="1505" t="s">
        <v>687</v>
      </c>
      <c r="B7" s="1505"/>
      <c r="C7" s="1505"/>
      <c r="D7" s="1505"/>
      <c r="E7" s="1505"/>
      <c r="F7" s="1505"/>
      <c r="G7" s="1505"/>
      <c r="H7" s="1505"/>
      <c r="I7" s="1505"/>
    </row>
    <row r="8" spans="1:9" ht="14.1" customHeight="1" x14ac:dyDescent="0.25"/>
    <row r="9" spans="1:9" ht="14.1" customHeight="1" x14ac:dyDescent="0.25">
      <c r="A9" s="1614" t="s">
        <v>991</v>
      </c>
      <c r="B9" s="1614"/>
      <c r="C9" s="1614"/>
      <c r="D9" s="1614"/>
      <c r="E9" s="1614"/>
      <c r="F9" s="1614"/>
      <c r="G9" s="1614"/>
      <c r="H9" s="1614"/>
      <c r="I9" s="1614"/>
    </row>
    <row r="10" spans="1:9" ht="20.25" customHeight="1" x14ac:dyDescent="0.3">
      <c r="A10" s="421" t="s">
        <v>688</v>
      </c>
      <c r="B10" s="421"/>
      <c r="C10" s="421"/>
      <c r="D10" s="421"/>
      <c r="E10" s="421"/>
      <c r="F10" s="421"/>
      <c r="G10" s="421"/>
      <c r="H10" s="421"/>
      <c r="I10" s="421"/>
    </row>
    <row r="11" spans="1:9" ht="14.1" customHeight="1" x14ac:dyDescent="0.3">
      <c r="A11" s="421"/>
      <c r="B11" s="421"/>
      <c r="C11" s="421"/>
      <c r="D11" s="421"/>
      <c r="E11" s="421"/>
      <c r="F11" s="421"/>
      <c r="G11" s="421"/>
      <c r="H11" s="421"/>
      <c r="I11" s="421"/>
    </row>
    <row r="12" spans="1:9" ht="14.1" customHeight="1" x14ac:dyDescent="0.3">
      <c r="A12" s="421">
        <v>1</v>
      </c>
      <c r="B12" s="421"/>
      <c r="C12" s="421" t="s">
        <v>689</v>
      </c>
      <c r="D12" s="421" t="s">
        <v>690</v>
      </c>
      <c r="E12" s="421" t="s">
        <v>691</v>
      </c>
      <c r="F12" s="421"/>
      <c r="G12" s="421"/>
      <c r="H12" s="421"/>
      <c r="I12" s="421"/>
    </row>
    <row r="13" spans="1:9" ht="14.1" customHeight="1" x14ac:dyDescent="0.3">
      <c r="A13" s="421"/>
      <c r="B13" s="421"/>
      <c r="C13" s="421" t="s">
        <v>692</v>
      </c>
      <c r="D13" s="421" t="s">
        <v>690</v>
      </c>
      <c r="E13" s="1615" t="s">
        <v>693</v>
      </c>
      <c r="F13" s="1616"/>
      <c r="G13" s="421"/>
      <c r="H13" s="421"/>
      <c r="I13" s="421"/>
    </row>
    <row r="14" spans="1:9" ht="14.1" customHeight="1" x14ac:dyDescent="0.3">
      <c r="A14" s="421"/>
      <c r="B14" s="421"/>
      <c r="C14" s="421" t="s">
        <v>694</v>
      </c>
      <c r="D14" s="421" t="s">
        <v>690</v>
      </c>
      <c r="E14" s="421" t="s">
        <v>695</v>
      </c>
      <c r="F14" s="421"/>
      <c r="G14" s="421"/>
      <c r="H14" s="421"/>
      <c r="I14" s="421"/>
    </row>
    <row r="15" spans="1:9" ht="14.1" customHeight="1" x14ac:dyDescent="0.3">
      <c r="A15" s="421"/>
      <c r="B15" s="1609" t="s">
        <v>696</v>
      </c>
      <c r="C15" s="1609"/>
      <c r="D15" s="1609"/>
      <c r="E15" s="1609"/>
      <c r="F15" s="421"/>
      <c r="G15" s="421"/>
      <c r="H15" s="421"/>
      <c r="I15" s="421"/>
    </row>
    <row r="16" spans="1:9" ht="14.1" customHeight="1" x14ac:dyDescent="0.3">
      <c r="A16" s="421">
        <v>2</v>
      </c>
      <c r="B16" s="421"/>
      <c r="C16" s="421" t="s">
        <v>689</v>
      </c>
      <c r="D16" s="421" t="s">
        <v>690</v>
      </c>
      <c r="E16" t="s">
        <v>731</v>
      </c>
      <c r="F16" s="421"/>
      <c r="G16" s="421"/>
      <c r="H16" s="421"/>
      <c r="I16" s="421"/>
    </row>
    <row r="17" spans="1:9" ht="14.1" customHeight="1" x14ac:dyDescent="0.3">
      <c r="A17" s="421"/>
      <c r="B17" s="421"/>
      <c r="C17" s="421" t="s">
        <v>692</v>
      </c>
      <c r="D17" s="421" t="s">
        <v>690</v>
      </c>
      <c r="E17" s="1615" t="s">
        <v>732</v>
      </c>
      <c r="F17" s="1616"/>
      <c r="G17" s="1616"/>
      <c r="H17" s="421"/>
      <c r="I17" s="421"/>
    </row>
    <row r="18" spans="1:9" ht="14.1" customHeight="1" x14ac:dyDescent="0.3">
      <c r="A18" s="421"/>
      <c r="B18" s="421"/>
      <c r="C18" s="421" t="s">
        <v>694</v>
      </c>
      <c r="D18" s="421" t="s">
        <v>690</v>
      </c>
      <c r="E18" s="421" t="s">
        <v>697</v>
      </c>
      <c r="F18" s="421"/>
      <c r="G18" s="421"/>
      <c r="H18" s="421"/>
      <c r="I18" s="421"/>
    </row>
    <row r="19" spans="1:9" ht="14.1" customHeight="1" x14ac:dyDescent="0.3">
      <c r="A19" s="421"/>
      <c r="B19" s="1609" t="s">
        <v>698</v>
      </c>
      <c r="C19" s="1609"/>
      <c r="D19" s="1609"/>
      <c r="E19" s="1609"/>
      <c r="F19" s="421"/>
      <c r="G19" s="421"/>
      <c r="H19" s="421"/>
      <c r="I19" s="421"/>
    </row>
    <row r="20" spans="1:9" ht="5.25" customHeight="1" x14ac:dyDescent="0.3">
      <c r="A20" s="421"/>
      <c r="B20" s="421"/>
      <c r="C20" s="421"/>
      <c r="D20" s="421"/>
      <c r="E20" s="421"/>
      <c r="F20" s="421"/>
      <c r="G20" s="421"/>
      <c r="H20" s="421"/>
      <c r="I20" s="421"/>
    </row>
    <row r="21" spans="1:9" ht="67.5" customHeight="1" x14ac:dyDescent="0.25">
      <c r="A21" s="738"/>
      <c r="B21" s="1603" t="s">
        <v>992</v>
      </c>
      <c r="C21" s="1603"/>
      <c r="D21" s="1603"/>
      <c r="E21" s="1603"/>
      <c r="F21" s="1603"/>
      <c r="G21" s="1603"/>
      <c r="H21" s="1603"/>
      <c r="I21" s="738"/>
    </row>
    <row r="22" spans="1:9" ht="14.1" customHeight="1" x14ac:dyDescent="0.25">
      <c r="A22" s="738"/>
      <c r="B22" s="738"/>
      <c r="C22" s="738"/>
      <c r="D22" s="738"/>
      <c r="E22" s="738"/>
      <c r="F22" s="738"/>
      <c r="G22" s="738"/>
      <c r="H22" s="738"/>
      <c r="I22" s="738"/>
    </row>
    <row r="23" spans="1:9" ht="14.1" customHeight="1" x14ac:dyDescent="0.3">
      <c r="A23" s="1608" t="s">
        <v>643</v>
      </c>
      <c r="B23" s="1608" t="s">
        <v>699</v>
      </c>
      <c r="C23" s="1608"/>
      <c r="D23" s="1604" t="s">
        <v>700</v>
      </c>
      <c r="E23" s="1604"/>
      <c r="F23" s="1604"/>
      <c r="G23" s="422" t="s">
        <v>701</v>
      </c>
      <c r="H23" s="1608" t="s">
        <v>702</v>
      </c>
      <c r="I23" s="421"/>
    </row>
    <row r="24" spans="1:9" ht="14.1" customHeight="1" x14ac:dyDescent="0.3">
      <c r="A24" s="1608"/>
      <c r="B24" s="1608"/>
      <c r="C24" s="1608"/>
      <c r="D24" s="1604" t="s">
        <v>703</v>
      </c>
      <c r="E24" s="1604"/>
      <c r="F24" s="423" t="s">
        <v>554</v>
      </c>
      <c r="G24" s="423" t="s">
        <v>571</v>
      </c>
      <c r="H24" s="1608"/>
      <c r="I24" s="421"/>
    </row>
    <row r="25" spans="1:9" ht="14.1" customHeight="1" x14ac:dyDescent="0.3">
      <c r="A25" s="423">
        <v>1</v>
      </c>
      <c r="B25" s="1604">
        <v>2</v>
      </c>
      <c r="C25" s="1604"/>
      <c r="D25" s="1604">
        <v>3</v>
      </c>
      <c r="E25" s="1604"/>
      <c r="F25" s="423">
        <v>4</v>
      </c>
      <c r="G25" s="423" t="s">
        <v>704</v>
      </c>
      <c r="H25" s="423">
        <v>6</v>
      </c>
      <c r="I25" s="421"/>
    </row>
    <row r="26" spans="1:9" ht="14.1" customHeight="1" x14ac:dyDescent="0.3">
      <c r="A26" s="424">
        <v>1</v>
      </c>
      <c r="B26" s="1605" t="s">
        <v>705</v>
      </c>
      <c r="C26" s="1606"/>
      <c r="D26" s="1607"/>
      <c r="E26" s="1607"/>
      <c r="F26" s="425"/>
      <c r="G26" s="425"/>
      <c r="H26" s="424"/>
      <c r="I26" s="421"/>
    </row>
    <row r="27" spans="1:9" ht="14.1" customHeight="1" x14ac:dyDescent="0.3">
      <c r="A27" s="426"/>
      <c r="B27" s="427"/>
      <c r="C27" s="447" t="s">
        <v>706</v>
      </c>
      <c r="D27" s="1590"/>
      <c r="E27" s="1590"/>
      <c r="F27" s="428"/>
      <c r="G27" s="428"/>
      <c r="H27" s="426"/>
      <c r="I27" s="421"/>
    </row>
    <row r="28" spans="1:9" ht="14.1" customHeight="1" x14ac:dyDescent="0.3">
      <c r="A28" s="426"/>
      <c r="B28" s="451">
        <v>1</v>
      </c>
      <c r="C28" s="448" t="s">
        <v>821</v>
      </c>
      <c r="D28" s="1590">
        <f>RREKAP!I58</f>
        <v>2000000</v>
      </c>
      <c r="E28" s="1590"/>
      <c r="F28" s="428">
        <f>D28</f>
        <v>2000000</v>
      </c>
      <c r="G28" s="428">
        <f>D28-F28</f>
        <v>0</v>
      </c>
      <c r="H28" s="426"/>
      <c r="I28" s="421"/>
    </row>
    <row r="29" spans="1:9" ht="14.1" customHeight="1" x14ac:dyDescent="0.3">
      <c r="A29" s="426"/>
      <c r="B29" s="451">
        <v>2</v>
      </c>
      <c r="C29" s="448" t="s">
        <v>59</v>
      </c>
      <c r="D29" s="1590">
        <f>RREKAP!I266</f>
        <v>1530000</v>
      </c>
      <c r="E29" s="1590"/>
      <c r="F29" s="428">
        <f t="shared" ref="F29:F33" si="0">D29</f>
        <v>1530000</v>
      </c>
      <c r="G29" s="428">
        <f t="shared" ref="G29:G41" si="1">D29-F29</f>
        <v>0</v>
      </c>
      <c r="H29" s="426"/>
      <c r="I29" s="421"/>
    </row>
    <row r="30" spans="1:9" ht="14.1" customHeight="1" x14ac:dyDescent="0.3">
      <c r="A30" s="426"/>
      <c r="B30" s="451">
        <v>3</v>
      </c>
      <c r="C30" s="448" t="s">
        <v>733</v>
      </c>
      <c r="D30" s="1590">
        <f>RREKAP!I303</f>
        <v>0</v>
      </c>
      <c r="E30" s="1590"/>
      <c r="F30" s="428">
        <f t="shared" si="0"/>
        <v>0</v>
      </c>
      <c r="G30" s="428">
        <f t="shared" si="1"/>
        <v>0</v>
      </c>
      <c r="H30" s="426"/>
      <c r="I30" s="421"/>
    </row>
    <row r="31" spans="1:9" ht="14.1" customHeight="1" x14ac:dyDescent="0.3">
      <c r="A31" s="426"/>
      <c r="B31" s="451">
        <v>4</v>
      </c>
      <c r="C31" s="448" t="s">
        <v>69</v>
      </c>
      <c r="D31" s="1590">
        <f>RREKAP!I315</f>
        <v>4810000</v>
      </c>
      <c r="E31" s="1590"/>
      <c r="F31" s="428">
        <f t="shared" si="0"/>
        <v>4810000</v>
      </c>
      <c r="G31" s="428">
        <f t="shared" si="1"/>
        <v>0</v>
      </c>
      <c r="H31" s="426"/>
      <c r="I31" s="421"/>
    </row>
    <row r="32" spans="1:9" ht="14.1" customHeight="1" x14ac:dyDescent="0.3">
      <c r="A32" s="426"/>
      <c r="B32" s="451">
        <v>5</v>
      </c>
      <c r="C32" s="430" t="s">
        <v>734</v>
      </c>
      <c r="D32" s="1590">
        <f>RREKAP!I323</f>
        <v>2040000</v>
      </c>
      <c r="E32" s="1590"/>
      <c r="F32" s="428">
        <f t="shared" si="0"/>
        <v>2040000</v>
      </c>
      <c r="G32" s="428">
        <f t="shared" si="1"/>
        <v>0</v>
      </c>
      <c r="H32" s="426"/>
      <c r="I32" s="421"/>
    </row>
    <row r="33" spans="1:22" ht="14.1" customHeight="1" thickBot="1" x14ac:dyDescent="0.35">
      <c r="A33" s="426"/>
      <c r="B33" s="451">
        <v>6</v>
      </c>
      <c r="C33" s="452" t="s">
        <v>73</v>
      </c>
      <c r="D33" s="1628">
        <f>RREKAP!I331</f>
        <v>0</v>
      </c>
      <c r="E33" s="1629"/>
      <c r="F33" s="428">
        <f t="shared" si="0"/>
        <v>0</v>
      </c>
      <c r="G33" s="428">
        <f t="shared" si="1"/>
        <v>0</v>
      </c>
      <c r="H33" s="426"/>
      <c r="I33" s="421"/>
    </row>
    <row r="34" spans="1:22" ht="14.1" customHeight="1" thickBot="1" x14ac:dyDescent="0.35">
      <c r="A34" s="432"/>
      <c r="B34" s="1591" t="s">
        <v>127</v>
      </c>
      <c r="C34" s="1591"/>
      <c r="D34" s="1597">
        <f>SUM(D28:D33)</f>
        <v>10380000</v>
      </c>
      <c r="E34" s="1597"/>
      <c r="F34" s="433">
        <f>SUM(F28:F33)</f>
        <v>10380000</v>
      </c>
      <c r="G34" s="433">
        <f>SUM(G28:G33)</f>
        <v>0</v>
      </c>
      <c r="H34" s="432"/>
      <c r="I34" s="421"/>
    </row>
    <row r="35" spans="1:22" ht="14.1" customHeight="1" x14ac:dyDescent="0.3">
      <c r="A35" s="440">
        <v>2</v>
      </c>
      <c r="B35" s="1598" t="s">
        <v>718</v>
      </c>
      <c r="C35" s="1598"/>
      <c r="D35" s="1599"/>
      <c r="E35" s="1599"/>
      <c r="F35" s="441"/>
      <c r="G35" s="441">
        <f t="shared" si="1"/>
        <v>0</v>
      </c>
      <c r="H35" s="440"/>
      <c r="I35" s="421"/>
    </row>
    <row r="36" spans="1:22" ht="14.1" customHeight="1" x14ac:dyDescent="0.3">
      <c r="A36" s="426"/>
      <c r="B36" s="434"/>
      <c r="C36" s="449" t="s">
        <v>706</v>
      </c>
      <c r="D36" s="1590"/>
      <c r="E36" s="1590"/>
      <c r="F36" s="428"/>
      <c r="G36" s="428">
        <f t="shared" si="1"/>
        <v>0</v>
      </c>
      <c r="H36" s="426"/>
      <c r="I36" s="421"/>
    </row>
    <row r="37" spans="1:22" ht="14.1" customHeight="1" x14ac:dyDescent="0.3">
      <c r="A37" s="426"/>
      <c r="B37" s="451">
        <v>1</v>
      </c>
      <c r="C37" s="448" t="s">
        <v>821</v>
      </c>
      <c r="D37" s="1590">
        <f>D28</f>
        <v>2000000</v>
      </c>
      <c r="E37" s="1590"/>
      <c r="F37" s="428">
        <f>D37</f>
        <v>2000000</v>
      </c>
      <c r="G37" s="428">
        <f t="shared" si="1"/>
        <v>0</v>
      </c>
      <c r="H37" s="426"/>
      <c r="I37" s="421"/>
    </row>
    <row r="38" spans="1:22" ht="14.1" customHeight="1" x14ac:dyDescent="0.3">
      <c r="A38" s="426"/>
      <c r="B38" s="451">
        <v>2</v>
      </c>
      <c r="C38" s="448" t="s">
        <v>59</v>
      </c>
      <c r="D38" s="1590">
        <f t="shared" ref="D38:D42" si="2">D29</f>
        <v>1530000</v>
      </c>
      <c r="E38" s="1590"/>
      <c r="F38" s="428">
        <f t="shared" ref="F38:F42" si="3">D38</f>
        <v>1530000</v>
      </c>
      <c r="G38" s="428">
        <f t="shared" si="1"/>
        <v>0</v>
      </c>
      <c r="H38" s="426"/>
      <c r="I38" s="421"/>
    </row>
    <row r="39" spans="1:22" ht="14.1" customHeight="1" x14ac:dyDescent="0.3">
      <c r="A39" s="426"/>
      <c r="B39" s="451">
        <v>3</v>
      </c>
      <c r="C39" s="448" t="s">
        <v>733</v>
      </c>
      <c r="D39" s="1590">
        <f t="shared" si="2"/>
        <v>0</v>
      </c>
      <c r="E39" s="1590"/>
      <c r="F39" s="428">
        <f t="shared" si="3"/>
        <v>0</v>
      </c>
      <c r="G39" s="428">
        <f t="shared" si="1"/>
        <v>0</v>
      </c>
      <c r="H39" s="426"/>
      <c r="I39" s="421"/>
    </row>
    <row r="40" spans="1:22" ht="14.1" customHeight="1" x14ac:dyDescent="0.3">
      <c r="A40" s="426"/>
      <c r="B40" s="451">
        <v>4</v>
      </c>
      <c r="C40" s="448" t="s">
        <v>69</v>
      </c>
      <c r="D40" s="1590">
        <f t="shared" si="2"/>
        <v>4810000</v>
      </c>
      <c r="E40" s="1590"/>
      <c r="F40" s="428">
        <f t="shared" si="3"/>
        <v>4810000</v>
      </c>
      <c r="G40" s="428">
        <f t="shared" si="1"/>
        <v>0</v>
      </c>
      <c r="H40" s="426"/>
      <c r="I40" s="421"/>
    </row>
    <row r="41" spans="1:22" ht="14.1" customHeight="1" x14ac:dyDescent="0.3">
      <c r="A41" s="426"/>
      <c r="B41" s="451">
        <v>5</v>
      </c>
      <c r="C41" s="430" t="s">
        <v>734</v>
      </c>
      <c r="D41" s="1590">
        <f t="shared" si="2"/>
        <v>2040000</v>
      </c>
      <c r="E41" s="1590"/>
      <c r="F41" s="428">
        <f t="shared" si="3"/>
        <v>2040000</v>
      </c>
      <c r="G41" s="428">
        <f t="shared" si="1"/>
        <v>0</v>
      </c>
      <c r="H41" s="426"/>
      <c r="I41" s="421"/>
    </row>
    <row r="42" spans="1:22" ht="14.1" customHeight="1" thickBot="1" x14ac:dyDescent="0.35">
      <c r="A42" s="426"/>
      <c r="B42" s="451">
        <v>6</v>
      </c>
      <c r="C42" s="452" t="s">
        <v>73</v>
      </c>
      <c r="D42" s="1590">
        <f t="shared" si="2"/>
        <v>0</v>
      </c>
      <c r="E42" s="1590"/>
      <c r="F42" s="428">
        <f t="shared" si="3"/>
        <v>0</v>
      </c>
      <c r="G42" s="428"/>
      <c r="H42" s="426"/>
      <c r="I42" s="421"/>
    </row>
    <row r="43" spans="1:22" ht="14.1" customHeight="1" x14ac:dyDescent="0.3">
      <c r="A43" s="432"/>
      <c r="B43" s="1591" t="s">
        <v>127</v>
      </c>
      <c r="C43" s="1591"/>
      <c r="D43" s="1592">
        <f>SUM(D37:D42)</f>
        <v>10380000</v>
      </c>
      <c r="E43" s="1593"/>
      <c r="F43" s="442">
        <f>SUM(F37:F42)</f>
        <v>10380000</v>
      </c>
      <c r="G43" s="442">
        <f>SUM(G37:H41)</f>
        <v>0</v>
      </c>
      <c r="H43" s="442">
        <f>SUM(H37:I41)</f>
        <v>0</v>
      </c>
      <c r="I43" s="421"/>
    </row>
    <row r="44" spans="1:22" ht="14.1" customHeight="1" x14ac:dyDescent="0.3">
      <c r="A44" s="443">
        <v>3</v>
      </c>
      <c r="B44" s="1594" t="s">
        <v>719</v>
      </c>
      <c r="C44" s="1594"/>
      <c r="D44" s="1595">
        <f>D34-D43</f>
        <v>0</v>
      </c>
      <c r="E44" s="1596"/>
      <c r="F44" s="444">
        <f>F34-F43</f>
        <v>0</v>
      </c>
      <c r="G44" s="444">
        <f>G34-G43</f>
        <v>0</v>
      </c>
      <c r="H44" s="443"/>
      <c r="I44" s="421"/>
    </row>
    <row r="45" spans="1:22" ht="14.1" customHeight="1" x14ac:dyDescent="0.25">
      <c r="A45" s="1618" t="s">
        <v>720</v>
      </c>
      <c r="B45" s="1618"/>
      <c r="C45" s="1618"/>
      <c r="D45" s="1618"/>
      <c r="E45" s="1618"/>
      <c r="F45" s="1618"/>
      <c r="G45" s="1618"/>
      <c r="H45" s="1618"/>
      <c r="I45" s="450"/>
      <c r="P45" s="737" t="s">
        <v>679</v>
      </c>
      <c r="Q45" s="737"/>
      <c r="R45" s="737"/>
      <c r="S45" s="737"/>
      <c r="T45" s="737"/>
      <c r="U45" s="737"/>
      <c r="V45" s="737"/>
    </row>
    <row r="46" spans="1:22" ht="14.1" customHeight="1" x14ac:dyDescent="0.3">
      <c r="A46" s="421"/>
      <c r="B46" s="421"/>
      <c r="C46" s="421"/>
      <c r="D46" s="421"/>
      <c r="E46" s="421"/>
      <c r="F46" s="1587" t="str">
        <f>'SLAMT R'!F49:H49</f>
        <v>Gemawang.    03  Desember   2015</v>
      </c>
      <c r="G46" s="1587"/>
      <c r="H46" s="1587"/>
      <c r="I46" s="421"/>
      <c r="P46" s="737" t="s">
        <v>726</v>
      </c>
      <c r="Q46" s="737"/>
      <c r="R46" s="737"/>
      <c r="S46" s="737"/>
      <c r="T46" s="737"/>
      <c r="U46" s="737"/>
      <c r="V46" s="737"/>
    </row>
    <row r="47" spans="1:22" ht="14.1" customHeight="1" x14ac:dyDescent="0.3">
      <c r="A47" s="1587" t="s">
        <v>721</v>
      </c>
      <c r="B47" s="1587"/>
      <c r="C47" s="1587"/>
      <c r="D47" s="421"/>
      <c r="E47" s="421"/>
      <c r="F47" s="1587" t="s">
        <v>722</v>
      </c>
      <c r="G47" s="1587"/>
      <c r="H47" s="1587"/>
      <c r="I47" s="421"/>
      <c r="P47" s="737" t="s">
        <v>730</v>
      </c>
      <c r="Q47" s="737"/>
      <c r="R47" s="737"/>
      <c r="S47" s="737"/>
      <c r="T47" s="737"/>
      <c r="U47" s="737"/>
      <c r="V47" s="737"/>
    </row>
    <row r="48" spans="1:22" ht="14.1" customHeight="1" x14ac:dyDescent="0.3">
      <c r="A48" s="453"/>
      <c r="B48" s="453"/>
      <c r="C48" s="453"/>
      <c r="D48" s="421"/>
      <c r="E48" s="421"/>
      <c r="F48" s="453"/>
      <c r="G48" s="453"/>
      <c r="H48" s="453"/>
      <c r="I48" s="421"/>
    </row>
    <row r="49" spans="1:9" ht="8.25" customHeight="1" x14ac:dyDescent="0.3">
      <c r="A49" s="421"/>
      <c r="B49" s="421"/>
      <c r="C49" s="421"/>
      <c r="D49" s="421"/>
      <c r="E49" s="421"/>
      <c r="F49" s="421"/>
      <c r="G49" s="421"/>
      <c r="H49" s="421"/>
      <c r="I49" s="421"/>
    </row>
    <row r="50" spans="1:9" ht="14.1" customHeight="1" x14ac:dyDescent="0.3">
      <c r="A50" s="421"/>
      <c r="B50" s="421"/>
      <c r="C50" s="421"/>
      <c r="D50" s="421"/>
      <c r="E50" s="421"/>
      <c r="F50" s="421"/>
      <c r="G50" s="421"/>
      <c r="H50" s="421"/>
      <c r="I50" s="421"/>
    </row>
    <row r="51" spans="1:9" ht="14.1" customHeight="1" x14ac:dyDescent="0.3">
      <c r="A51" s="1587" t="s">
        <v>731</v>
      </c>
      <c r="B51" s="1587"/>
      <c r="C51" s="1587"/>
      <c r="D51" s="421"/>
      <c r="E51" s="421"/>
      <c r="F51" s="1588" t="s">
        <v>691</v>
      </c>
      <c r="G51" s="1588"/>
      <c r="H51" s="1588"/>
      <c r="I51" s="421"/>
    </row>
    <row r="52" spans="1:9" ht="14.1" customHeight="1" x14ac:dyDescent="0.3">
      <c r="A52" s="1622" t="s">
        <v>735</v>
      </c>
      <c r="B52" s="1623"/>
      <c r="C52" s="1623"/>
      <c r="D52" s="1587"/>
      <c r="E52" s="1587"/>
      <c r="F52" s="1588" t="s">
        <v>723</v>
      </c>
      <c r="G52" s="1588"/>
      <c r="H52" s="1588"/>
      <c r="I52" s="421"/>
    </row>
    <row r="53" spans="1:9" ht="14.1" customHeight="1" x14ac:dyDescent="0.3">
      <c r="A53" s="421"/>
      <c r="B53" s="421"/>
      <c r="C53" s="1587" t="s">
        <v>724</v>
      </c>
      <c r="D53" s="1587"/>
      <c r="E53" s="1587"/>
      <c r="F53" s="1587"/>
      <c r="G53" s="1587"/>
      <c r="H53" s="1587"/>
      <c r="I53" s="454"/>
    </row>
    <row r="54" spans="1:9" ht="14.1" customHeight="1" x14ac:dyDescent="0.3">
      <c r="A54" s="421"/>
      <c r="B54" s="421"/>
      <c r="C54" s="1587" t="s">
        <v>725</v>
      </c>
      <c r="D54" s="1587"/>
      <c r="E54" s="1587"/>
      <c r="F54" s="1587"/>
      <c r="G54" s="1587"/>
      <c r="H54" s="1587"/>
      <c r="I54" s="1006"/>
    </row>
    <row r="55" spans="1:9" ht="14.1" customHeight="1" x14ac:dyDescent="0.3">
      <c r="A55" s="421"/>
      <c r="B55" s="421"/>
      <c r="C55" s="421"/>
      <c r="D55" s="421"/>
      <c r="E55" s="421"/>
      <c r="F55" s="421"/>
      <c r="G55" s="421"/>
      <c r="H55" s="421"/>
      <c r="I55" s="421"/>
    </row>
    <row r="56" spans="1:9" ht="6" customHeight="1" x14ac:dyDescent="0.3">
      <c r="A56" s="421"/>
      <c r="B56" s="421"/>
      <c r="C56" s="421"/>
      <c r="D56" s="421"/>
      <c r="E56" s="421"/>
      <c r="F56" s="421"/>
      <c r="G56" s="421"/>
      <c r="H56" s="737"/>
      <c r="I56" s="737"/>
    </row>
    <row r="57" spans="1:9" ht="14.1" customHeight="1" x14ac:dyDescent="0.3">
      <c r="A57" s="421"/>
      <c r="B57" s="421"/>
      <c r="C57" s="421"/>
      <c r="D57" s="421"/>
      <c r="E57" s="421"/>
      <c r="F57" s="421"/>
      <c r="G57" s="421"/>
      <c r="H57" s="737"/>
      <c r="I57" s="737"/>
    </row>
    <row r="58" spans="1:9" ht="12.95" customHeight="1" x14ac:dyDescent="0.3">
      <c r="A58" s="421"/>
      <c r="B58" s="421"/>
      <c r="C58" s="1589" t="s">
        <v>904</v>
      </c>
      <c r="D58" s="1589"/>
      <c r="E58" s="1589"/>
      <c r="F58" s="1589"/>
      <c r="G58" s="1589"/>
      <c r="H58" s="1589"/>
      <c r="I58" s="737"/>
    </row>
    <row r="59" spans="1:9" ht="12.95" customHeight="1" x14ac:dyDescent="0.3">
      <c r="A59" s="421"/>
      <c r="B59" s="421"/>
      <c r="C59" s="1587" t="s">
        <v>990</v>
      </c>
      <c r="D59" s="1587"/>
      <c r="E59" s="1587"/>
      <c r="F59" s="1587"/>
      <c r="G59" s="1587"/>
      <c r="H59" s="1587"/>
      <c r="I59" s="421"/>
    </row>
    <row r="60" spans="1:9" ht="12.95" customHeight="1" x14ac:dyDescent="0.25">
      <c r="C60" s="1579" t="s">
        <v>921</v>
      </c>
      <c r="D60" s="1579"/>
      <c r="E60" s="1579"/>
      <c r="F60" s="1579"/>
      <c r="G60" s="1579"/>
      <c r="H60" s="1579"/>
    </row>
  </sheetData>
  <mergeCells count="58">
    <mergeCell ref="C60:H60"/>
    <mergeCell ref="C59:H59"/>
    <mergeCell ref="C58:H58"/>
    <mergeCell ref="B21:H21"/>
    <mergeCell ref="B19:E19"/>
    <mergeCell ref="B34:C34"/>
    <mergeCell ref="D34:E34"/>
    <mergeCell ref="B25:C25"/>
    <mergeCell ref="D25:E25"/>
    <mergeCell ref="B26:C26"/>
    <mergeCell ref="D26:E26"/>
    <mergeCell ref="D27:E27"/>
    <mergeCell ref="D28:E28"/>
    <mergeCell ref="D29:E29"/>
    <mergeCell ref="D30:E30"/>
    <mergeCell ref="D31:E31"/>
    <mergeCell ref="B1:I1"/>
    <mergeCell ref="B2:I2"/>
    <mergeCell ref="B3:I3"/>
    <mergeCell ref="B4:I4"/>
    <mergeCell ref="G5:H5"/>
    <mergeCell ref="A6:I6"/>
    <mergeCell ref="A7:I7"/>
    <mergeCell ref="A9:I9"/>
    <mergeCell ref="E13:F13"/>
    <mergeCell ref="B15:E15"/>
    <mergeCell ref="E17:G17"/>
    <mergeCell ref="A23:A24"/>
    <mergeCell ref="B23:C24"/>
    <mergeCell ref="D23:F23"/>
    <mergeCell ref="H23:H24"/>
    <mergeCell ref="D24:E24"/>
    <mergeCell ref="D32:E32"/>
    <mergeCell ref="D33:E33"/>
    <mergeCell ref="B44:C44"/>
    <mergeCell ref="D44:E44"/>
    <mergeCell ref="B35:C35"/>
    <mergeCell ref="D35:E35"/>
    <mergeCell ref="D36:E36"/>
    <mergeCell ref="D37:E37"/>
    <mergeCell ref="D38:E38"/>
    <mergeCell ref="D39:E39"/>
    <mergeCell ref="D40:E40"/>
    <mergeCell ref="D41:E41"/>
    <mergeCell ref="D42:E42"/>
    <mergeCell ref="B43:C43"/>
    <mergeCell ref="D43:E43"/>
    <mergeCell ref="A45:H45"/>
    <mergeCell ref="F46:H46"/>
    <mergeCell ref="A47:C47"/>
    <mergeCell ref="F47:H47"/>
    <mergeCell ref="A51:C51"/>
    <mergeCell ref="F51:H51"/>
    <mergeCell ref="A52:C52"/>
    <mergeCell ref="D52:E52"/>
    <mergeCell ref="F52:H52"/>
    <mergeCell ref="C54:H54"/>
    <mergeCell ref="C53:H53"/>
  </mergeCells>
  <pageMargins left="0.70866141732283472" right="0.19685039370078741" top="0.19685039370078741" bottom="0.19685039370078741" header="0.31496062992125984" footer="0.31496062992125984"/>
  <pageSetup paperSize="5" orientation="portrait" r:id="rId1"/>
  <drawing r:id="rId2"/>
  <legacyDrawing r:id="rId3"/>
  <oleObjects>
    <mc:AlternateContent xmlns:mc="http://schemas.openxmlformats.org/markup-compatibility/2006">
      <mc:Choice Requires="x14">
        <oleObject progId="CorelPhotoPaint.Image.8" shapeId="9217" r:id="rId4">
          <objectPr defaultSize="0" autoPict="0" r:id="rId5">
            <anchor moveWithCells="1" sizeWithCells="1">
              <from>
                <xdr:col>0</xdr:col>
                <xdr:colOff>133350</xdr:colOff>
                <xdr:row>0</xdr:row>
                <xdr:rowOff>0</xdr:rowOff>
              </from>
              <to>
                <xdr:col>2</xdr:col>
                <xdr:colOff>352425</xdr:colOff>
                <xdr:row>3</xdr:row>
                <xdr:rowOff>152400</xdr:rowOff>
              </to>
            </anchor>
          </objectPr>
        </oleObject>
      </mc:Choice>
      <mc:Fallback>
        <oleObject progId="CorelPhotoPaint.Image.8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RREKAP</vt:lpstr>
      <vt:lpstr>RLA</vt:lpstr>
      <vt:lpstr>REDU</vt:lpstr>
      <vt:lpstr>LABA</vt:lpstr>
      <vt:lpstr>EKUITAS</vt:lpstr>
      <vt:lpstr>SIGIT</vt:lpstr>
      <vt:lpstr>RIDWAN</vt:lpstr>
      <vt:lpstr>SLAMT R</vt:lpstr>
      <vt:lpstr>BUDIWARSO</vt:lpstr>
      <vt:lpstr>ISMOYO</vt:lpstr>
      <vt:lpstr>SUBAKIR</vt:lpstr>
      <vt:lpstr>PPK</vt:lpstr>
      <vt:lpstr>BEN DNG BPD</vt:lpstr>
      <vt:lpstr>vo1</vt:lpstr>
      <vt:lpstr>vo3</vt:lpstr>
      <vt:lpstr>vo4</vt:lpstr>
      <vt:lpstr>Sheet1</vt:lpstr>
      <vt:lpstr>Sheet2</vt:lpstr>
      <vt:lpstr>Sheet3</vt:lpstr>
      <vt:lpstr>Sheet4</vt:lpstr>
      <vt:lpstr>Sheet5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ismail - [2010]</dc:creator>
  <cp:lastModifiedBy>ismail - [2010]</cp:lastModifiedBy>
  <cp:lastPrinted>2016-01-08T06:48:59Z</cp:lastPrinted>
  <dcterms:created xsi:type="dcterms:W3CDTF">2015-01-26T08:07:31Z</dcterms:created>
  <dcterms:modified xsi:type="dcterms:W3CDTF">2019-07-03T02:24:54Z</dcterms:modified>
</cp:coreProperties>
</file>