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0" windowWidth="15600" windowHeight="8250" activeTab="1"/>
  </bookViews>
  <sheets>
    <sheet name="Renja Tambahan" sheetId="6" r:id="rId1"/>
    <sheet name="Renja 18 j" sheetId="7" r:id="rId2"/>
  </sheets>
  <calcPr calcId="124519"/>
</workbook>
</file>

<file path=xl/calcChain.xml><?xml version="1.0" encoding="utf-8"?>
<calcChain xmlns="http://schemas.openxmlformats.org/spreadsheetml/2006/main">
  <c r="N31" i="7"/>
  <c r="O31"/>
  <c r="O21" i="6"/>
  <c r="O20"/>
  <c r="I47" i="7"/>
  <c r="L16"/>
  <c r="R16" s="1"/>
  <c r="R81"/>
  <c r="M91"/>
  <c r="M16" s="1"/>
  <c r="O91" l="1"/>
  <c r="K16"/>
  <c r="K15" s="1"/>
  <c r="I39"/>
  <c r="I19"/>
  <c r="I46"/>
  <c r="O47"/>
  <c r="I49"/>
  <c r="I50"/>
  <c r="I51"/>
  <c r="O51" s="1"/>
  <c r="I52"/>
  <c r="I67"/>
  <c r="O67" s="1"/>
  <c r="I70"/>
  <c r="I73"/>
  <c r="I78"/>
  <c r="I81"/>
  <c r="O81" s="1"/>
  <c r="I90"/>
  <c r="O90" s="1"/>
  <c r="I92"/>
  <c r="I99"/>
  <c r="I103"/>
  <c r="O103" s="1"/>
  <c r="I104"/>
  <c r="I105"/>
  <c r="I116"/>
  <c r="O116" s="1"/>
  <c r="N116"/>
  <c r="O104"/>
  <c r="N104"/>
  <c r="N103"/>
  <c r="O101"/>
  <c r="N101"/>
  <c r="O100"/>
  <c r="N100"/>
  <c r="N99"/>
  <c r="N96"/>
  <c r="N81"/>
  <c r="N76"/>
  <c r="N73"/>
  <c r="N70"/>
  <c r="O66"/>
  <c r="N66"/>
  <c r="N65"/>
  <c r="O64"/>
  <c r="N64"/>
  <c r="O63"/>
  <c r="N63"/>
  <c r="O62"/>
  <c r="N62"/>
  <c r="O58"/>
  <c r="N58"/>
  <c r="O57"/>
  <c r="N57"/>
  <c r="O56"/>
  <c r="N56"/>
  <c r="N55"/>
  <c r="N51"/>
  <c r="N50"/>
  <c r="N47"/>
  <c r="N46"/>
  <c r="N43"/>
  <c r="N41"/>
  <c r="O25"/>
  <c r="N25"/>
  <c r="O33"/>
  <c r="N33"/>
  <c r="O32"/>
  <c r="N32"/>
  <c r="O30"/>
  <c r="N30"/>
  <c r="O29"/>
  <c r="N29"/>
  <c r="O27"/>
  <c r="N27"/>
  <c r="O22"/>
  <c r="N22"/>
  <c r="N19"/>
  <c r="M16" i="6"/>
  <c r="M15" s="1"/>
  <c r="L16"/>
  <c r="L15" s="1"/>
  <c r="L12" s="1"/>
  <c r="L10" s="1"/>
  <c r="K16"/>
  <c r="K15" s="1"/>
  <c r="K14" s="1"/>
  <c r="I16"/>
  <c r="I15" s="1"/>
  <c r="O15" s="1"/>
  <c r="I16" i="7" l="1"/>
  <c r="I15" s="1"/>
  <c r="I12" s="1"/>
  <c r="L10"/>
  <c r="R6"/>
  <c r="K12"/>
  <c r="K10" s="1"/>
  <c r="L15"/>
  <c r="M15"/>
  <c r="M12"/>
  <c r="M10" s="1"/>
  <c r="O16" i="6"/>
  <c r="K12"/>
  <c r="K10" s="1"/>
  <c r="L14"/>
  <c r="M12"/>
  <c r="M10" s="1"/>
  <c r="M14"/>
  <c r="I14"/>
  <c r="O14" s="1"/>
  <c r="I12"/>
  <c r="I10" i="7" l="1"/>
  <c r="R12" s="1"/>
  <c r="I10" i="6"/>
  <c r="O10" s="1"/>
  <c r="O12"/>
</calcChain>
</file>

<file path=xl/sharedStrings.xml><?xml version="1.0" encoding="utf-8"?>
<sst xmlns="http://schemas.openxmlformats.org/spreadsheetml/2006/main" count="454" uniqueCount="205">
  <si>
    <t>PEMERINTAH KABUPATEN TEMANGGUNG</t>
  </si>
  <si>
    <t>No</t>
  </si>
  <si>
    <t>Urusan/ Bidang Urusan Pemerintahan Daerah, dan Program/Kegiatan</t>
  </si>
  <si>
    <t>Indikator Kinerja Program/Kegiatan</t>
  </si>
  <si>
    <t>Sumber Dana</t>
  </si>
  <si>
    <t>Lokasi</t>
  </si>
  <si>
    <t>Rincian Indikator Kinerja</t>
  </si>
  <si>
    <t>Target Kinerja</t>
  </si>
  <si>
    <t>Satuan</t>
  </si>
  <si>
    <t>Pagu Indikatif</t>
  </si>
  <si>
    <t>Alokasi</t>
  </si>
  <si>
    <t>Realisasi</t>
  </si>
  <si>
    <t>%</t>
  </si>
  <si>
    <t>C.</t>
  </si>
  <si>
    <t>1.</t>
  </si>
  <si>
    <t>Temanggung</t>
  </si>
  <si>
    <t>-</t>
  </si>
  <si>
    <t>DAU</t>
  </si>
  <si>
    <t>2.</t>
  </si>
  <si>
    <t>paket</t>
  </si>
  <si>
    <t>3.</t>
  </si>
  <si>
    <t>4.</t>
  </si>
  <si>
    <t>5.</t>
  </si>
  <si>
    <t>9.</t>
  </si>
  <si>
    <t>A.</t>
  </si>
  <si>
    <t>Otonomi Daerah, Pemerintahan Umum, Administrasi Keuangan, Perangkat Daerah, Kepegawaian, dan Persandian</t>
  </si>
  <si>
    <t>Program peningkatan kapasitas aparatur pemeritahan desa</t>
  </si>
  <si>
    <t>B.</t>
  </si>
  <si>
    <t>Program pembinaan dan fasilitasi pengelolaan keuangan desa</t>
  </si>
  <si>
    <t>desa</t>
  </si>
  <si>
    <t>kegiatan</t>
  </si>
  <si>
    <t>dokumen</t>
  </si>
  <si>
    <t>Program Perencanaan Pembangunan Daerah</t>
  </si>
  <si>
    <t>Program peningkatan dan pengembangan pengelolaan keuangan daerah</t>
  </si>
  <si>
    <t>Program peningkatan ketahanan pangan</t>
  </si>
  <si>
    <t>bulan</t>
  </si>
  <si>
    <t>Program peningkatan sistem pengawasan internal dan pengendalian pelaksanaan kebijakan daerah</t>
  </si>
  <si>
    <t>PENDIDIKAN</t>
  </si>
  <si>
    <t>KESEHATAN</t>
  </si>
  <si>
    <t>Program upaya kesehatan masyarakat</t>
  </si>
  <si>
    <t>KEBUDAYAAN</t>
  </si>
  <si>
    <t>Program pengembangan nilai keagamaan</t>
  </si>
  <si>
    <t>Program pelayanan administrasi perkantoran</t>
  </si>
  <si>
    <t>Penyediaan jasa kebersihan kantor</t>
  </si>
  <si>
    <t>Penyediaan alat tulis kantor</t>
  </si>
  <si>
    <t>Penyediaan barang cetakan dan penggandaan</t>
  </si>
  <si>
    <t>Penyediaan bahan bacaan dan peraturan perundang-undangan</t>
  </si>
  <si>
    <t>Penyediaan makanan dan minuman</t>
  </si>
  <si>
    <t>11.</t>
  </si>
  <si>
    <t>Program peningkatan sarana dan prasarana aparatur</t>
  </si>
  <si>
    <t>Pengadaan peralatan gedung kantor</t>
  </si>
  <si>
    <t>Pengadaan Perlengkapan Gedung Kantor</t>
  </si>
  <si>
    <t>D.</t>
  </si>
  <si>
    <t>Bulan</t>
  </si>
  <si>
    <t>Rapat-rapat koordinasi dan konsultasi keluar daerah</t>
  </si>
  <si>
    <t>Penyusunan Dokumen Perencanaan dan Pelaporan SKPD</t>
  </si>
  <si>
    <t>Penyediaan komponen instalasi listrik/penerangan bangunan kantor</t>
  </si>
  <si>
    <t>Penyediaan jasa komunikasi, sumber daya air dan listrik</t>
  </si>
  <si>
    <t>Rapat-rapat koordinasi dan konsultasi dalam daerah</t>
  </si>
  <si>
    <t>Program wajib belajar pendidikan dasar sembilan tahun</t>
  </si>
  <si>
    <t>Pembinaan UKS/LSS</t>
  </si>
  <si>
    <t>Tersusunnya dokumen perencanaan dan pelaporan SKPD yang tepat waktu</t>
  </si>
  <si>
    <t>LINGKUNGAN HIDUP</t>
  </si>
  <si>
    <t>Program pengendalian pencemaran dan perusakan lingkungan hidup</t>
  </si>
  <si>
    <t>Fasilitasi Gerakan Budaya Sehat dan Kebersihan Lingkungan</t>
  </si>
  <si>
    <t>Terciptanya kebersihan lingkungan Desa/Kelurahan</t>
  </si>
  <si>
    <t>KEPENDUDUKAN DAN CATATAN SIPIL</t>
  </si>
  <si>
    <t>Program penataan administrasi kependudukan</t>
  </si>
  <si>
    <t>Fasilitasi Administrasi Kependudukan</t>
  </si>
  <si>
    <t>Terwujudnya tertib administrasi Kependudukan dan Catatan Sipil</t>
  </si>
  <si>
    <t>SOSIAL</t>
  </si>
  <si>
    <t>Program pencegahan dan kesiap-siagaan</t>
  </si>
  <si>
    <t>Sosialisasi Penanganan Bencana Alam</t>
  </si>
  <si>
    <t>Fasilitasi Kegiatan Keagamaan</t>
  </si>
  <si>
    <t>Program pemeliharaan kantrantibmas dan pencegahan tindak kriminal</t>
  </si>
  <si>
    <t>Fasilitasi Dana Transfer</t>
  </si>
  <si>
    <t>Rapat Koordinasi Kades dan Perangkat Desa</t>
  </si>
  <si>
    <t>Pelatihan Aparatur Pemerintahan Desa/Kelurahan</t>
  </si>
  <si>
    <t>Terisinya kekosongan Anggota BPD</t>
  </si>
  <si>
    <t>PEMBERDAYAAN MASYARAKAT DAN DESA</t>
  </si>
  <si>
    <t>Program peningkatan keberdayaan masyarakat desa</t>
  </si>
  <si>
    <t>Fasilitasi Kegiatan Pendampingan Desa Binaan</t>
  </si>
  <si>
    <t>Fasilitasi Pemberdayaan dan Kesejahteraan Keluarga (PKK)</t>
  </si>
  <si>
    <t>Program peningkatan partisipasi masyarakat dalam membangun desa.kelurahan</t>
  </si>
  <si>
    <t>Fasilitasi dan pelaksanaan musyawarah perencanaan pembangunan di tingkat desa/kelurahan dan tingkat kecamatan</t>
  </si>
  <si>
    <t>STATISTIK</t>
  </si>
  <si>
    <t>Program pengembangan data/informasi/statistik daerah</t>
  </si>
  <si>
    <t>Pemeliharaan rutin/berkala perlengkapan gedung kantor</t>
  </si>
  <si>
    <t>Tersedianya dokumen perencanaan pembangunan desa yang partisipatif</t>
  </si>
  <si>
    <t>Terpantaunya potensi terjadinya bencana alam dan pencegahannya</t>
  </si>
  <si>
    <t>Koordinasi pengembangan potensi Desa/Kelurahan</t>
  </si>
  <si>
    <t>Terpenuhinya target pendapatan daerah</t>
  </si>
  <si>
    <t>SKPD : KECAMATAN KANDANGAN</t>
  </si>
  <si>
    <t>Fasilitasi lomba tingkat pelajar se Kecamatan</t>
  </si>
  <si>
    <t>Kec.Kandangan</t>
  </si>
  <si>
    <t>Terbinanya petugas/pelajar pada UKS</t>
  </si>
  <si>
    <t>Fasilitasi Pengisian BPD dan Pelantikan BPD antar waktu</t>
  </si>
  <si>
    <t>Tertib administrasi penyelenggaraan pemerintahan desa</t>
  </si>
  <si>
    <t>Fasilitasi dan verifikasi Pelayanan Administrasi Kecamatan Terpadu (PATEN)</t>
  </si>
  <si>
    <t>Tersedianya biaya perjalanan dinas keluar daerah</t>
  </si>
  <si>
    <t>Meningkatnya kualitas SDM pengurus PKK Desa/Kelurahan</t>
  </si>
  <si>
    <t>Terlaksananya Musrenbang di tingkat Desa/Kelurahan dan Tingkat Kecamatan</t>
  </si>
  <si>
    <t>Penyusunan RKP Desa</t>
  </si>
  <si>
    <t>Fasilitasi penyusunan dan pemberdayaan profil desa dan kelurahan</t>
  </si>
  <si>
    <t>Sumber Dana : DAU</t>
  </si>
  <si>
    <t>BELANJA DAERAH</t>
  </si>
  <si>
    <t>BELANJA TIDAK LANGSUNG</t>
  </si>
  <si>
    <t>BELANJA LANGSUNG</t>
  </si>
  <si>
    <t xml:space="preserve">BELANJA LANGSUNG </t>
  </si>
  <si>
    <t>BELANJA LANGSUNG PENATAUSAHAAN</t>
  </si>
  <si>
    <t>RENCANA PROGRAM DAN KEGIATAN SKPD TAHUN 2018</t>
  </si>
  <si>
    <t>Rencana Tahun 2018</t>
  </si>
  <si>
    <t>Alokasi Anggaran Tahun 2017</t>
  </si>
  <si>
    <t>Kinerja Anggaran Tahun 2016</t>
  </si>
  <si>
    <t>Prakiraan Maju Rencana 2019</t>
  </si>
  <si>
    <t xml:space="preserve"> </t>
  </si>
  <si>
    <t>E.</t>
  </si>
  <si>
    <t>Program peningkatan disiplin aparatur</t>
  </si>
  <si>
    <t>Pengadaan pakaian dinas beserta perlengkapannya</t>
  </si>
  <si>
    <t>Terciptanya disiplin aparatur</t>
  </si>
  <si>
    <t>Desa</t>
  </si>
  <si>
    <t>Paket</t>
  </si>
  <si>
    <t>Fasilitasi Pengisian Kades dan perangkat Desa.</t>
  </si>
  <si>
    <t>Pemberdayaan Lembaga dan Organisasi Masyarakat Perdesaan</t>
  </si>
  <si>
    <t>B</t>
  </si>
  <si>
    <t>Program pelayanan dan rehabilitasi kesejahteraan sosial</t>
  </si>
  <si>
    <t>Kordinasi Penanggulangan Kemiskinan</t>
  </si>
  <si>
    <t>CAMAT  KANDANGAN</t>
  </si>
  <si>
    <t>SAMSUL HADI,S.Sos,M.T</t>
  </si>
  <si>
    <t>NIP.19660605 198607 1 002</t>
  </si>
  <si>
    <t>Verifikator</t>
  </si>
  <si>
    <t>Adi Setyo Nugroho</t>
  </si>
  <si>
    <t>Peningkatan keamanan lingkungan kantor ( Security )</t>
  </si>
  <si>
    <t>Meningkatnya keamanan kantor</t>
  </si>
  <si>
    <t>Kandangan,       Pebruari    2017</t>
  </si>
  <si>
    <t>CAMAT   KANDANGAN</t>
  </si>
  <si>
    <t>SAMSUL HADI,S.Sos.M.T</t>
  </si>
  <si>
    <t>Tabel 2.4</t>
  </si>
  <si>
    <t>Tabel. 3.1</t>
  </si>
  <si>
    <t>TPP</t>
  </si>
  <si>
    <t>UNSUR PENUNJANG</t>
  </si>
  <si>
    <t xml:space="preserve">Terpeliharanya gedung kantor </t>
  </si>
  <si>
    <t>F.</t>
  </si>
  <si>
    <t>G.</t>
  </si>
  <si>
    <t>H.</t>
  </si>
  <si>
    <t>Jasa Pelayanan Perkantoran</t>
  </si>
  <si>
    <t xml:space="preserve">Tersedianya honorarium/upah tenaga kerja </t>
  </si>
  <si>
    <t>PEMERINTAHAN UMUM</t>
  </si>
  <si>
    <t>Peningkatan kapasitas aparat dalam rangka pelaksanaan siskamswakarsa .</t>
  </si>
  <si>
    <t>Pemantauan kegiatan Pemilukada di Tingkat Kecamatan</t>
  </si>
  <si>
    <t>Terlaksananya pemantauan kegiatan pemilukada di Tk Kecamatan.</t>
  </si>
  <si>
    <t xml:space="preserve"> PANGAN</t>
  </si>
  <si>
    <t>lancarnya penyaluran  Raskin/ Rastra</t>
  </si>
  <si>
    <t>Meningkatnya tertib administrasi penyelenggaraan pemerintah Desa</t>
  </si>
  <si>
    <t>Meningkatnya kualitas/kuantitas kelembagaan Desa.</t>
  </si>
  <si>
    <t>Fasilitasi penyusunan RPJM Desa</t>
  </si>
  <si>
    <t>Tersusunnya RPJMDes</t>
  </si>
  <si>
    <t>Tersusunnya profil desa/kel</t>
  </si>
  <si>
    <t>Meningkatnya keamanan, ketentraman dan ketertiban masyarakat dan berkurangnya tindak kriminalitas serta terbinanya anggota hansip linmas</t>
  </si>
  <si>
    <t>Terlaksananyan fasilitasi kegiatan keagamaan dan terlaksananya pembinaan kerukunan antar umat beragama.</t>
  </si>
  <si>
    <t>Terlaksaananya koordinasi penanggulangan kemiskinan.</t>
  </si>
  <si>
    <t>Tahun</t>
  </si>
  <si>
    <t>Tersedianya  biaya perjalanan dinas tetap.</t>
  </si>
  <si>
    <t>Terpenuhinya kebutuhan makan dan minum harian, tamu,rapat,hari besar nasional dan agama.</t>
  </si>
  <si>
    <t>Tersedianya bahan bacaan dan perundang-undangan.</t>
  </si>
  <si>
    <t>Tersedianya komponen instalasi listrik</t>
  </si>
  <si>
    <t>Tersedianya bahan cetakan dan penggandaan</t>
  </si>
  <si>
    <t>Tersedianya alat tulis kantor.</t>
  </si>
  <si>
    <t>Tersedianya jasa,alat dan bahan pembersih.</t>
  </si>
  <si>
    <t>Terbayarnya jada komunikasi dan internet,sumber daya air dan lsitrik.</t>
  </si>
  <si>
    <t>Terlaksananya pelatihan aparatur pemerintah desa.</t>
  </si>
  <si>
    <t>Terpilihnya kades dan perdes.</t>
  </si>
  <si>
    <t>terlaksananya rapat koordinasi.</t>
  </si>
  <si>
    <t>terlaksananya pembinaan dan tertib administrasi keuangan desa.</t>
  </si>
  <si>
    <t>Fasilitasi dan Evaluasi Perdes tentang APBDes/Penyusunan perdes lainnya</t>
  </si>
  <si>
    <t>Rapat Koordinasi pelaksanaan Pembangunan Tk. Kecamatan</t>
  </si>
  <si>
    <t>terselenggaranya pembangunankegiatan Pembangunanyang berlokasi diKecamatan</t>
  </si>
  <si>
    <t>Terlaksananya Fasilitasi dan verifikasi Pelayanan Administrasi Terpadu Kecamatan (PATEN)</t>
  </si>
  <si>
    <t>Potong</t>
  </si>
  <si>
    <t>Pemeliharaan Rutin/berkala peralatan gedung kantor</t>
  </si>
  <si>
    <t>Terpeliharanya peralatan gedung kantor</t>
  </si>
  <si>
    <t>Terpeliharanya Perlengkapan gedung kantor</t>
  </si>
  <si>
    <t>Terpeliharanya Kendaraan dinas/operasional</t>
  </si>
  <si>
    <t>Pemeliharaan rutin berkala rumah dinas</t>
  </si>
  <si>
    <t>Terpeliharanya rumah dinas</t>
  </si>
  <si>
    <t>Pemeliharaan rutin  berkala gedung kantor</t>
  </si>
  <si>
    <t>tersedianya peralatan gedung kantor</t>
  </si>
  <si>
    <t>tersedianya perlengkapan gedung kantor</t>
  </si>
  <si>
    <t>Kegiatan</t>
  </si>
  <si>
    <t>Terlaksananya lomba pelajar tingkat kecamatan</t>
  </si>
  <si>
    <t>Pemeliharaan rutin/berkala kendaraan dinas Operasional</t>
  </si>
  <si>
    <t>Pengadaan Perlengkapan rumah jabatan/dinas</t>
  </si>
  <si>
    <t>Tersedianya peralatan rumah dinas</t>
  </si>
  <si>
    <t>Jasa Surat menyusrat</t>
  </si>
  <si>
    <t>tercukupinya materai dll</t>
  </si>
  <si>
    <t>Penyusunan Profil Kecamatan</t>
  </si>
  <si>
    <t>Tersedianya profil kecamatan</t>
  </si>
  <si>
    <t>keg</t>
  </si>
  <si>
    <t>Pembinaan Hansip/linmas Desa</t>
  </si>
  <si>
    <t>Tertipannya Hansip/Linmas Desa</t>
  </si>
  <si>
    <t>Kendaraan Roda Dua Metik</t>
  </si>
  <si>
    <t>Kendaraan Roda Dua Laki-laki Sport</t>
  </si>
  <si>
    <t xml:space="preserve">Terwujutnya kendaraan </t>
  </si>
  <si>
    <t xml:space="preserve">Terwujutnya Kendaraan </t>
  </si>
  <si>
    <t>Pendampingan Program barang bersubsidi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</si>
</sst>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4"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sz val="11"/>
      <color rgb="FFFF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Calibri"/>
      <family val="2"/>
      <charset val="1"/>
      <scheme val="minor"/>
    </font>
    <font>
      <b/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double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double">
        <color theme="1"/>
      </right>
      <top/>
      <bottom style="hair">
        <color theme="1"/>
      </bottom>
      <diagonal/>
    </border>
    <border>
      <left style="double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double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double">
        <color theme="1"/>
      </right>
      <top style="double">
        <color theme="1"/>
      </top>
      <bottom/>
      <diagonal/>
    </border>
    <border>
      <left style="thin">
        <color theme="1"/>
      </left>
      <right style="double">
        <color theme="1"/>
      </right>
      <top/>
      <bottom style="thin">
        <color theme="1"/>
      </bottom>
      <diagonal/>
    </border>
    <border>
      <left style="thin">
        <color theme="1"/>
      </left>
      <right/>
      <top style="double">
        <color theme="1"/>
      </top>
      <bottom style="thin">
        <color theme="1"/>
      </bottom>
      <diagonal/>
    </border>
    <border>
      <left/>
      <right/>
      <top style="double">
        <color theme="1"/>
      </top>
      <bottom style="thin">
        <color theme="1"/>
      </bottom>
      <diagonal/>
    </border>
    <border>
      <left/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double">
        <color theme="1"/>
      </left>
      <right style="thin">
        <color theme="1"/>
      </right>
      <top style="double">
        <color theme="1"/>
      </top>
      <bottom/>
      <diagonal/>
    </border>
    <border>
      <left style="double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indexed="64"/>
      </bottom>
      <diagonal/>
    </border>
    <border>
      <left style="double">
        <color theme="1"/>
      </left>
      <right style="thin">
        <color theme="1"/>
      </right>
      <top style="hair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medium">
        <color indexed="64"/>
      </bottom>
      <diagonal/>
    </border>
    <border>
      <left style="thin">
        <color theme="1"/>
      </left>
      <right style="double">
        <color theme="1"/>
      </right>
      <top style="hair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double">
        <color indexed="64"/>
      </bottom>
      <diagonal/>
    </border>
    <border>
      <left style="double">
        <color indexed="64"/>
      </left>
      <right style="thin">
        <color theme="1"/>
      </right>
      <top style="hair">
        <color theme="1"/>
      </top>
      <bottom style="hair">
        <color theme="1"/>
      </bottom>
      <diagonal/>
    </border>
    <border>
      <left/>
      <right/>
      <top/>
      <bottom style="double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 style="thin">
        <color theme="1"/>
      </top>
      <bottom style="double">
        <color theme="1"/>
      </bottom>
      <diagonal/>
    </border>
    <border>
      <left/>
      <right style="thin">
        <color theme="1"/>
      </right>
      <top/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double">
        <color indexed="64"/>
      </bottom>
      <diagonal/>
    </border>
    <border>
      <left style="thin">
        <color theme="1"/>
      </left>
      <right style="double">
        <color indexed="64"/>
      </right>
      <top/>
      <bottom/>
      <diagonal/>
    </border>
    <border>
      <left style="thin">
        <color theme="1"/>
      </left>
      <right style="double">
        <color indexed="64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double">
        <color indexed="64"/>
      </right>
      <top/>
      <bottom style="hair">
        <color theme="1"/>
      </bottom>
      <diagonal/>
    </border>
    <border>
      <left style="thin">
        <color theme="1"/>
      </left>
      <right style="double">
        <color indexed="64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double">
        <color indexed="64"/>
      </right>
      <top style="hair">
        <color theme="1"/>
      </top>
      <bottom style="double">
        <color indexed="64"/>
      </bottom>
      <diagonal/>
    </border>
    <border>
      <left style="thin">
        <color theme="1"/>
      </left>
      <right style="double">
        <color indexed="64"/>
      </right>
      <top/>
      <bottom style="thin">
        <color theme="1"/>
      </bottom>
      <diagonal/>
    </border>
    <border>
      <left style="double">
        <color indexed="64"/>
      </left>
      <right style="thin">
        <color theme="1"/>
      </right>
      <top style="double">
        <color indexed="64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double">
        <color indexed="64"/>
      </top>
      <bottom style="hair">
        <color theme="1"/>
      </bottom>
      <diagonal/>
    </border>
    <border>
      <left style="thin">
        <color theme="1"/>
      </left>
      <right style="double">
        <color indexed="64"/>
      </right>
      <top style="double">
        <color indexed="64"/>
      </top>
      <bottom style="hair">
        <color theme="1"/>
      </bottom>
      <diagonal/>
    </border>
    <border>
      <left style="double">
        <color indexed="64"/>
      </left>
      <right style="thin">
        <color theme="1"/>
      </right>
      <top/>
      <bottom style="hair">
        <color theme="1"/>
      </bottom>
      <diagonal/>
    </border>
    <border>
      <left style="double">
        <color indexed="64"/>
      </left>
      <right style="thin">
        <color theme="1"/>
      </right>
      <top style="hair">
        <color theme="1"/>
      </top>
      <bottom style="thin">
        <color indexed="64"/>
      </bottom>
      <diagonal/>
    </border>
    <border>
      <left style="thin">
        <color theme="1"/>
      </left>
      <right style="double">
        <color indexed="64"/>
      </right>
      <top style="hair">
        <color theme="1"/>
      </top>
      <bottom style="thin">
        <color indexed="64"/>
      </bottom>
      <diagonal/>
    </border>
    <border>
      <left style="thin">
        <color theme="1"/>
      </left>
      <right style="double">
        <color indexed="64"/>
      </right>
      <top style="hair">
        <color theme="1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theme="1"/>
      </right>
      <top style="hair">
        <color theme="1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theme="1"/>
      </top>
      <bottom style="hair">
        <color theme="1"/>
      </bottom>
      <diagonal/>
    </border>
    <border>
      <left style="double">
        <color indexed="64"/>
      </left>
      <right style="thin">
        <color theme="1"/>
      </right>
      <top style="double">
        <color indexed="64"/>
      </top>
      <bottom style="double">
        <color indexed="64"/>
      </bottom>
      <diagonal/>
    </border>
    <border>
      <left style="thin">
        <color theme="1"/>
      </left>
      <right style="thin">
        <color theme="1"/>
      </right>
      <top style="double">
        <color indexed="64"/>
      </top>
      <bottom style="double">
        <color indexed="64"/>
      </bottom>
      <diagonal/>
    </border>
    <border>
      <left style="thin">
        <color theme="1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theme="1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medium">
        <color indexed="64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277">
    <xf numFmtId="0" fontId="0" fillId="0" borderId="0" xfId="0"/>
    <xf numFmtId="0" fontId="2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Continuous" vertical="top"/>
    </xf>
    <xf numFmtId="0" fontId="5" fillId="0" borderId="0" xfId="0" applyFont="1" applyFill="1" applyAlignment="1">
      <alignment horizontal="centerContinuous"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/>
    <xf numFmtId="0" fontId="4" fillId="0" borderId="0" xfId="0" applyFont="1" applyFill="1" applyAlignment="1">
      <alignment horizontal="left" vertical="top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left" vertical="top"/>
    </xf>
    <xf numFmtId="0" fontId="8" fillId="2" borderId="5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center" vertical="top" wrapText="1"/>
    </xf>
    <xf numFmtId="3" fontId="8" fillId="2" borderId="5" xfId="0" applyNumberFormat="1" applyFont="1" applyFill="1" applyBorder="1" applyAlignment="1">
      <alignment horizontal="right" vertical="top" wrapText="1"/>
    </xf>
    <xf numFmtId="0" fontId="8" fillId="2" borderId="5" xfId="0" applyFont="1" applyFill="1" applyBorder="1" applyAlignment="1">
      <alignment horizontal="right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center" vertical="top" wrapText="1"/>
    </xf>
    <xf numFmtId="3" fontId="7" fillId="0" borderId="5" xfId="0" applyNumberFormat="1" applyFont="1" applyFill="1" applyBorder="1" applyAlignment="1">
      <alignment horizontal="right" vertical="top" wrapText="1"/>
    </xf>
    <xf numFmtId="0" fontId="7" fillId="0" borderId="5" xfId="0" applyFont="1" applyFill="1" applyBorder="1" applyAlignment="1">
      <alignment horizontal="right" vertical="top" wrapText="1"/>
    </xf>
    <xf numFmtId="0" fontId="7" fillId="0" borderId="6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vertical="top"/>
    </xf>
    <xf numFmtId="0" fontId="4" fillId="2" borderId="5" xfId="0" applyFont="1" applyFill="1" applyBorder="1" applyAlignment="1">
      <alignment horizontal="center" vertical="top"/>
    </xf>
    <xf numFmtId="3" fontId="4" fillId="2" borderId="5" xfId="0" applyNumberFormat="1" applyFont="1" applyFill="1" applyBorder="1" applyAlignment="1">
      <alignment horizontal="right" vertical="top"/>
    </xf>
    <xf numFmtId="0" fontId="4" fillId="0" borderId="4" xfId="0" applyFont="1" applyFill="1" applyBorder="1" applyAlignment="1">
      <alignment vertical="top"/>
    </xf>
    <xf numFmtId="0" fontId="4" fillId="0" borderId="5" xfId="0" applyFont="1" applyFill="1" applyBorder="1" applyAlignment="1">
      <alignment vertical="top" wrapText="1"/>
    </xf>
    <xf numFmtId="3" fontId="4" fillId="0" borderId="5" xfId="0" applyNumberFormat="1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center" vertical="top" wrapText="1"/>
    </xf>
    <xf numFmtId="3" fontId="5" fillId="4" borderId="5" xfId="0" applyNumberFormat="1" applyFont="1" applyFill="1" applyBorder="1" applyAlignment="1">
      <alignment horizontal="right" vertical="top" wrapText="1"/>
    </xf>
    <xf numFmtId="3" fontId="5" fillId="3" borderId="5" xfId="0" applyNumberFormat="1" applyFont="1" applyFill="1" applyBorder="1" applyAlignment="1">
      <alignment horizontal="right" vertical="top" wrapText="1"/>
    </xf>
    <xf numFmtId="3" fontId="5" fillId="0" borderId="5" xfId="0" applyNumberFormat="1" applyFont="1" applyFill="1" applyBorder="1" applyAlignment="1">
      <alignment horizontal="right" vertical="top" wrapText="1"/>
    </xf>
    <xf numFmtId="3" fontId="5" fillId="0" borderId="6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3" fontId="5" fillId="5" borderId="0" xfId="0" applyNumberFormat="1" applyFont="1" applyFill="1" applyBorder="1" applyAlignment="1">
      <alignment horizontal="right" vertical="top" wrapText="1"/>
    </xf>
    <xf numFmtId="0" fontId="5" fillId="5" borderId="0" xfId="0" applyFont="1" applyFill="1" applyBorder="1" applyAlignment="1">
      <alignment horizontal="center" vertical="top" wrapText="1"/>
    </xf>
    <xf numFmtId="3" fontId="5" fillId="0" borderId="0" xfId="0" applyNumberFormat="1" applyFont="1" applyFill="1" applyBorder="1" applyAlignment="1">
      <alignment horizontal="right" vertical="top" wrapText="1"/>
    </xf>
    <xf numFmtId="0" fontId="9" fillId="0" borderId="5" xfId="0" applyFont="1" applyFill="1" applyBorder="1" applyAlignment="1">
      <alignment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41" fontId="9" fillId="4" borderId="5" xfId="1" applyFont="1" applyFill="1" applyBorder="1" applyAlignment="1">
      <alignment vertical="top" wrapText="1"/>
    </xf>
    <xf numFmtId="0" fontId="9" fillId="3" borderId="5" xfId="0" applyFont="1" applyFill="1" applyBorder="1" applyAlignment="1">
      <alignment vertical="top" wrapText="1"/>
    </xf>
    <xf numFmtId="3" fontId="4" fillId="0" borderId="6" xfId="0" applyNumberFormat="1" applyFont="1" applyFill="1" applyBorder="1" applyAlignment="1">
      <alignment vertical="top" wrapText="1"/>
    </xf>
    <xf numFmtId="3" fontId="4" fillId="2" borderId="6" xfId="0" applyNumberFormat="1" applyFont="1" applyFill="1" applyBorder="1" applyAlignment="1">
      <alignment vertical="top"/>
    </xf>
    <xf numFmtId="3" fontId="7" fillId="0" borderId="6" xfId="0" applyNumberFormat="1" applyFont="1" applyFill="1" applyBorder="1" applyAlignment="1">
      <alignment horizontal="center" vertical="top" wrapText="1"/>
    </xf>
    <xf numFmtId="3" fontId="8" fillId="2" borderId="6" xfId="0" applyNumberFormat="1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center" vertical="top" wrapText="1"/>
    </xf>
    <xf numFmtId="3" fontId="5" fillId="4" borderId="22" xfId="0" applyNumberFormat="1" applyFont="1" applyFill="1" applyBorder="1" applyAlignment="1">
      <alignment horizontal="right" vertical="top" wrapText="1"/>
    </xf>
    <xf numFmtId="3" fontId="5" fillId="3" borderId="22" xfId="0" applyNumberFormat="1" applyFont="1" applyFill="1" applyBorder="1" applyAlignment="1">
      <alignment horizontal="right" vertical="top" wrapText="1"/>
    </xf>
    <xf numFmtId="3" fontId="5" fillId="0" borderId="22" xfId="0" applyNumberFormat="1" applyFont="1" applyFill="1" applyBorder="1" applyAlignment="1">
      <alignment horizontal="right" vertical="top" wrapText="1"/>
    </xf>
    <xf numFmtId="3" fontId="5" fillId="0" borderId="23" xfId="0" applyNumberFormat="1" applyFont="1" applyFill="1" applyBorder="1" applyAlignment="1">
      <alignment horizontal="right" vertical="top" wrapText="1"/>
    </xf>
    <xf numFmtId="0" fontId="12" fillId="0" borderId="0" xfId="0" applyFont="1"/>
    <xf numFmtId="41" fontId="12" fillId="0" borderId="0" xfId="1" applyFont="1"/>
    <xf numFmtId="0" fontId="10" fillId="0" borderId="0" xfId="0" applyFont="1" applyFill="1" applyAlignment="1">
      <alignment horizontal="left" vertical="top"/>
    </xf>
    <xf numFmtId="0" fontId="10" fillId="0" borderId="0" xfId="0" applyFont="1" applyFill="1" applyAlignment="1">
      <alignment vertical="top"/>
    </xf>
    <xf numFmtId="0" fontId="10" fillId="0" borderId="0" xfId="0" applyFont="1" applyFill="1" applyAlignment="1">
      <alignment horizontal="center" vertical="top"/>
    </xf>
    <xf numFmtId="0" fontId="10" fillId="0" borderId="0" xfId="0" applyFont="1" applyFill="1" applyAlignment="1"/>
    <xf numFmtId="0" fontId="11" fillId="0" borderId="0" xfId="0" applyFont="1" applyFill="1" applyAlignment="1">
      <alignment horizontal="left" vertical="top"/>
    </xf>
    <xf numFmtId="3" fontId="10" fillId="0" borderId="0" xfId="0" applyNumberFormat="1" applyFont="1" applyFill="1" applyAlignment="1">
      <alignment vertical="top"/>
    </xf>
    <xf numFmtId="3" fontId="10" fillId="0" borderId="0" xfId="0" applyNumberFormat="1" applyFont="1" applyFill="1" applyAlignment="1">
      <alignment vertical="top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4" fillId="2" borderId="5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center" vertical="top" wrapText="1"/>
    </xf>
    <xf numFmtId="3" fontId="14" fillId="2" borderId="5" xfId="0" applyNumberFormat="1" applyFont="1" applyFill="1" applyBorder="1" applyAlignment="1">
      <alignment horizontal="right" vertical="top" wrapText="1"/>
    </xf>
    <xf numFmtId="0" fontId="14" fillId="2" borderId="5" xfId="0" applyFont="1" applyFill="1" applyBorder="1" applyAlignment="1">
      <alignment horizontal="right" vertical="top" wrapText="1"/>
    </xf>
    <xf numFmtId="0" fontId="13" fillId="0" borderId="5" xfId="0" applyFont="1" applyFill="1" applyBorder="1" applyAlignment="1">
      <alignment horizontal="left" vertical="top" wrapText="1"/>
    </xf>
    <xf numFmtId="0" fontId="13" fillId="0" borderId="5" xfId="0" applyFont="1" applyFill="1" applyBorder="1" applyAlignment="1">
      <alignment horizontal="center" vertical="top" wrapText="1"/>
    </xf>
    <xf numFmtId="3" fontId="13" fillId="0" borderId="5" xfId="0" applyNumberFormat="1" applyFont="1" applyFill="1" applyBorder="1" applyAlignment="1">
      <alignment horizontal="right" vertical="top" wrapText="1"/>
    </xf>
    <xf numFmtId="0" fontId="13" fillId="0" borderId="5" xfId="0" applyFont="1" applyFill="1" applyBorder="1" applyAlignment="1">
      <alignment horizontal="right" vertical="top" wrapText="1"/>
    </xf>
    <xf numFmtId="0" fontId="11" fillId="2" borderId="5" xfId="0" applyFont="1" applyFill="1" applyBorder="1" applyAlignment="1">
      <alignment vertical="top"/>
    </xf>
    <xf numFmtId="0" fontId="11" fillId="2" borderId="5" xfId="0" applyFont="1" applyFill="1" applyBorder="1" applyAlignment="1">
      <alignment horizontal="center" vertical="top"/>
    </xf>
    <xf numFmtId="3" fontId="11" fillId="2" borderId="5" xfId="0" applyNumberFormat="1" applyFont="1" applyFill="1" applyBorder="1" applyAlignment="1">
      <alignment horizontal="right" vertical="top"/>
    </xf>
    <xf numFmtId="0" fontId="15" fillId="0" borderId="0" xfId="0" applyFont="1"/>
    <xf numFmtId="41" fontId="15" fillId="0" borderId="0" xfId="1" applyFont="1"/>
    <xf numFmtId="0" fontId="11" fillId="0" borderId="5" xfId="0" applyFont="1" applyFill="1" applyBorder="1" applyAlignment="1">
      <alignment vertical="top" wrapText="1"/>
    </xf>
    <xf numFmtId="3" fontId="11" fillId="0" borderId="5" xfId="0" applyNumberFormat="1" applyFont="1" applyFill="1" applyBorder="1" applyAlignment="1">
      <alignment vertical="top" wrapText="1"/>
    </xf>
    <xf numFmtId="0" fontId="11" fillId="0" borderId="5" xfId="0" applyFont="1" applyFill="1" applyBorder="1" applyAlignment="1">
      <alignment horizontal="center" vertical="top" wrapText="1"/>
    </xf>
    <xf numFmtId="41" fontId="11" fillId="0" borderId="5" xfId="0" applyNumberFormat="1" applyFont="1" applyFill="1" applyBorder="1" applyAlignment="1">
      <alignment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center" vertical="top" wrapText="1"/>
    </xf>
    <xf numFmtId="3" fontId="10" fillId="4" borderId="5" xfId="0" applyNumberFormat="1" applyFont="1" applyFill="1" applyBorder="1" applyAlignment="1">
      <alignment horizontal="right" vertical="top" wrapText="1"/>
    </xf>
    <xf numFmtId="3" fontId="10" fillId="3" borderId="5" xfId="0" applyNumberFormat="1" applyFont="1" applyFill="1" applyBorder="1" applyAlignment="1">
      <alignment horizontal="right" vertical="top" wrapText="1"/>
    </xf>
    <xf numFmtId="3" fontId="10" fillId="0" borderId="5" xfId="0" applyNumberFormat="1" applyFont="1" applyFill="1" applyBorder="1" applyAlignment="1">
      <alignment horizontal="right" vertical="top" wrapText="1"/>
    </xf>
    <xf numFmtId="0" fontId="11" fillId="0" borderId="5" xfId="0" applyFont="1" applyFill="1" applyBorder="1" applyAlignment="1">
      <alignment horizontal="left" vertical="top" wrapText="1"/>
    </xf>
    <xf numFmtId="3" fontId="11" fillId="4" borderId="5" xfId="0" applyNumberFormat="1" applyFont="1" applyFill="1" applyBorder="1" applyAlignment="1">
      <alignment horizontal="right" vertical="top" wrapText="1"/>
    </xf>
    <xf numFmtId="3" fontId="11" fillId="3" borderId="5" xfId="0" applyNumberFormat="1" applyFont="1" applyFill="1" applyBorder="1" applyAlignment="1">
      <alignment horizontal="right" vertical="top" wrapText="1"/>
    </xf>
    <xf numFmtId="3" fontId="11" fillId="0" borderId="5" xfId="0" applyNumberFormat="1" applyFont="1" applyFill="1" applyBorder="1" applyAlignment="1">
      <alignment horizontal="right" vertical="top" wrapText="1"/>
    </xf>
    <xf numFmtId="0" fontId="10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3" fontId="10" fillId="0" borderId="0" xfId="0" applyNumberFormat="1" applyFont="1" applyFill="1" applyBorder="1" applyAlignment="1">
      <alignment horizontal="right" vertical="top" wrapText="1"/>
    </xf>
    <xf numFmtId="0" fontId="11" fillId="0" borderId="2" xfId="0" applyFont="1" applyFill="1" applyBorder="1" applyAlignment="1">
      <alignment vertical="top" wrapText="1"/>
    </xf>
    <xf numFmtId="0" fontId="11" fillId="0" borderId="2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left" vertical="top" wrapText="1"/>
    </xf>
    <xf numFmtId="0" fontId="16" fillId="0" borderId="5" xfId="0" applyFont="1" applyFill="1" applyBorder="1" applyAlignment="1">
      <alignment horizontal="center" vertical="top" wrapText="1"/>
    </xf>
    <xf numFmtId="3" fontId="16" fillId="4" borderId="5" xfId="0" applyNumberFormat="1" applyFont="1" applyFill="1" applyBorder="1" applyAlignment="1">
      <alignment horizontal="right" vertical="top" wrapText="1"/>
    </xf>
    <xf numFmtId="3" fontId="16" fillId="3" borderId="5" xfId="0" applyNumberFormat="1" applyFont="1" applyFill="1" applyBorder="1" applyAlignment="1">
      <alignment horizontal="right" vertical="top" wrapText="1"/>
    </xf>
    <xf numFmtId="3" fontId="16" fillId="0" borderId="5" xfId="0" applyNumberFormat="1" applyFont="1" applyFill="1" applyBorder="1" applyAlignment="1">
      <alignment horizontal="right" vertical="top" wrapText="1"/>
    </xf>
    <xf numFmtId="0" fontId="17" fillId="0" borderId="0" xfId="0" applyFont="1"/>
    <xf numFmtId="41" fontId="17" fillId="0" borderId="0" xfId="1" applyFont="1"/>
    <xf numFmtId="0" fontId="10" fillId="5" borderId="5" xfId="0" applyFont="1" applyFill="1" applyBorder="1" applyAlignment="1">
      <alignment horizontal="left" vertical="top" wrapText="1"/>
    </xf>
    <xf numFmtId="0" fontId="10" fillId="5" borderId="5" xfId="0" applyFont="1" applyFill="1" applyBorder="1" applyAlignment="1">
      <alignment horizontal="center" vertical="top" wrapText="1"/>
    </xf>
    <xf numFmtId="0" fontId="16" fillId="0" borderId="20" xfId="0" applyFont="1" applyFill="1" applyBorder="1" applyAlignment="1">
      <alignment horizontal="left" vertical="top" wrapText="1"/>
    </xf>
    <xf numFmtId="0" fontId="16" fillId="0" borderId="20" xfId="0" applyFont="1" applyFill="1" applyBorder="1" applyAlignment="1">
      <alignment horizontal="center" vertical="top" wrapText="1"/>
    </xf>
    <xf numFmtId="3" fontId="16" fillId="4" borderId="20" xfId="0" applyNumberFormat="1" applyFont="1" applyFill="1" applyBorder="1" applyAlignment="1">
      <alignment horizontal="right" vertical="top" wrapText="1"/>
    </xf>
    <xf numFmtId="3" fontId="16" fillId="3" borderId="20" xfId="0" applyNumberFormat="1" applyFont="1" applyFill="1" applyBorder="1" applyAlignment="1">
      <alignment horizontal="right" vertical="top" wrapText="1"/>
    </xf>
    <xf numFmtId="3" fontId="16" fillId="0" borderId="20" xfId="0" applyNumberFormat="1" applyFont="1" applyFill="1" applyBorder="1" applyAlignment="1">
      <alignment horizontal="right" vertical="top" wrapText="1"/>
    </xf>
    <xf numFmtId="0" fontId="10" fillId="0" borderId="5" xfId="0" applyFont="1" applyFill="1" applyBorder="1" applyAlignment="1">
      <alignment vertical="top" wrapText="1"/>
    </xf>
    <xf numFmtId="41" fontId="10" fillId="4" borderId="5" xfId="1" applyFont="1" applyFill="1" applyBorder="1" applyAlignment="1">
      <alignment vertical="top" wrapText="1"/>
    </xf>
    <xf numFmtId="41" fontId="10" fillId="0" borderId="5" xfId="1" applyFont="1" applyFill="1" applyBorder="1" applyAlignment="1">
      <alignment vertical="top" wrapText="1"/>
    </xf>
    <xf numFmtId="0" fontId="10" fillId="0" borderId="20" xfId="0" applyFont="1" applyFill="1" applyBorder="1" applyAlignment="1">
      <alignment horizontal="left" vertical="top" wrapText="1"/>
    </xf>
    <xf numFmtId="0" fontId="10" fillId="0" borderId="20" xfId="0" applyFont="1" applyFill="1" applyBorder="1" applyAlignment="1">
      <alignment horizontal="center" vertical="top" wrapText="1"/>
    </xf>
    <xf numFmtId="3" fontId="10" fillId="4" borderId="20" xfId="0" applyNumberFormat="1" applyFont="1" applyFill="1" applyBorder="1" applyAlignment="1">
      <alignment horizontal="right" vertical="top" wrapText="1"/>
    </xf>
    <xf numFmtId="3" fontId="10" fillId="3" borderId="20" xfId="0" applyNumberFormat="1" applyFont="1" applyFill="1" applyBorder="1" applyAlignment="1">
      <alignment horizontal="right" vertical="top" wrapText="1"/>
    </xf>
    <xf numFmtId="3" fontId="10" fillId="0" borderId="20" xfId="0" applyNumberFormat="1" applyFont="1" applyFill="1" applyBorder="1" applyAlignment="1">
      <alignment horizontal="right" vertical="top" wrapText="1"/>
    </xf>
    <xf numFmtId="0" fontId="18" fillId="0" borderId="5" xfId="0" applyFont="1" applyFill="1" applyBorder="1" applyAlignment="1">
      <alignment vertical="top" wrapText="1"/>
    </xf>
    <xf numFmtId="0" fontId="18" fillId="0" borderId="5" xfId="0" applyFont="1" applyFill="1" applyBorder="1" applyAlignment="1">
      <alignment horizontal="center" vertical="top" wrapText="1"/>
    </xf>
    <xf numFmtId="0" fontId="19" fillId="0" borderId="0" xfId="0" applyFont="1"/>
    <xf numFmtId="41" fontId="19" fillId="0" borderId="0" xfId="1" applyFont="1"/>
    <xf numFmtId="0" fontId="10" fillId="5" borderId="5" xfId="0" applyFont="1" applyFill="1" applyBorder="1" applyAlignment="1">
      <alignment vertical="top" wrapText="1"/>
    </xf>
    <xf numFmtId="0" fontId="10" fillId="0" borderId="24" xfId="0" applyFont="1" applyFill="1" applyBorder="1" applyAlignment="1">
      <alignment horizontal="left" vertical="top" wrapText="1"/>
    </xf>
    <xf numFmtId="0" fontId="10" fillId="0" borderId="24" xfId="0" applyFont="1" applyFill="1" applyBorder="1" applyAlignment="1">
      <alignment horizontal="center" vertical="top" wrapText="1"/>
    </xf>
    <xf numFmtId="3" fontId="10" fillId="4" borderId="24" xfId="0" applyNumberFormat="1" applyFont="1" applyFill="1" applyBorder="1" applyAlignment="1">
      <alignment horizontal="right" vertical="top" wrapText="1"/>
    </xf>
    <xf numFmtId="3" fontId="10" fillId="3" borderId="24" xfId="0" applyNumberFormat="1" applyFont="1" applyFill="1" applyBorder="1" applyAlignment="1">
      <alignment horizontal="right" vertical="top" wrapText="1"/>
    </xf>
    <xf numFmtId="3" fontId="10" fillId="0" borderId="24" xfId="0" applyNumberFormat="1" applyFont="1" applyFill="1" applyBorder="1" applyAlignment="1">
      <alignment horizontal="right" vertical="top" wrapText="1"/>
    </xf>
    <xf numFmtId="0" fontId="10" fillId="5" borderId="25" xfId="0" applyFont="1" applyFill="1" applyBorder="1" applyAlignment="1">
      <alignment horizontal="left" vertical="top" wrapText="1"/>
    </xf>
    <xf numFmtId="0" fontId="10" fillId="5" borderId="25" xfId="0" applyFont="1" applyFill="1" applyBorder="1" applyAlignment="1">
      <alignment horizontal="center" vertical="top" wrapText="1"/>
    </xf>
    <xf numFmtId="3" fontId="10" fillId="4" borderId="25" xfId="0" applyNumberFormat="1" applyFont="1" applyFill="1" applyBorder="1" applyAlignment="1">
      <alignment horizontal="right" vertical="top" wrapText="1"/>
    </xf>
    <xf numFmtId="3" fontId="10" fillId="5" borderId="25" xfId="0" applyNumberFormat="1" applyFont="1" applyFill="1" applyBorder="1" applyAlignment="1">
      <alignment horizontal="right" vertical="top" wrapText="1"/>
    </xf>
    <xf numFmtId="3" fontId="10" fillId="0" borderId="25" xfId="0" applyNumberFormat="1" applyFont="1" applyFill="1" applyBorder="1" applyAlignment="1">
      <alignment horizontal="right" vertical="top" wrapText="1"/>
    </xf>
    <xf numFmtId="0" fontId="10" fillId="0" borderId="25" xfId="0" applyFont="1" applyFill="1" applyBorder="1" applyAlignment="1">
      <alignment horizontal="center" vertical="top" wrapText="1"/>
    </xf>
    <xf numFmtId="41" fontId="10" fillId="0" borderId="20" xfId="1" applyFont="1" applyFill="1" applyBorder="1" applyAlignment="1">
      <alignment horizontal="right" vertical="top" wrapText="1"/>
    </xf>
    <xf numFmtId="41" fontId="10" fillId="0" borderId="0" xfId="1" applyFont="1" applyFill="1" applyBorder="1" applyAlignment="1">
      <alignment horizontal="right" vertical="top" wrapText="1"/>
    </xf>
    <xf numFmtId="0" fontId="12" fillId="0" borderId="0" xfId="0" applyFont="1" applyBorder="1"/>
    <xf numFmtId="41" fontId="10" fillId="0" borderId="5" xfId="1" applyFont="1" applyFill="1" applyBorder="1" applyAlignment="1">
      <alignment horizontal="center" vertical="top" wrapText="1"/>
    </xf>
    <xf numFmtId="0" fontId="10" fillId="0" borderId="0" xfId="0" applyFont="1" applyFill="1" applyAlignment="1">
      <alignment vertical="top" wrapText="1"/>
    </xf>
    <xf numFmtId="0" fontId="10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0" fontId="20" fillId="0" borderId="0" xfId="0" applyFont="1" applyFill="1" applyAlignment="1">
      <alignment horizontal="centerContinuous" vertical="top"/>
    </xf>
    <xf numFmtId="0" fontId="21" fillId="0" borderId="0" xfId="0" applyFont="1" applyFill="1" applyAlignment="1">
      <alignment horizontal="centerContinuous" vertical="top"/>
    </xf>
    <xf numFmtId="0" fontId="16" fillId="0" borderId="0" xfId="0" applyFont="1" applyFill="1" applyBorder="1" applyAlignment="1">
      <alignment horizontal="center" vertical="top" wrapText="1"/>
    </xf>
    <xf numFmtId="41" fontId="12" fillId="0" borderId="0" xfId="1" applyFont="1" applyBorder="1"/>
    <xf numFmtId="0" fontId="10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center" vertical="top" wrapText="1"/>
    </xf>
    <xf numFmtId="41" fontId="10" fillId="5" borderId="0" xfId="1" applyFont="1" applyFill="1" applyBorder="1" applyAlignment="1">
      <alignment vertical="top" wrapText="1"/>
    </xf>
    <xf numFmtId="41" fontId="10" fillId="0" borderId="0" xfId="1" applyFont="1" applyFill="1" applyBorder="1" applyAlignment="1">
      <alignment vertical="top" wrapText="1"/>
    </xf>
    <xf numFmtId="0" fontId="10" fillId="0" borderId="26" xfId="0" applyFont="1" applyFill="1" applyBorder="1" applyAlignment="1">
      <alignment horizontal="left" vertical="top" wrapText="1"/>
    </xf>
    <xf numFmtId="0" fontId="10" fillId="0" borderId="26" xfId="0" applyFont="1" applyFill="1" applyBorder="1" applyAlignment="1">
      <alignment horizontal="center" vertical="top" wrapText="1"/>
    </xf>
    <xf numFmtId="3" fontId="10" fillId="4" borderId="26" xfId="0" applyNumberFormat="1" applyFont="1" applyFill="1" applyBorder="1" applyAlignment="1">
      <alignment horizontal="right" vertical="top" wrapText="1"/>
    </xf>
    <xf numFmtId="3" fontId="10" fillId="3" borderId="26" xfId="0" applyNumberFormat="1" applyFont="1" applyFill="1" applyBorder="1" applyAlignment="1">
      <alignment horizontal="right" vertical="top" wrapText="1"/>
    </xf>
    <xf numFmtId="41" fontId="10" fillId="0" borderId="26" xfId="1" applyFont="1" applyFill="1" applyBorder="1" applyAlignment="1">
      <alignment horizontal="right" vertical="top" wrapText="1"/>
    </xf>
    <xf numFmtId="0" fontId="10" fillId="0" borderId="27" xfId="0" applyFont="1" applyFill="1" applyBorder="1" applyAlignment="1">
      <alignment horizontal="center" vertical="top" wrapText="1"/>
    </xf>
    <xf numFmtId="0" fontId="10" fillId="0" borderId="28" xfId="0" applyFont="1" applyFill="1" applyBorder="1" applyAlignment="1">
      <alignment horizontal="left" vertical="top"/>
    </xf>
    <xf numFmtId="0" fontId="10" fillId="0" borderId="28" xfId="0" applyFont="1" applyFill="1" applyBorder="1" applyAlignment="1">
      <alignment vertical="top"/>
    </xf>
    <xf numFmtId="0" fontId="10" fillId="0" borderId="28" xfId="0" applyFont="1" applyFill="1" applyBorder="1" applyAlignment="1">
      <alignment horizontal="center" vertical="top"/>
    </xf>
    <xf numFmtId="41" fontId="10" fillId="0" borderId="28" xfId="0" applyNumberFormat="1" applyFont="1" applyFill="1" applyBorder="1" applyAlignment="1">
      <alignment vertical="top"/>
    </xf>
    <xf numFmtId="3" fontId="10" fillId="0" borderId="28" xfId="0" applyNumberFormat="1" applyFont="1" applyFill="1" applyBorder="1" applyAlignment="1">
      <alignment vertical="top"/>
    </xf>
    <xf numFmtId="0" fontId="11" fillId="0" borderId="35" xfId="0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top" wrapText="1"/>
    </xf>
    <xf numFmtId="0" fontId="14" fillId="2" borderId="37" xfId="0" applyFont="1" applyFill="1" applyBorder="1" applyAlignment="1">
      <alignment horizontal="left" vertical="top"/>
    </xf>
    <xf numFmtId="0" fontId="13" fillId="0" borderId="37" xfId="0" applyFont="1" applyFill="1" applyBorder="1" applyAlignment="1">
      <alignment horizontal="center" vertical="top" wrapText="1"/>
    </xf>
    <xf numFmtId="0" fontId="11" fillId="0" borderId="37" xfId="0" applyFont="1" applyFill="1" applyBorder="1" applyAlignment="1">
      <alignment vertical="top"/>
    </xf>
    <xf numFmtId="0" fontId="11" fillId="0" borderId="37" xfId="0" applyFont="1" applyFill="1" applyBorder="1" applyAlignment="1">
      <alignment horizontal="center" vertical="top" wrapText="1"/>
    </xf>
    <xf numFmtId="0" fontId="10" fillId="0" borderId="37" xfId="0" applyFont="1" applyFill="1" applyBorder="1" applyAlignment="1">
      <alignment horizontal="center" vertical="top" wrapText="1"/>
    </xf>
    <xf numFmtId="0" fontId="11" fillId="0" borderId="36" xfId="0" applyFont="1" applyFill="1" applyBorder="1" applyAlignment="1">
      <alignment horizontal="center" vertical="top" wrapText="1"/>
    </xf>
    <xf numFmtId="0" fontId="16" fillId="0" borderId="37" xfId="0" applyFont="1" applyFill="1" applyBorder="1" applyAlignment="1">
      <alignment horizontal="center" vertical="top" wrapText="1"/>
    </xf>
    <xf numFmtId="0" fontId="16" fillId="0" borderId="38" xfId="0" applyFont="1" applyFill="1" applyBorder="1" applyAlignment="1">
      <alignment horizontal="center" vertical="top" wrapText="1"/>
    </xf>
    <xf numFmtId="0" fontId="12" fillId="0" borderId="33" xfId="0" applyFont="1" applyBorder="1"/>
    <xf numFmtId="0" fontId="15" fillId="0" borderId="33" xfId="0" applyFont="1" applyBorder="1"/>
    <xf numFmtId="0" fontId="17" fillId="0" borderId="33" xfId="0" applyFont="1" applyBorder="1"/>
    <xf numFmtId="0" fontId="11" fillId="0" borderId="40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top" wrapText="1"/>
    </xf>
    <xf numFmtId="0" fontId="14" fillId="2" borderId="42" xfId="0" applyFont="1" applyFill="1" applyBorder="1" applyAlignment="1">
      <alignment horizontal="center" vertical="top" wrapText="1"/>
    </xf>
    <xf numFmtId="0" fontId="13" fillId="0" borderId="42" xfId="0" applyFont="1" applyFill="1" applyBorder="1" applyAlignment="1">
      <alignment horizontal="center" vertical="top" wrapText="1"/>
    </xf>
    <xf numFmtId="0" fontId="11" fillId="2" borderId="42" xfId="0" applyFont="1" applyFill="1" applyBorder="1" applyAlignment="1">
      <alignment vertical="top"/>
    </xf>
    <xf numFmtId="0" fontId="11" fillId="0" borderId="42" xfId="0" applyFont="1" applyFill="1" applyBorder="1" applyAlignment="1">
      <alignment vertical="top" wrapText="1"/>
    </xf>
    <xf numFmtId="3" fontId="10" fillId="0" borderId="42" xfId="0" applyNumberFormat="1" applyFont="1" applyFill="1" applyBorder="1" applyAlignment="1">
      <alignment horizontal="right" vertical="top" wrapText="1"/>
    </xf>
    <xf numFmtId="3" fontId="11" fillId="0" borderId="42" xfId="0" applyNumberFormat="1" applyFont="1" applyFill="1" applyBorder="1" applyAlignment="1">
      <alignment horizontal="right" vertical="top" wrapText="1"/>
    </xf>
    <xf numFmtId="0" fontId="11" fillId="0" borderId="41" xfId="0" applyFont="1" applyFill="1" applyBorder="1" applyAlignment="1">
      <alignment vertical="top" wrapText="1"/>
    </xf>
    <xf numFmtId="3" fontId="16" fillId="0" borderId="42" xfId="0" applyNumberFormat="1" applyFont="1" applyFill="1" applyBorder="1" applyAlignment="1">
      <alignment horizontal="right" vertical="top" wrapText="1"/>
    </xf>
    <xf numFmtId="3" fontId="10" fillId="0" borderId="43" xfId="0" applyNumberFormat="1" applyFont="1" applyFill="1" applyBorder="1" applyAlignment="1">
      <alignment horizontal="right" vertical="top" wrapText="1"/>
    </xf>
    <xf numFmtId="0" fontId="16" fillId="0" borderId="45" xfId="0" applyFont="1" applyFill="1" applyBorder="1" applyAlignment="1">
      <alignment horizontal="center" vertical="top" wrapText="1"/>
    </xf>
    <xf numFmtId="0" fontId="10" fillId="0" borderId="46" xfId="0" applyFont="1" applyFill="1" applyBorder="1" applyAlignment="1">
      <alignment horizontal="left" vertical="top" wrapText="1"/>
    </xf>
    <xf numFmtId="0" fontId="10" fillId="0" borderId="46" xfId="0" applyFont="1" applyFill="1" applyBorder="1" applyAlignment="1">
      <alignment horizontal="center" vertical="top" wrapText="1"/>
    </xf>
    <xf numFmtId="3" fontId="10" fillId="4" borderId="46" xfId="0" applyNumberFormat="1" applyFont="1" applyFill="1" applyBorder="1" applyAlignment="1">
      <alignment horizontal="right" vertical="top" wrapText="1"/>
    </xf>
    <xf numFmtId="3" fontId="10" fillId="3" borderId="46" xfId="0" applyNumberFormat="1" applyFont="1" applyFill="1" applyBorder="1" applyAlignment="1">
      <alignment horizontal="right" vertical="top" wrapText="1"/>
    </xf>
    <xf numFmtId="41" fontId="10" fillId="0" borderId="46" xfId="1" applyFont="1" applyFill="1" applyBorder="1" applyAlignment="1">
      <alignment horizontal="right" vertical="top" wrapText="1"/>
    </xf>
    <xf numFmtId="3" fontId="10" fillId="0" borderId="47" xfId="0" applyNumberFormat="1" applyFont="1" applyFill="1" applyBorder="1" applyAlignment="1">
      <alignment horizontal="right" vertical="top" wrapText="1"/>
    </xf>
    <xf numFmtId="0" fontId="11" fillId="0" borderId="27" xfId="0" applyFont="1" applyFill="1" applyBorder="1" applyAlignment="1">
      <alignment horizontal="center" vertical="top" wrapText="1"/>
    </xf>
    <xf numFmtId="3" fontId="10" fillId="5" borderId="42" xfId="0" applyNumberFormat="1" applyFont="1" applyFill="1" applyBorder="1" applyAlignment="1">
      <alignment horizontal="right" vertical="top" wrapText="1"/>
    </xf>
    <xf numFmtId="0" fontId="11" fillId="0" borderId="48" xfId="0" applyFont="1" applyFill="1" applyBorder="1" applyAlignment="1">
      <alignment horizontal="center" vertical="top" wrapText="1"/>
    </xf>
    <xf numFmtId="0" fontId="16" fillId="0" borderId="27" xfId="0" applyFont="1" applyFill="1" applyBorder="1" applyAlignment="1">
      <alignment horizontal="center" vertical="top" wrapText="1"/>
    </xf>
    <xf numFmtId="0" fontId="16" fillId="0" borderId="49" xfId="0" applyFont="1" applyFill="1" applyBorder="1" applyAlignment="1">
      <alignment horizontal="center" vertical="top" wrapText="1"/>
    </xf>
    <xf numFmtId="3" fontId="16" fillId="0" borderId="50" xfId="0" applyNumberFormat="1" applyFont="1" applyFill="1" applyBorder="1" applyAlignment="1">
      <alignment horizontal="right" vertical="top" wrapText="1"/>
    </xf>
    <xf numFmtId="0" fontId="10" fillId="0" borderId="42" xfId="0" applyFont="1" applyFill="1" applyBorder="1" applyAlignment="1">
      <alignment vertical="top" wrapText="1"/>
    </xf>
    <xf numFmtId="0" fontId="10" fillId="0" borderId="49" xfId="0" applyFont="1" applyFill="1" applyBorder="1" applyAlignment="1">
      <alignment horizontal="center" vertical="top" wrapText="1"/>
    </xf>
    <xf numFmtId="3" fontId="10" fillId="0" borderId="50" xfId="0" applyNumberFormat="1" applyFont="1" applyFill="1" applyBorder="1" applyAlignment="1">
      <alignment horizontal="right" vertical="top" wrapText="1"/>
    </xf>
    <xf numFmtId="0" fontId="18" fillId="0" borderId="42" xfId="0" applyFont="1" applyFill="1" applyBorder="1" applyAlignment="1">
      <alignment vertical="top" wrapText="1"/>
    </xf>
    <xf numFmtId="3" fontId="10" fillId="0" borderId="51" xfId="0" applyNumberFormat="1" applyFont="1" applyFill="1" applyBorder="1" applyAlignment="1">
      <alignment horizontal="right" vertical="top" wrapText="1"/>
    </xf>
    <xf numFmtId="0" fontId="10" fillId="0" borderId="53" xfId="0" applyFont="1" applyFill="1" applyBorder="1" applyAlignment="1">
      <alignment horizontal="center" vertical="top" wrapText="1"/>
    </xf>
    <xf numFmtId="3" fontId="10" fillId="0" borderId="26" xfId="0" applyNumberFormat="1" applyFont="1" applyFill="1" applyBorder="1" applyAlignment="1">
      <alignment horizontal="right" vertical="top" wrapText="1"/>
    </xf>
    <xf numFmtId="0" fontId="10" fillId="0" borderId="45" xfId="0" applyFont="1" applyFill="1" applyBorder="1" applyAlignment="1">
      <alignment horizontal="center" vertical="top" wrapText="1"/>
    </xf>
    <xf numFmtId="3" fontId="10" fillId="0" borderId="46" xfId="0" applyNumberFormat="1" applyFont="1" applyFill="1" applyBorder="1" applyAlignment="1">
      <alignment horizontal="right" vertical="top" wrapText="1"/>
    </xf>
    <xf numFmtId="3" fontId="10" fillId="0" borderId="54" xfId="0" applyNumberFormat="1" applyFont="1" applyFill="1" applyBorder="1" applyAlignment="1">
      <alignment horizontal="right" vertical="top" wrapText="1"/>
    </xf>
    <xf numFmtId="0" fontId="10" fillId="5" borderId="27" xfId="0" applyFont="1" applyFill="1" applyBorder="1" applyAlignment="1">
      <alignment horizontal="center" vertical="top" wrapText="1"/>
    </xf>
    <xf numFmtId="0" fontId="10" fillId="0" borderId="26" xfId="0" applyFont="1" applyFill="1" applyBorder="1" applyAlignment="1">
      <alignment vertical="top" wrapText="1"/>
    </xf>
    <xf numFmtId="0" fontId="11" fillId="0" borderId="26" xfId="0" applyFont="1" applyFill="1" applyBorder="1" applyAlignment="1">
      <alignment vertical="top" wrapText="1"/>
    </xf>
    <xf numFmtId="41" fontId="10" fillId="4" borderId="26" xfId="1" applyFont="1" applyFill="1" applyBorder="1" applyAlignment="1">
      <alignment vertical="top" wrapText="1"/>
    </xf>
    <xf numFmtId="0" fontId="11" fillId="0" borderId="26" xfId="0" applyFont="1" applyFill="1" applyBorder="1" applyAlignment="1">
      <alignment horizontal="center" vertical="top" wrapText="1"/>
    </xf>
    <xf numFmtId="0" fontId="11" fillId="0" borderId="43" xfId="0" applyFont="1" applyFill="1" applyBorder="1" applyAlignment="1">
      <alignment vertical="top" wrapText="1"/>
    </xf>
    <xf numFmtId="0" fontId="11" fillId="0" borderId="45" xfId="0" applyFont="1" applyFill="1" applyBorder="1" applyAlignment="1">
      <alignment horizontal="center" vertical="top" wrapText="1"/>
    </xf>
    <xf numFmtId="0" fontId="11" fillId="0" borderId="46" xfId="0" applyFont="1" applyFill="1" applyBorder="1" applyAlignment="1">
      <alignment vertical="top" wrapText="1"/>
    </xf>
    <xf numFmtId="0" fontId="11" fillId="0" borderId="46" xfId="0" applyFont="1" applyFill="1" applyBorder="1" applyAlignment="1">
      <alignment horizontal="center" vertical="top" wrapText="1"/>
    </xf>
    <xf numFmtId="0" fontId="11" fillId="0" borderId="47" xfId="0" applyFont="1" applyFill="1" applyBorder="1" applyAlignment="1">
      <alignment vertical="top" wrapText="1"/>
    </xf>
    <xf numFmtId="41" fontId="10" fillId="0" borderId="27" xfId="1" applyFont="1" applyFill="1" applyBorder="1" applyAlignment="1">
      <alignment horizontal="center" vertical="top" wrapText="1"/>
    </xf>
    <xf numFmtId="0" fontId="10" fillId="0" borderId="26" xfId="0" applyFont="1" applyFill="1" applyBorder="1" applyAlignment="1">
      <alignment horizontal="right" vertical="top" wrapText="1"/>
    </xf>
    <xf numFmtId="0" fontId="12" fillId="0" borderId="52" xfId="0" applyFont="1" applyBorder="1"/>
    <xf numFmtId="0" fontId="11" fillId="0" borderId="55" xfId="0" applyFont="1" applyFill="1" applyBorder="1" applyAlignment="1">
      <alignment horizontal="center" vertical="top" wrapText="1"/>
    </xf>
    <xf numFmtId="0" fontId="11" fillId="0" borderId="56" xfId="0" applyFont="1" applyFill="1" applyBorder="1" applyAlignment="1">
      <alignment vertical="top" wrapText="1"/>
    </xf>
    <xf numFmtId="0" fontId="11" fillId="0" borderId="56" xfId="0" applyFont="1" applyFill="1" applyBorder="1" applyAlignment="1">
      <alignment horizontal="center" vertical="top" wrapText="1"/>
    </xf>
    <xf numFmtId="0" fontId="11" fillId="0" borderId="57" xfId="0" applyFont="1" applyFill="1" applyBorder="1" applyAlignment="1">
      <alignment vertical="top" wrapText="1"/>
    </xf>
    <xf numFmtId="0" fontId="20" fillId="0" borderId="0" xfId="0" applyFont="1" applyFill="1" applyAlignment="1">
      <alignment vertical="top" wrapText="1"/>
    </xf>
    <xf numFmtId="0" fontId="22" fillId="0" borderId="0" xfId="0" applyFont="1"/>
    <xf numFmtId="0" fontId="10" fillId="5" borderId="58" xfId="0" applyFont="1" applyFill="1" applyBorder="1" applyAlignment="1">
      <alignment horizontal="left" vertical="top" wrapText="1"/>
    </xf>
    <xf numFmtId="0" fontId="11" fillId="0" borderId="58" xfId="0" applyFont="1" applyFill="1" applyBorder="1" applyAlignment="1">
      <alignment vertical="top" wrapText="1"/>
    </xf>
    <xf numFmtId="0" fontId="10" fillId="5" borderId="60" xfId="0" applyFont="1" applyFill="1" applyBorder="1" applyAlignment="1">
      <alignment horizontal="left" vertical="top" wrapText="1"/>
    </xf>
    <xf numFmtId="0" fontId="10" fillId="5" borderId="60" xfId="0" applyFont="1" applyFill="1" applyBorder="1" applyAlignment="1">
      <alignment horizontal="center" vertical="top" wrapText="1"/>
    </xf>
    <xf numFmtId="3" fontId="10" fillId="0" borderId="60" xfId="0" applyNumberFormat="1" applyFont="1" applyFill="1" applyBorder="1" applyAlignment="1">
      <alignment horizontal="right" vertical="top" wrapText="1"/>
    </xf>
    <xf numFmtId="0" fontId="10" fillId="0" borderId="59" xfId="0" applyFont="1" applyFill="1" applyBorder="1" applyAlignment="1">
      <alignment horizontal="center" vertical="top" wrapText="1"/>
    </xf>
    <xf numFmtId="3" fontId="10" fillId="0" borderId="59" xfId="0" applyNumberFormat="1" applyFont="1" applyFill="1" applyBorder="1" applyAlignment="1">
      <alignment horizontal="right" vertical="top" wrapText="1"/>
    </xf>
    <xf numFmtId="3" fontId="10" fillId="4" borderId="60" xfId="0" applyNumberFormat="1" applyFont="1" applyFill="1" applyBorder="1" applyAlignment="1">
      <alignment horizontal="right" vertical="top" wrapText="1"/>
    </xf>
    <xf numFmtId="3" fontId="9" fillId="0" borderId="6" xfId="0" applyNumberFormat="1" applyFont="1" applyFill="1" applyBorder="1" applyAlignment="1">
      <alignment vertical="top" wrapText="1"/>
    </xf>
    <xf numFmtId="41" fontId="9" fillId="0" borderId="6" xfId="1" applyFont="1" applyFill="1" applyBorder="1" applyAlignment="1">
      <alignment vertical="top" wrapText="1"/>
    </xf>
    <xf numFmtId="0" fontId="0" fillId="3" borderId="0" xfId="0" applyFill="1"/>
    <xf numFmtId="3" fontId="10" fillId="3" borderId="60" xfId="0" applyNumberFormat="1" applyFont="1" applyFill="1" applyBorder="1" applyAlignment="1">
      <alignment horizontal="right" vertical="top" wrapText="1"/>
    </xf>
    <xf numFmtId="0" fontId="10" fillId="0" borderId="0" xfId="0" applyFont="1" applyFill="1" applyAlignment="1">
      <alignment horizontal="center" vertical="top" wrapText="1"/>
    </xf>
    <xf numFmtId="0" fontId="20" fillId="0" borderId="0" xfId="0" applyFont="1" applyFill="1" applyAlignment="1">
      <alignment horizontal="center" vertical="top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Fill="1" applyAlignment="1">
      <alignment horizontal="left" vertical="top"/>
    </xf>
    <xf numFmtId="0" fontId="20" fillId="0" borderId="0" xfId="0" applyFont="1" applyFill="1" applyAlignment="1">
      <alignment horizontal="center" vertical="top"/>
    </xf>
    <xf numFmtId="0" fontId="11" fillId="0" borderId="34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3" fontId="10" fillId="5" borderId="0" xfId="0" applyNumberFormat="1" applyFont="1" applyFill="1" applyBorder="1" applyAlignment="1">
      <alignment horizontal="right" vertical="top" wrapText="1"/>
    </xf>
    <xf numFmtId="0" fontId="10" fillId="5" borderId="0" xfId="0" applyFont="1" applyFill="1" applyBorder="1" applyAlignment="1">
      <alignment horizontal="center" vertical="top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33"/>
  <sheetViews>
    <sheetView topLeftCell="A3" zoomScale="70" zoomScaleNormal="70" workbookViewId="0">
      <selection activeCell="C25" sqref="C25"/>
    </sheetView>
  </sheetViews>
  <sheetFormatPr defaultRowHeight="15"/>
  <cols>
    <col min="1" max="1" width="13" customWidth="1"/>
    <col min="2" max="2" width="4.85546875" customWidth="1"/>
    <col min="3" max="3" width="36.85546875" customWidth="1"/>
    <col min="4" max="4" width="26.28515625" customWidth="1"/>
    <col min="5" max="5" width="17.85546875" customWidth="1"/>
    <col min="6" max="6" width="11.5703125" customWidth="1"/>
    <col min="7" max="7" width="10.7109375" customWidth="1"/>
    <col min="8" max="8" width="10.42578125" customWidth="1"/>
    <col min="9" max="9" width="16.42578125" customWidth="1"/>
    <col min="10" max="10" width="10.140625" customWidth="1"/>
    <col min="11" max="11" width="14.85546875" customWidth="1"/>
    <col min="12" max="12" width="13.42578125" customWidth="1"/>
    <col min="13" max="13" width="12.85546875" customWidth="1"/>
    <col min="14" max="14" width="10.140625" customWidth="1"/>
    <col min="15" max="15" width="15.85546875" customWidth="1"/>
  </cols>
  <sheetData>
    <row r="1" spans="2:16" ht="15.75">
      <c r="B1" s="3" t="s">
        <v>110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"/>
    </row>
    <row r="2" spans="2:16" ht="15.75"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"/>
    </row>
    <row r="3" spans="2:16" ht="15.75">
      <c r="B3" s="5"/>
      <c r="C3" s="6"/>
      <c r="D3" s="6"/>
      <c r="E3" s="6"/>
      <c r="F3" s="6"/>
      <c r="G3" s="6"/>
      <c r="H3" s="7"/>
      <c r="I3" s="8"/>
      <c r="J3" s="7"/>
      <c r="K3" s="6"/>
      <c r="L3" s="6"/>
      <c r="M3" s="6"/>
      <c r="N3" s="7"/>
      <c r="O3" s="6"/>
      <c r="P3" s="1"/>
    </row>
    <row r="4" spans="2:16" ht="15.75">
      <c r="B4" s="9" t="s">
        <v>92</v>
      </c>
      <c r="C4" s="6"/>
      <c r="D4" s="6"/>
      <c r="E4" s="6"/>
      <c r="F4" s="6"/>
      <c r="G4" s="6"/>
      <c r="H4" s="7"/>
      <c r="I4" s="6"/>
      <c r="J4" s="7"/>
      <c r="K4" s="6"/>
      <c r="L4" s="6"/>
      <c r="M4" s="6" t="s">
        <v>137</v>
      </c>
      <c r="N4" s="7"/>
      <c r="O4" s="6"/>
      <c r="P4" s="1"/>
    </row>
    <row r="5" spans="2:16" ht="16.5" thickBot="1">
      <c r="B5" s="5" t="s">
        <v>104</v>
      </c>
      <c r="C5" s="6"/>
      <c r="D5" s="6"/>
      <c r="E5" s="6"/>
      <c r="F5" s="6"/>
      <c r="G5" s="6"/>
      <c r="H5" s="7"/>
      <c r="I5" s="6"/>
      <c r="J5" s="7"/>
      <c r="K5" s="6"/>
      <c r="L5" s="6"/>
      <c r="M5" s="6"/>
      <c r="N5" s="7"/>
      <c r="O5" s="6"/>
      <c r="P5" s="1"/>
    </row>
    <row r="6" spans="2:16" ht="16.5" thickTop="1">
      <c r="B6" s="256" t="s">
        <v>1</v>
      </c>
      <c r="C6" s="258" t="s">
        <v>2</v>
      </c>
      <c r="D6" s="258" t="s">
        <v>3</v>
      </c>
      <c r="E6" s="253" t="s">
        <v>111</v>
      </c>
      <c r="F6" s="254"/>
      <c r="G6" s="254"/>
      <c r="H6" s="254"/>
      <c r="I6" s="255"/>
      <c r="J6" s="258" t="s">
        <v>4</v>
      </c>
      <c r="K6" s="258" t="s">
        <v>112</v>
      </c>
      <c r="L6" s="253" t="s">
        <v>113</v>
      </c>
      <c r="M6" s="254"/>
      <c r="N6" s="255"/>
      <c r="O6" s="260" t="s">
        <v>114</v>
      </c>
      <c r="P6" s="2"/>
    </row>
    <row r="7" spans="2:16" ht="47.25">
      <c r="B7" s="257"/>
      <c r="C7" s="259"/>
      <c r="D7" s="259"/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259"/>
      <c r="K7" s="259"/>
      <c r="L7" s="10" t="s">
        <v>10</v>
      </c>
      <c r="M7" s="10" t="s">
        <v>11</v>
      </c>
      <c r="N7" s="10" t="s">
        <v>12</v>
      </c>
      <c r="O7" s="261"/>
      <c r="P7" s="2"/>
    </row>
    <row r="8" spans="2:16" ht="16.5" thickBot="1">
      <c r="B8" s="11">
        <v>1</v>
      </c>
      <c r="C8" s="12">
        <v>2</v>
      </c>
      <c r="D8" s="12">
        <v>3</v>
      </c>
      <c r="E8" s="12">
        <v>4</v>
      </c>
      <c r="F8" s="12">
        <v>5</v>
      </c>
      <c r="G8" s="12">
        <v>6</v>
      </c>
      <c r="H8" s="12">
        <v>7</v>
      </c>
      <c r="I8" s="12">
        <v>8</v>
      </c>
      <c r="J8" s="12">
        <v>9</v>
      </c>
      <c r="K8" s="12">
        <v>10</v>
      </c>
      <c r="L8" s="12">
        <v>11</v>
      </c>
      <c r="M8" s="12">
        <v>12</v>
      </c>
      <c r="N8" s="12">
        <v>13</v>
      </c>
      <c r="O8" s="13">
        <v>14</v>
      </c>
      <c r="P8" s="2"/>
    </row>
    <row r="9" spans="2:16" ht="16.5" thickTop="1"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  <c r="P9" s="1"/>
    </row>
    <row r="10" spans="2:16" ht="15.75">
      <c r="B10" s="17" t="s">
        <v>105</v>
      </c>
      <c r="C10" s="18"/>
      <c r="D10" s="19"/>
      <c r="E10" s="19"/>
      <c r="F10" s="19"/>
      <c r="G10" s="19"/>
      <c r="H10" s="19"/>
      <c r="I10" s="20">
        <f>SUM(I11:I12)</f>
        <v>83600000</v>
      </c>
      <c r="J10" s="21"/>
      <c r="K10" s="20">
        <f>SUM(K11:K12)</f>
        <v>0</v>
      </c>
      <c r="L10" s="20">
        <f t="shared" ref="L10:M10" si="0">SUM(L11:L12)</f>
        <v>0</v>
      </c>
      <c r="M10" s="20">
        <f t="shared" si="0"/>
        <v>0</v>
      </c>
      <c r="N10" s="19"/>
      <c r="O10" s="57">
        <f>I10</f>
        <v>83600000</v>
      </c>
      <c r="P10" s="1"/>
    </row>
    <row r="11" spans="2:16" ht="13.5" customHeight="1">
      <c r="B11" s="22" t="s">
        <v>24</v>
      </c>
      <c r="C11" s="23" t="s">
        <v>106</v>
      </c>
      <c r="D11" s="24"/>
      <c r="E11" s="24"/>
      <c r="F11" s="24"/>
      <c r="G11" s="24"/>
      <c r="H11" s="24"/>
      <c r="I11" s="25"/>
      <c r="J11" s="26"/>
      <c r="K11" s="25"/>
      <c r="L11" s="25"/>
      <c r="M11" s="25"/>
      <c r="N11" s="24"/>
      <c r="O11" s="27"/>
      <c r="P11" s="1"/>
    </row>
    <row r="12" spans="2:16" ht="20.25" customHeight="1">
      <c r="B12" s="22" t="s">
        <v>27</v>
      </c>
      <c r="C12" s="23" t="s">
        <v>107</v>
      </c>
      <c r="D12" s="24"/>
      <c r="E12" s="24"/>
      <c r="F12" s="24"/>
      <c r="G12" s="24"/>
      <c r="H12" s="24"/>
      <c r="I12" s="25">
        <f>I15</f>
        <v>83600000</v>
      </c>
      <c r="J12" s="25"/>
      <c r="K12" s="25">
        <f t="shared" ref="K12:M12" si="1">K15</f>
        <v>0</v>
      </c>
      <c r="L12" s="25">
        <f t="shared" si="1"/>
        <v>0</v>
      </c>
      <c r="M12" s="25">
        <f t="shared" si="1"/>
        <v>0</v>
      </c>
      <c r="N12" s="24"/>
      <c r="O12" s="56">
        <f>I12</f>
        <v>83600000</v>
      </c>
      <c r="P12" s="1"/>
    </row>
    <row r="13" spans="2:16" ht="15.75">
      <c r="B13" s="22"/>
      <c r="C13" s="23"/>
      <c r="D13" s="24"/>
      <c r="E13" s="24"/>
      <c r="F13" s="24"/>
      <c r="G13" s="24"/>
      <c r="H13" s="24"/>
      <c r="I13" s="25"/>
      <c r="J13" s="26"/>
      <c r="K13" s="25"/>
      <c r="L13" s="25"/>
      <c r="M13" s="25"/>
      <c r="N13" s="24"/>
      <c r="O13" s="27"/>
      <c r="P13" s="1"/>
    </row>
    <row r="14" spans="2:16" ht="15.75">
      <c r="B14" s="17" t="s">
        <v>104</v>
      </c>
      <c r="C14" s="28"/>
      <c r="D14" s="28"/>
      <c r="E14" s="28"/>
      <c r="F14" s="29"/>
      <c r="G14" s="28"/>
      <c r="H14" s="28"/>
      <c r="I14" s="30">
        <f>I15</f>
        <v>83600000</v>
      </c>
      <c r="J14" s="30"/>
      <c r="K14" s="30">
        <f>K15</f>
        <v>0</v>
      </c>
      <c r="L14" s="30">
        <f t="shared" ref="L14:M14" si="2">L15</f>
        <v>0</v>
      </c>
      <c r="M14" s="30">
        <f t="shared" si="2"/>
        <v>0</v>
      </c>
      <c r="N14" s="28"/>
      <c r="O14" s="55">
        <f>I14</f>
        <v>83600000</v>
      </c>
      <c r="P14" s="1"/>
    </row>
    <row r="15" spans="2:16" ht="15.75">
      <c r="B15" s="31" t="s">
        <v>108</v>
      </c>
      <c r="C15" s="32"/>
      <c r="D15" s="32"/>
      <c r="E15" s="32"/>
      <c r="F15" s="32"/>
      <c r="G15" s="32"/>
      <c r="H15" s="32"/>
      <c r="I15" s="33">
        <f>I16+I37</f>
        <v>83600000</v>
      </c>
      <c r="J15" s="33"/>
      <c r="K15" s="33">
        <f>K16+K37</f>
        <v>0</v>
      </c>
      <c r="L15" s="33">
        <f>L16+L37</f>
        <v>0</v>
      </c>
      <c r="M15" s="33">
        <f>M16+M37</f>
        <v>0</v>
      </c>
      <c r="N15" s="32"/>
      <c r="O15" s="54">
        <f>I15</f>
        <v>83600000</v>
      </c>
      <c r="P15" s="1"/>
    </row>
    <row r="16" spans="2:16" ht="15.75">
      <c r="B16" s="31" t="s">
        <v>109</v>
      </c>
      <c r="C16" s="32"/>
      <c r="D16" s="32"/>
      <c r="E16" s="32"/>
      <c r="F16" s="32"/>
      <c r="G16" s="32"/>
      <c r="H16" s="32"/>
      <c r="I16" s="33">
        <f>SUM(I19:I35)</f>
        <v>83600000</v>
      </c>
      <c r="J16" s="33"/>
      <c r="K16" s="33">
        <f t="shared" ref="K16:M16" si="3">SUM(K20:K35)</f>
        <v>0</v>
      </c>
      <c r="L16" s="33">
        <f t="shared" si="3"/>
        <v>0</v>
      </c>
      <c r="M16" s="33">
        <f t="shared" si="3"/>
        <v>0</v>
      </c>
      <c r="N16" s="32"/>
      <c r="O16" s="54">
        <f>I16</f>
        <v>83600000</v>
      </c>
      <c r="P16" s="1"/>
    </row>
    <row r="17" spans="2:16" ht="69.75" customHeight="1">
      <c r="B17" s="35" t="s">
        <v>14</v>
      </c>
      <c r="C17" s="32" t="s">
        <v>25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4"/>
      <c r="P17" s="1"/>
    </row>
    <row r="18" spans="2:16" ht="30" customHeight="1">
      <c r="B18" s="35" t="s">
        <v>24</v>
      </c>
      <c r="C18" s="32" t="s">
        <v>42</v>
      </c>
      <c r="D18" s="32"/>
      <c r="E18" s="32"/>
      <c r="F18" s="32"/>
      <c r="G18" s="32"/>
      <c r="H18" s="36"/>
      <c r="I18" s="32"/>
      <c r="J18" s="36"/>
      <c r="K18" s="32"/>
      <c r="L18" s="32"/>
      <c r="M18" s="32"/>
      <c r="N18" s="36"/>
      <c r="O18" s="34"/>
      <c r="P18" s="1"/>
    </row>
    <row r="19" spans="2:16" ht="30" customHeight="1">
      <c r="B19" s="51">
        <v>1</v>
      </c>
      <c r="C19" s="49" t="s">
        <v>132</v>
      </c>
      <c r="D19" s="49" t="s">
        <v>133</v>
      </c>
      <c r="E19" s="49" t="s">
        <v>94</v>
      </c>
      <c r="F19" s="49"/>
      <c r="G19" s="50">
        <v>12</v>
      </c>
      <c r="H19" s="50" t="s">
        <v>35</v>
      </c>
      <c r="I19" s="52">
        <v>33600000</v>
      </c>
      <c r="J19" s="50" t="s">
        <v>17</v>
      </c>
      <c r="K19" s="53"/>
      <c r="L19" s="49"/>
      <c r="M19" s="49"/>
      <c r="N19" s="50"/>
      <c r="O19" s="248">
        <v>33600000</v>
      </c>
      <c r="P19" s="1"/>
    </row>
    <row r="20" spans="2:16" ht="31.5" customHeight="1">
      <c r="B20" s="167">
        <v>12</v>
      </c>
      <c r="C20" s="239" t="s">
        <v>200</v>
      </c>
      <c r="D20" s="241" t="s">
        <v>203</v>
      </c>
      <c r="E20" s="241" t="s">
        <v>94</v>
      </c>
      <c r="F20" s="241"/>
      <c r="G20" s="242">
        <v>1</v>
      </c>
      <c r="H20" s="242" t="s">
        <v>161</v>
      </c>
      <c r="I20" s="246">
        <v>20000000</v>
      </c>
      <c r="J20" s="50" t="s">
        <v>17</v>
      </c>
      <c r="K20" s="249"/>
      <c r="L20" s="245"/>
      <c r="M20" s="245"/>
      <c r="N20" s="244"/>
      <c r="O20" s="247">
        <f>I20</f>
        <v>20000000</v>
      </c>
      <c r="P20" s="1"/>
    </row>
    <row r="21" spans="2:16" ht="34.5" customHeight="1">
      <c r="B21" s="167">
        <v>13</v>
      </c>
      <c r="C21" s="239" t="s">
        <v>201</v>
      </c>
      <c r="D21" s="241" t="s">
        <v>202</v>
      </c>
      <c r="E21" s="241"/>
      <c r="F21" s="241"/>
      <c r="G21" s="242"/>
      <c r="H21" s="242"/>
      <c r="I21" s="246">
        <v>30000000</v>
      </c>
      <c r="J21" s="50" t="s">
        <v>17</v>
      </c>
      <c r="K21" s="249"/>
      <c r="L21" s="245"/>
      <c r="M21" s="245"/>
      <c r="N21" s="244"/>
      <c r="O21" s="247">
        <f>I21</f>
        <v>30000000</v>
      </c>
      <c r="P21" s="1"/>
    </row>
    <row r="22" spans="2:16" ht="28.5" customHeight="1">
      <c r="B22" s="167"/>
      <c r="C22" s="239"/>
      <c r="D22" s="241"/>
      <c r="E22" s="241"/>
      <c r="F22" s="241"/>
      <c r="G22" s="242"/>
      <c r="H22" s="242"/>
      <c r="I22" s="243"/>
      <c r="J22" s="242"/>
      <c r="K22" s="250"/>
      <c r="L22" s="245"/>
      <c r="M22" s="245"/>
      <c r="N22" s="244"/>
      <c r="O22" s="245"/>
      <c r="P22" s="1"/>
    </row>
    <row r="23" spans="2:16" ht="31.5" customHeight="1">
      <c r="B23" s="37"/>
      <c r="C23" s="38"/>
      <c r="D23" s="38"/>
      <c r="E23" s="38"/>
      <c r="F23" s="38"/>
      <c r="G23" s="39"/>
      <c r="H23" s="39"/>
      <c r="I23" s="40"/>
      <c r="J23" s="39"/>
      <c r="K23" s="41"/>
      <c r="L23" s="42"/>
      <c r="M23" s="42"/>
      <c r="N23" s="39"/>
      <c r="O23" s="43"/>
      <c r="P23" s="1"/>
    </row>
    <row r="24" spans="2:16" ht="41.25" customHeight="1" thickBot="1">
      <c r="B24" s="58"/>
      <c r="C24" s="59"/>
      <c r="D24" s="59"/>
      <c r="E24" s="59"/>
      <c r="F24" s="59"/>
      <c r="G24" s="60"/>
      <c r="H24" s="60"/>
      <c r="I24" s="61"/>
      <c r="J24" s="60"/>
      <c r="K24" s="62"/>
      <c r="L24" s="63"/>
      <c r="M24" s="63"/>
      <c r="N24" s="60"/>
      <c r="O24" s="64"/>
      <c r="P24" s="1"/>
    </row>
    <row r="25" spans="2:16" ht="15" customHeight="1">
      <c r="B25" s="44"/>
      <c r="C25" s="45"/>
      <c r="D25" s="45"/>
      <c r="E25" s="45"/>
      <c r="F25" s="45"/>
      <c r="G25" s="44"/>
      <c r="H25" s="44"/>
      <c r="I25" s="46"/>
      <c r="J25" s="47"/>
      <c r="K25" s="46"/>
      <c r="L25" s="48"/>
      <c r="M25" s="48"/>
      <c r="N25" s="44"/>
      <c r="O25" s="48"/>
      <c r="P25" s="1"/>
    </row>
    <row r="26" spans="2:16">
      <c r="L26" t="s">
        <v>134</v>
      </c>
    </row>
    <row r="28" spans="2:16" ht="15.75" customHeight="1">
      <c r="B28" s="251" t="s">
        <v>130</v>
      </c>
      <c r="C28" s="251"/>
      <c r="D28" s="251"/>
      <c r="L28" s="262" t="s">
        <v>135</v>
      </c>
      <c r="M28" s="262"/>
    </row>
    <row r="29" spans="2:16">
      <c r="B29" s="152"/>
    </row>
    <row r="30" spans="2:16">
      <c r="B30" s="152"/>
    </row>
    <row r="31" spans="2:16" ht="18.75">
      <c r="B31" s="252" t="s">
        <v>131</v>
      </c>
      <c r="C31" s="252"/>
      <c r="D31" s="252"/>
      <c r="E31" s="237"/>
      <c r="F31" s="238"/>
      <c r="G31" s="238"/>
      <c r="H31" s="238"/>
      <c r="I31" s="238"/>
      <c r="J31" s="238"/>
      <c r="K31" s="238"/>
      <c r="L31" s="263" t="s">
        <v>136</v>
      </c>
      <c r="M31" s="263"/>
    </row>
    <row r="32" spans="2:16" ht="15.75">
      <c r="B32" s="150"/>
      <c r="L32" s="264" t="s">
        <v>129</v>
      </c>
      <c r="M32" s="264"/>
    </row>
    <row r="33" ht="14.25" customHeight="1"/>
  </sheetData>
  <mergeCells count="13">
    <mergeCell ref="O6:O7"/>
    <mergeCell ref="L28:M28"/>
    <mergeCell ref="L31:M31"/>
    <mergeCell ref="L32:M32"/>
    <mergeCell ref="K6:K7"/>
    <mergeCell ref="B28:D28"/>
    <mergeCell ref="B31:D31"/>
    <mergeCell ref="L6:N6"/>
    <mergeCell ref="B6:B7"/>
    <mergeCell ref="C6:C7"/>
    <mergeCell ref="D6:D7"/>
    <mergeCell ref="E6:I6"/>
    <mergeCell ref="J6:J7"/>
  </mergeCells>
  <pageMargins left="0.70866141732283472" right="0.70866141732283472" top="0.74803149606299213" bottom="0.74803149606299213" header="0.31496062992125984" footer="0.31496062992125984"/>
  <pageSetup paperSize="5" scale="7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27"/>
  <sheetViews>
    <sheetView tabSelected="1" view="pageBreakPreview" topLeftCell="A17" zoomScale="60" zoomScaleNormal="70" zoomScalePageLayoutView="70" workbookViewId="0">
      <selection activeCell="P31" sqref="P31"/>
    </sheetView>
  </sheetViews>
  <sheetFormatPr defaultRowHeight="14.25"/>
  <cols>
    <col min="1" max="1" width="14.42578125" style="65" customWidth="1"/>
    <col min="2" max="2" width="5.5703125" style="65" customWidth="1"/>
    <col min="3" max="3" width="41.85546875" style="65" customWidth="1"/>
    <col min="4" max="4" width="28.85546875" style="65" customWidth="1"/>
    <col min="5" max="5" width="19.85546875" style="65" customWidth="1"/>
    <col min="6" max="6" width="10" style="65" customWidth="1"/>
    <col min="7" max="7" width="10.42578125" style="65" customWidth="1"/>
    <col min="8" max="8" width="14.5703125" style="65" customWidth="1"/>
    <col min="9" max="9" width="19.7109375" style="65" customWidth="1"/>
    <col min="10" max="10" width="12.5703125" style="65" customWidth="1"/>
    <col min="11" max="11" width="19.5703125" style="65" customWidth="1"/>
    <col min="12" max="12" width="19.28515625" style="65" customWidth="1"/>
    <col min="13" max="13" width="18.28515625" style="65" customWidth="1"/>
    <col min="14" max="14" width="12" style="65" customWidth="1"/>
    <col min="15" max="15" width="19.28515625" style="65" customWidth="1"/>
    <col min="16" max="17" width="9.140625" style="65"/>
    <col min="18" max="18" width="26.5703125" style="66" customWidth="1"/>
    <col min="19" max="16384" width="9.140625" style="65"/>
  </cols>
  <sheetData>
    <row r="1" spans="1:18" ht="18">
      <c r="B1" s="266" t="s">
        <v>110</v>
      </c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</row>
    <row r="2" spans="1:18" ht="18">
      <c r="B2" s="153" t="s">
        <v>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</row>
    <row r="3" spans="1:18" ht="15">
      <c r="B3" s="67"/>
      <c r="C3" s="68"/>
      <c r="D3" s="68"/>
      <c r="E3" s="68"/>
      <c r="F3" s="68"/>
      <c r="G3" s="68"/>
      <c r="H3" s="69"/>
      <c r="I3" s="70"/>
      <c r="J3" s="69"/>
      <c r="K3" s="68"/>
      <c r="L3" s="68"/>
      <c r="M3" s="68"/>
      <c r="N3" s="69"/>
      <c r="O3" s="68"/>
    </row>
    <row r="4" spans="1:18" ht="15.75">
      <c r="B4" s="71" t="s">
        <v>92</v>
      </c>
      <c r="C4" s="68"/>
      <c r="D4" s="68"/>
      <c r="E4" s="68"/>
      <c r="F4" s="68"/>
      <c r="G4" s="68"/>
      <c r="H4" s="69"/>
      <c r="I4" s="72"/>
      <c r="J4" s="69"/>
      <c r="K4" s="73"/>
      <c r="L4" s="68"/>
      <c r="M4" s="68"/>
      <c r="N4" s="68" t="s">
        <v>138</v>
      </c>
      <c r="O4" s="68"/>
    </row>
    <row r="5" spans="1:18" ht="15.75" thickBot="1">
      <c r="B5" s="168" t="s">
        <v>104</v>
      </c>
      <c r="C5" s="169"/>
      <c r="D5" s="169"/>
      <c r="E5" s="169"/>
      <c r="F5" s="169"/>
      <c r="G5" s="169"/>
      <c r="H5" s="170"/>
      <c r="I5" s="171"/>
      <c r="J5" s="170"/>
      <c r="K5" s="172"/>
      <c r="L5" s="169"/>
      <c r="M5" s="169"/>
      <c r="N5" s="170"/>
      <c r="O5" s="169"/>
      <c r="R5" s="66">
        <v>409616000</v>
      </c>
    </row>
    <row r="6" spans="1:18" ht="16.5" thickTop="1">
      <c r="A6" s="183"/>
      <c r="B6" s="267" t="s">
        <v>1</v>
      </c>
      <c r="C6" s="269" t="s">
        <v>2</v>
      </c>
      <c r="D6" s="269" t="s">
        <v>3</v>
      </c>
      <c r="E6" s="271" t="s">
        <v>111</v>
      </c>
      <c r="F6" s="272"/>
      <c r="G6" s="272"/>
      <c r="H6" s="272"/>
      <c r="I6" s="268"/>
      <c r="J6" s="269" t="s">
        <v>4</v>
      </c>
      <c r="K6" s="269" t="s">
        <v>112</v>
      </c>
      <c r="L6" s="271" t="s">
        <v>113</v>
      </c>
      <c r="M6" s="272"/>
      <c r="N6" s="268"/>
      <c r="O6" s="273" t="s">
        <v>114</v>
      </c>
      <c r="R6" s="66">
        <f>K16-R5</f>
        <v>0</v>
      </c>
    </row>
    <row r="7" spans="1:18" ht="63">
      <c r="A7" s="183"/>
      <c r="B7" s="268"/>
      <c r="C7" s="270"/>
      <c r="D7" s="270"/>
      <c r="E7" s="74" t="s">
        <v>5</v>
      </c>
      <c r="F7" s="74" t="s">
        <v>6</v>
      </c>
      <c r="G7" s="74" t="s">
        <v>7</v>
      </c>
      <c r="H7" s="74" t="s">
        <v>8</v>
      </c>
      <c r="I7" s="74" t="s">
        <v>9</v>
      </c>
      <c r="J7" s="270"/>
      <c r="K7" s="270"/>
      <c r="L7" s="74" t="s">
        <v>10</v>
      </c>
      <c r="M7" s="74" t="s">
        <v>11</v>
      </c>
      <c r="N7" s="74" t="s">
        <v>12</v>
      </c>
      <c r="O7" s="274"/>
    </row>
    <row r="8" spans="1:18" ht="16.5" thickBot="1">
      <c r="A8" s="183"/>
      <c r="B8" s="173">
        <v>1</v>
      </c>
      <c r="C8" s="75">
        <v>2</v>
      </c>
      <c r="D8" s="75">
        <v>3</v>
      </c>
      <c r="E8" s="75">
        <v>4</v>
      </c>
      <c r="F8" s="75">
        <v>5</v>
      </c>
      <c r="G8" s="75">
        <v>6</v>
      </c>
      <c r="H8" s="75">
        <v>7</v>
      </c>
      <c r="I8" s="75">
        <v>8</v>
      </c>
      <c r="J8" s="75">
        <v>9</v>
      </c>
      <c r="K8" s="75">
        <v>10</v>
      </c>
      <c r="L8" s="75">
        <v>11</v>
      </c>
      <c r="M8" s="75">
        <v>12</v>
      </c>
      <c r="N8" s="75">
        <v>13</v>
      </c>
      <c r="O8" s="186">
        <v>14</v>
      </c>
    </row>
    <row r="9" spans="1:18" ht="15.75" thickTop="1">
      <c r="A9" s="183"/>
      <c r="B9" s="174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187"/>
    </row>
    <row r="10" spans="1:18" ht="15.75">
      <c r="A10" s="183"/>
      <c r="B10" s="175" t="s">
        <v>105</v>
      </c>
      <c r="C10" s="77"/>
      <c r="D10" s="78"/>
      <c r="E10" s="78"/>
      <c r="F10" s="78"/>
      <c r="G10" s="78"/>
      <c r="H10" s="78"/>
      <c r="I10" s="79">
        <f>I11+I12+I13</f>
        <v>2843311948</v>
      </c>
      <c r="J10" s="80"/>
      <c r="K10" s="79">
        <f>K11+K12+K13</f>
        <v>2604391072</v>
      </c>
      <c r="L10" s="79">
        <f t="shared" ref="L10:M10" si="0">SUM(L11:L12)</f>
        <v>2444566100</v>
      </c>
      <c r="M10" s="79">
        <f t="shared" si="0"/>
        <v>1688265231</v>
      </c>
      <c r="N10" s="78"/>
      <c r="O10" s="188"/>
      <c r="R10" s="89">
        <v>2403502765</v>
      </c>
    </row>
    <row r="11" spans="1:18" ht="15">
      <c r="A11" s="183"/>
      <c r="B11" s="176" t="s">
        <v>24</v>
      </c>
      <c r="C11" s="81" t="s">
        <v>106</v>
      </c>
      <c r="D11" s="82"/>
      <c r="E11" s="82"/>
      <c r="F11" s="82"/>
      <c r="G11" s="82"/>
      <c r="H11" s="82"/>
      <c r="I11" s="83">
        <v>1690056948</v>
      </c>
      <c r="J11" s="84"/>
      <c r="K11" s="83">
        <v>1648775072</v>
      </c>
      <c r="L11" s="83">
        <v>2038013000</v>
      </c>
      <c r="M11" s="83">
        <v>1295757649</v>
      </c>
      <c r="N11" s="82"/>
      <c r="O11" s="189"/>
    </row>
    <row r="12" spans="1:18" ht="15">
      <c r="A12" s="183"/>
      <c r="B12" s="176" t="s">
        <v>27</v>
      </c>
      <c r="C12" s="81" t="s">
        <v>107</v>
      </c>
      <c r="D12" s="82"/>
      <c r="E12" s="82"/>
      <c r="F12" s="82"/>
      <c r="G12" s="82"/>
      <c r="H12" s="82"/>
      <c r="I12" s="83">
        <f>I15</f>
        <v>607255000</v>
      </c>
      <c r="J12" s="83"/>
      <c r="K12" s="83">
        <f t="shared" ref="K12:M12" si="1">K16</f>
        <v>409616000</v>
      </c>
      <c r="L12" s="83">
        <v>406553100</v>
      </c>
      <c r="M12" s="83">
        <f t="shared" si="1"/>
        <v>392507582</v>
      </c>
      <c r="N12" s="82"/>
      <c r="O12" s="189"/>
      <c r="R12" s="66">
        <f>I10-R10</f>
        <v>439809183</v>
      </c>
    </row>
    <row r="13" spans="1:18" ht="15">
      <c r="A13" s="183"/>
      <c r="B13" s="176" t="s">
        <v>13</v>
      </c>
      <c r="C13" s="81" t="s">
        <v>139</v>
      </c>
      <c r="D13" s="82"/>
      <c r="E13" s="82"/>
      <c r="F13" s="82"/>
      <c r="G13" s="82"/>
      <c r="H13" s="82"/>
      <c r="I13" s="83">
        <v>546000000</v>
      </c>
      <c r="J13" s="83"/>
      <c r="K13" s="83">
        <v>546000000</v>
      </c>
      <c r="L13" s="83">
        <v>327600000</v>
      </c>
      <c r="M13" s="83">
        <v>288748000</v>
      </c>
      <c r="N13" s="82"/>
      <c r="O13" s="189"/>
    </row>
    <row r="14" spans="1:18" ht="15">
      <c r="A14" s="183"/>
      <c r="B14" s="176"/>
      <c r="C14" s="81"/>
      <c r="D14" s="82"/>
      <c r="E14" s="82"/>
      <c r="F14" s="82"/>
      <c r="G14" s="82"/>
      <c r="H14" s="82"/>
      <c r="I14" s="83"/>
      <c r="J14" s="84"/>
      <c r="K14" s="83"/>
      <c r="L14" s="83"/>
      <c r="M14" s="83"/>
      <c r="N14" s="82"/>
      <c r="O14" s="189"/>
    </row>
    <row r="15" spans="1:18" s="88" customFormat="1" ht="15.75">
      <c r="A15" s="184"/>
      <c r="B15" s="175" t="s">
        <v>104</v>
      </c>
      <c r="C15" s="85"/>
      <c r="D15" s="85" t="s">
        <v>115</v>
      </c>
      <c r="E15" s="85"/>
      <c r="F15" s="86"/>
      <c r="G15" s="85"/>
      <c r="H15" s="85"/>
      <c r="I15" s="87">
        <f>I16</f>
        <v>607255000</v>
      </c>
      <c r="J15" s="87"/>
      <c r="K15" s="87">
        <f>K16</f>
        <v>409616000</v>
      </c>
      <c r="L15" s="87">
        <f t="shared" ref="L15:M15" si="2">L16</f>
        <v>406553100</v>
      </c>
      <c r="M15" s="87">
        <f t="shared" si="2"/>
        <v>392507582</v>
      </c>
      <c r="N15" s="85"/>
      <c r="O15" s="190"/>
      <c r="R15" s="89"/>
    </row>
    <row r="16" spans="1:18" s="88" customFormat="1" ht="15.75">
      <c r="A16" s="184"/>
      <c r="B16" s="177" t="s">
        <v>108</v>
      </c>
      <c r="C16" s="90"/>
      <c r="D16" s="90"/>
      <c r="E16" s="90"/>
      <c r="F16" s="90"/>
      <c r="G16" s="90"/>
      <c r="H16" s="90"/>
      <c r="I16" s="91">
        <f>I19+I22+I25+I27+I29+I30+I31+I32+I33+I34+I39+I41+I43+I44+I46+I47+I49+I50+I51+I52+I55+I56+I57+I58+I62+I63+I64+I65+I66+I67+I70+I73+I76+I78+I81+I90+I92+I96+I99+I100+I101+I103+I104+I105+I116</f>
        <v>607255000</v>
      </c>
      <c r="J16" s="91"/>
      <c r="K16" s="91">
        <f>K19+K22+K25+K27+K28+K29+K30+K31+K32+K33+K34+K39+K41+K43+K46+K47+K50+K51+K52+K54+K55+K56+K57+K58+K62+K63+K64+K65+K66+K70+K73+K76+K81+K90+K92+K96+K99+K100+K101+K103+K104+K116</f>
        <v>409616000</v>
      </c>
      <c r="L16" s="91">
        <f>L19+L22+L25+L27+L28+L29+L30+L31+L32+L33+L34+L39+L41+L43+L44+L46+L47+L49+L50+L51+L52+L54+L55+L56+L57+L58+L62+L63+L64+L65+L66+L70+L73+L76+L81+L90+L91+L92+L96+L99+L100+L101+L103+L104+L105+L116+L117</f>
        <v>406553100</v>
      </c>
      <c r="M16" s="91">
        <f>M19+M22+M25+M27+M29+M30+M32+M33+M34+M39+M41+M43+M44+M46+M47+M49+M50+M51+M52+M54+M55+M56+M57+M58+M62+M63+M64+M65+M66+M70+M73+M76+M81+M90+M91+M92+M96+M99+M100+M101+M103+M104+M105+M116+M117</f>
        <v>392507582</v>
      </c>
      <c r="N16" s="90"/>
      <c r="O16" s="191"/>
      <c r="R16" s="89">
        <f>406553100-L16</f>
        <v>0</v>
      </c>
    </row>
    <row r="17" spans="1:18" s="88" customFormat="1" ht="15.75">
      <c r="A17" s="184"/>
      <c r="B17" s="178" t="s">
        <v>14</v>
      </c>
      <c r="C17" s="90" t="s">
        <v>37</v>
      </c>
      <c r="D17" s="90"/>
      <c r="E17" s="90"/>
      <c r="F17" s="90"/>
      <c r="G17" s="90"/>
      <c r="H17" s="92"/>
      <c r="I17" s="90"/>
      <c r="J17" s="92"/>
      <c r="K17" s="91"/>
      <c r="L17" s="90"/>
      <c r="M17" s="90"/>
      <c r="N17" s="92"/>
      <c r="O17" s="191"/>
      <c r="R17" s="89"/>
    </row>
    <row r="18" spans="1:18" s="88" customFormat="1" ht="31.5">
      <c r="A18" s="184"/>
      <c r="B18" s="178" t="s">
        <v>24</v>
      </c>
      <c r="C18" s="90" t="s">
        <v>59</v>
      </c>
      <c r="D18" s="90"/>
      <c r="E18" s="90"/>
      <c r="F18" s="90"/>
      <c r="G18" s="90"/>
      <c r="H18" s="92"/>
      <c r="I18" s="93"/>
      <c r="J18" s="92"/>
      <c r="K18" s="90"/>
      <c r="L18" s="93"/>
      <c r="M18" s="93"/>
      <c r="N18" s="92"/>
      <c r="O18" s="191"/>
      <c r="R18" s="89"/>
    </row>
    <row r="19" spans="1:18" ht="30">
      <c r="A19" s="183"/>
      <c r="B19" s="179" t="s">
        <v>14</v>
      </c>
      <c r="C19" s="94" t="s">
        <v>93</v>
      </c>
      <c r="D19" s="94" t="s">
        <v>189</v>
      </c>
      <c r="E19" s="94" t="s">
        <v>94</v>
      </c>
      <c r="F19" s="94" t="s">
        <v>16</v>
      </c>
      <c r="G19" s="95">
        <v>1</v>
      </c>
      <c r="H19" s="95" t="s">
        <v>30</v>
      </c>
      <c r="I19" s="96">
        <f>400000*16</f>
        <v>6400000</v>
      </c>
      <c r="J19" s="95" t="s">
        <v>17</v>
      </c>
      <c r="K19" s="97">
        <v>6400000</v>
      </c>
      <c r="L19" s="98">
        <v>4000000</v>
      </c>
      <c r="M19" s="98">
        <v>4000000</v>
      </c>
      <c r="N19" s="95">
        <f t="shared" ref="N19" si="3">+M19/L19*100</f>
        <v>100</v>
      </c>
      <c r="O19" s="192">
        <v>7100000</v>
      </c>
    </row>
    <row r="20" spans="1:18" s="88" customFormat="1" ht="15.75">
      <c r="A20" s="184"/>
      <c r="B20" s="178" t="s">
        <v>18</v>
      </c>
      <c r="C20" s="90" t="s">
        <v>38</v>
      </c>
      <c r="D20" s="90"/>
      <c r="E20" s="90"/>
      <c r="F20" s="90"/>
      <c r="G20" s="90"/>
      <c r="H20" s="92"/>
      <c r="I20" s="90"/>
      <c r="J20" s="92"/>
      <c r="K20" s="90"/>
      <c r="L20" s="90"/>
      <c r="M20" s="90"/>
      <c r="N20" s="92"/>
      <c r="O20" s="191"/>
      <c r="R20" s="89"/>
    </row>
    <row r="21" spans="1:18" s="88" customFormat="1" ht="31.5">
      <c r="A21" s="184"/>
      <c r="B21" s="178" t="s">
        <v>24</v>
      </c>
      <c r="C21" s="90" t="s">
        <v>39</v>
      </c>
      <c r="D21" s="90"/>
      <c r="E21" s="90"/>
      <c r="F21" s="90"/>
      <c r="G21" s="90"/>
      <c r="H21" s="92"/>
      <c r="I21" s="90"/>
      <c r="J21" s="92"/>
      <c r="K21" s="90"/>
      <c r="L21" s="90"/>
      <c r="M21" s="90"/>
      <c r="N21" s="92"/>
      <c r="O21" s="191"/>
      <c r="R21" s="89"/>
    </row>
    <row r="22" spans="1:18" ht="30">
      <c r="A22" s="183"/>
      <c r="B22" s="179" t="s">
        <v>14</v>
      </c>
      <c r="C22" s="94" t="s">
        <v>60</v>
      </c>
      <c r="D22" s="94" t="s">
        <v>95</v>
      </c>
      <c r="E22" s="94" t="s">
        <v>94</v>
      </c>
      <c r="F22" s="94" t="s">
        <v>16</v>
      </c>
      <c r="G22" s="95">
        <v>1</v>
      </c>
      <c r="H22" s="95" t="s">
        <v>188</v>
      </c>
      <c r="I22" s="96">
        <v>5000000</v>
      </c>
      <c r="J22" s="95" t="s">
        <v>17</v>
      </c>
      <c r="K22" s="97">
        <v>4545000</v>
      </c>
      <c r="L22" s="98">
        <v>4000000</v>
      </c>
      <c r="M22" s="98">
        <v>4000000</v>
      </c>
      <c r="N22" s="95">
        <f t="shared" ref="N22" si="4">+M22/L22*100</f>
        <v>100</v>
      </c>
      <c r="O22" s="192">
        <f t="shared" ref="O22" si="5">+I22+(I22*10%)</f>
        <v>5500000</v>
      </c>
    </row>
    <row r="23" spans="1:18" ht="15.75">
      <c r="A23" s="183"/>
      <c r="B23" s="178" t="s">
        <v>20</v>
      </c>
      <c r="C23" s="99" t="s">
        <v>140</v>
      </c>
      <c r="D23" s="99"/>
      <c r="E23" s="99"/>
      <c r="F23" s="99"/>
      <c r="G23" s="92"/>
      <c r="H23" s="92"/>
      <c r="I23" s="100"/>
      <c r="J23" s="92"/>
      <c r="K23" s="101"/>
      <c r="L23" s="102"/>
      <c r="M23" s="102"/>
      <c r="N23" s="92"/>
      <c r="O23" s="193"/>
    </row>
    <row r="24" spans="1:18" ht="31.5">
      <c r="A24" s="183"/>
      <c r="B24" s="178" t="s">
        <v>24</v>
      </c>
      <c r="C24" s="99" t="s">
        <v>32</v>
      </c>
      <c r="D24" s="99"/>
      <c r="E24" s="99"/>
      <c r="F24" s="99"/>
      <c r="G24" s="92"/>
      <c r="H24" s="92"/>
      <c r="I24" s="100"/>
      <c r="J24" s="92"/>
      <c r="K24" s="101"/>
      <c r="L24" s="102"/>
      <c r="M24" s="102"/>
      <c r="N24" s="92"/>
      <c r="O24" s="193"/>
    </row>
    <row r="25" spans="1:18" ht="50.25" customHeight="1">
      <c r="A25" s="183"/>
      <c r="B25" s="179" t="s">
        <v>14</v>
      </c>
      <c r="C25" s="94" t="s">
        <v>55</v>
      </c>
      <c r="D25" s="94" t="s">
        <v>61</v>
      </c>
      <c r="E25" s="94" t="s">
        <v>15</v>
      </c>
      <c r="F25" s="94" t="s">
        <v>16</v>
      </c>
      <c r="G25" s="95">
        <v>1</v>
      </c>
      <c r="H25" s="95" t="s">
        <v>31</v>
      </c>
      <c r="I25" s="96">
        <v>5000000</v>
      </c>
      <c r="J25" s="95" t="s">
        <v>17</v>
      </c>
      <c r="K25" s="97">
        <v>1500000</v>
      </c>
      <c r="L25" s="98">
        <v>1500000</v>
      </c>
      <c r="M25" s="98">
        <v>1500000</v>
      </c>
      <c r="N25" s="95">
        <f t="shared" ref="N25" si="6">+M25/L25*100</f>
        <v>100</v>
      </c>
      <c r="O25" s="192">
        <f t="shared" ref="O25" si="7">+I25+(I25*10%)</f>
        <v>5500000</v>
      </c>
    </row>
    <row r="26" spans="1:18" ht="31.5">
      <c r="A26" s="183"/>
      <c r="B26" s="180" t="s">
        <v>27</v>
      </c>
      <c r="C26" s="106" t="s">
        <v>49</v>
      </c>
      <c r="D26" s="106"/>
      <c r="E26" s="106"/>
      <c r="F26" s="106"/>
      <c r="G26" s="106"/>
      <c r="H26" s="107"/>
      <c r="I26" s="106"/>
      <c r="J26" s="107"/>
      <c r="K26" s="106"/>
      <c r="L26" s="106"/>
      <c r="M26" s="106"/>
      <c r="N26" s="107"/>
      <c r="O26" s="194"/>
    </row>
    <row r="27" spans="1:18" s="113" customFormat="1" ht="30">
      <c r="A27" s="185"/>
      <c r="B27" s="181" t="s">
        <v>14</v>
      </c>
      <c r="C27" s="108" t="s">
        <v>51</v>
      </c>
      <c r="D27" s="108" t="s">
        <v>187</v>
      </c>
      <c r="E27" s="108" t="s">
        <v>94</v>
      </c>
      <c r="F27" s="108" t="s">
        <v>16</v>
      </c>
      <c r="G27" s="109">
        <v>1</v>
      </c>
      <c r="H27" s="109" t="s">
        <v>19</v>
      </c>
      <c r="I27" s="110">
        <v>10000000</v>
      </c>
      <c r="J27" s="109" t="s">
        <v>17</v>
      </c>
      <c r="K27" s="111">
        <v>15000000</v>
      </c>
      <c r="L27" s="112">
        <v>11750000</v>
      </c>
      <c r="M27" s="112">
        <v>11250000</v>
      </c>
      <c r="N27" s="109">
        <f t="shared" ref="N27:N33" si="8">+M27/L27*100</f>
        <v>95.744680851063833</v>
      </c>
      <c r="O27" s="195">
        <f t="shared" ref="O27:O33" si="9">+I27+(I27*10%)</f>
        <v>11000000</v>
      </c>
      <c r="R27" s="114"/>
    </row>
    <row r="28" spans="1:18" s="113" customFormat="1" ht="30">
      <c r="A28" s="185"/>
      <c r="B28" s="181">
        <v>2</v>
      </c>
      <c r="C28" s="108" t="s">
        <v>191</v>
      </c>
      <c r="D28" s="108" t="s">
        <v>192</v>
      </c>
      <c r="E28" s="108" t="s">
        <v>94</v>
      </c>
      <c r="F28" s="108"/>
      <c r="G28" s="109"/>
      <c r="H28" s="109"/>
      <c r="I28" s="110"/>
      <c r="J28" s="109" t="s">
        <v>17</v>
      </c>
      <c r="K28" s="111">
        <v>6500000</v>
      </c>
      <c r="L28" s="112">
        <v>0</v>
      </c>
      <c r="M28" s="112">
        <v>0</v>
      </c>
      <c r="N28" s="109">
        <v>0</v>
      </c>
      <c r="O28" s="195">
        <v>0</v>
      </c>
      <c r="R28" s="114"/>
    </row>
    <row r="29" spans="1:18" ht="30">
      <c r="A29" s="183"/>
      <c r="B29" s="179">
        <v>3</v>
      </c>
      <c r="C29" s="94" t="s">
        <v>50</v>
      </c>
      <c r="D29" s="94" t="s">
        <v>186</v>
      </c>
      <c r="E29" s="94" t="s">
        <v>94</v>
      </c>
      <c r="F29" s="94" t="s">
        <v>16</v>
      </c>
      <c r="G29" s="95">
        <v>3</v>
      </c>
      <c r="H29" s="95" t="s">
        <v>121</v>
      </c>
      <c r="I29" s="96">
        <v>10000000</v>
      </c>
      <c r="J29" s="95" t="s">
        <v>17</v>
      </c>
      <c r="K29" s="97">
        <v>10000000</v>
      </c>
      <c r="L29" s="98">
        <v>23000000</v>
      </c>
      <c r="M29" s="98">
        <v>23000000</v>
      </c>
      <c r="N29" s="95">
        <f t="shared" si="8"/>
        <v>100</v>
      </c>
      <c r="O29" s="192">
        <f t="shared" si="9"/>
        <v>11000000</v>
      </c>
    </row>
    <row r="30" spans="1:18" ht="30">
      <c r="A30" s="183"/>
      <c r="B30" s="181">
        <v>4</v>
      </c>
      <c r="C30" s="115" t="s">
        <v>185</v>
      </c>
      <c r="D30" s="115" t="s">
        <v>141</v>
      </c>
      <c r="E30" s="115" t="s">
        <v>94</v>
      </c>
      <c r="F30" s="115" t="s">
        <v>16</v>
      </c>
      <c r="G30" s="116">
        <v>12</v>
      </c>
      <c r="H30" s="116" t="s">
        <v>35</v>
      </c>
      <c r="I30" s="96">
        <v>90000000</v>
      </c>
      <c r="J30" s="95" t="s">
        <v>17</v>
      </c>
      <c r="K30" s="97">
        <v>12400000</v>
      </c>
      <c r="L30" s="98">
        <v>8500000</v>
      </c>
      <c r="M30" s="98">
        <v>8408000</v>
      </c>
      <c r="N30" s="95">
        <f t="shared" si="8"/>
        <v>98.917647058823533</v>
      </c>
      <c r="O30" s="192">
        <f t="shared" si="9"/>
        <v>99000000</v>
      </c>
    </row>
    <row r="31" spans="1:18" ht="32.25" customHeight="1">
      <c r="A31" s="183"/>
      <c r="B31" s="179">
        <v>5</v>
      </c>
      <c r="C31" s="94" t="s">
        <v>183</v>
      </c>
      <c r="D31" s="94" t="s">
        <v>184</v>
      </c>
      <c r="E31" s="94" t="s">
        <v>94</v>
      </c>
      <c r="F31" s="94" t="s">
        <v>16</v>
      </c>
      <c r="G31" s="95">
        <v>12</v>
      </c>
      <c r="H31" s="95" t="s">
        <v>35</v>
      </c>
      <c r="I31" s="96">
        <v>27000000</v>
      </c>
      <c r="J31" s="95" t="s">
        <v>17</v>
      </c>
      <c r="K31" s="97">
        <v>0</v>
      </c>
      <c r="L31" s="98">
        <v>0</v>
      </c>
      <c r="M31" s="98">
        <v>0</v>
      </c>
      <c r="N31" s="95" t="e">
        <f t="shared" si="8"/>
        <v>#DIV/0!</v>
      </c>
      <c r="O31" s="192">
        <f t="shared" si="9"/>
        <v>29700000</v>
      </c>
    </row>
    <row r="32" spans="1:18" ht="30">
      <c r="A32" s="183"/>
      <c r="B32" s="181">
        <v>6</v>
      </c>
      <c r="C32" s="94" t="s">
        <v>190</v>
      </c>
      <c r="D32" s="94" t="s">
        <v>182</v>
      </c>
      <c r="E32" s="94" t="s">
        <v>94</v>
      </c>
      <c r="F32" s="94" t="s">
        <v>16</v>
      </c>
      <c r="G32" s="95">
        <v>12</v>
      </c>
      <c r="H32" s="95" t="s">
        <v>35</v>
      </c>
      <c r="I32" s="96">
        <v>26000000</v>
      </c>
      <c r="J32" s="95" t="s">
        <v>17</v>
      </c>
      <c r="K32" s="97">
        <v>20000000</v>
      </c>
      <c r="L32" s="98">
        <v>24060000</v>
      </c>
      <c r="M32" s="98">
        <v>23168287</v>
      </c>
      <c r="N32" s="95">
        <f t="shared" si="8"/>
        <v>96.293794679966751</v>
      </c>
      <c r="O32" s="192">
        <f t="shared" si="9"/>
        <v>28600000</v>
      </c>
    </row>
    <row r="33" spans="1:18" ht="45">
      <c r="A33" s="183"/>
      <c r="B33" s="179">
        <v>7</v>
      </c>
      <c r="C33" s="94" t="s">
        <v>87</v>
      </c>
      <c r="D33" s="94" t="s">
        <v>181</v>
      </c>
      <c r="E33" s="94" t="s">
        <v>94</v>
      </c>
      <c r="F33" s="94" t="s">
        <v>16</v>
      </c>
      <c r="G33" s="95">
        <v>12</v>
      </c>
      <c r="H33" s="95" t="s">
        <v>35</v>
      </c>
      <c r="I33" s="96">
        <v>4000000</v>
      </c>
      <c r="J33" s="95" t="s">
        <v>17</v>
      </c>
      <c r="K33" s="97">
        <v>3000000</v>
      </c>
      <c r="L33" s="98">
        <v>2200000</v>
      </c>
      <c r="M33" s="98">
        <v>1540000</v>
      </c>
      <c r="N33" s="95">
        <f t="shared" si="8"/>
        <v>70</v>
      </c>
      <c r="O33" s="192">
        <f t="shared" si="9"/>
        <v>4400000</v>
      </c>
    </row>
    <row r="34" spans="1:18" ht="30.75" thickBot="1">
      <c r="A34" s="183"/>
      <c r="B34" s="182">
        <v>8</v>
      </c>
      <c r="C34" s="162" t="s">
        <v>179</v>
      </c>
      <c r="D34" s="162" t="s">
        <v>180</v>
      </c>
      <c r="E34" s="162" t="s">
        <v>94</v>
      </c>
      <c r="F34" s="162" t="s">
        <v>16</v>
      </c>
      <c r="G34" s="163">
        <v>12</v>
      </c>
      <c r="H34" s="163" t="s">
        <v>53</v>
      </c>
      <c r="I34" s="164">
        <v>4000000</v>
      </c>
      <c r="J34" s="163" t="s">
        <v>17</v>
      </c>
      <c r="K34" s="165">
        <v>4000000</v>
      </c>
      <c r="L34" s="166">
        <v>2350000</v>
      </c>
      <c r="M34" s="166">
        <v>2350000</v>
      </c>
      <c r="N34" s="163" t="s">
        <v>115</v>
      </c>
      <c r="O34" s="196"/>
    </row>
    <row r="35" spans="1:18" s="148" customFormat="1" ht="15.75" thickTop="1">
      <c r="B35" s="155"/>
      <c r="C35" s="104"/>
      <c r="D35" s="104"/>
      <c r="E35" s="104"/>
      <c r="F35" s="104"/>
      <c r="G35" s="103"/>
      <c r="H35" s="103"/>
      <c r="I35" s="275"/>
      <c r="J35" s="276"/>
      <c r="K35" s="275"/>
      <c r="L35" s="147"/>
      <c r="M35" s="147"/>
      <c r="N35" s="103"/>
      <c r="O35" s="105"/>
      <c r="R35" s="156"/>
    </row>
    <row r="36" spans="1:18" s="148" customFormat="1" ht="15.75" thickBot="1">
      <c r="B36" s="155"/>
      <c r="C36" s="104"/>
      <c r="D36" s="104"/>
      <c r="E36" s="104"/>
      <c r="F36" s="104"/>
      <c r="G36" s="103"/>
      <c r="H36" s="103"/>
      <c r="I36" s="275"/>
      <c r="J36" s="276"/>
      <c r="K36" s="275"/>
      <c r="L36" s="147"/>
      <c r="M36" s="147"/>
      <c r="N36" s="103"/>
      <c r="O36" s="105"/>
      <c r="R36" s="156"/>
    </row>
    <row r="37" spans="1:18" ht="15.75" thickTop="1">
      <c r="B37" s="197"/>
      <c r="C37" s="198"/>
      <c r="D37" s="198"/>
      <c r="E37" s="198"/>
      <c r="F37" s="198"/>
      <c r="G37" s="199"/>
      <c r="H37" s="199"/>
      <c r="I37" s="200"/>
      <c r="J37" s="199"/>
      <c r="K37" s="201"/>
      <c r="L37" s="202"/>
      <c r="M37" s="202"/>
      <c r="N37" s="199"/>
      <c r="O37" s="203"/>
    </row>
    <row r="38" spans="1:18" ht="31.5">
      <c r="B38" s="204" t="s">
        <v>13</v>
      </c>
      <c r="C38" s="90" t="s">
        <v>117</v>
      </c>
      <c r="D38" s="94"/>
      <c r="E38" s="94"/>
      <c r="F38" s="94"/>
      <c r="G38" s="95"/>
      <c r="H38" s="95"/>
      <c r="I38" s="96"/>
      <c r="J38" s="95"/>
      <c r="K38" s="97"/>
      <c r="L38" s="98"/>
      <c r="M38" s="98"/>
      <c r="N38" s="95"/>
      <c r="O38" s="192"/>
    </row>
    <row r="39" spans="1:18" ht="30">
      <c r="B39" s="167" t="s">
        <v>14</v>
      </c>
      <c r="C39" s="94" t="s">
        <v>118</v>
      </c>
      <c r="D39" s="94" t="s">
        <v>119</v>
      </c>
      <c r="E39" s="94" t="s">
        <v>94</v>
      </c>
      <c r="F39" s="94" t="s">
        <v>16</v>
      </c>
      <c r="G39" s="95">
        <v>17</v>
      </c>
      <c r="H39" s="95" t="s">
        <v>178</v>
      </c>
      <c r="I39" s="96">
        <f>250000*17</f>
        <v>4250000</v>
      </c>
      <c r="J39" s="95" t="s">
        <v>17</v>
      </c>
      <c r="K39" s="97">
        <v>0</v>
      </c>
      <c r="L39" s="98">
        <v>6500000</v>
      </c>
      <c r="M39" s="98">
        <v>6000000</v>
      </c>
      <c r="N39" s="95">
        <v>92</v>
      </c>
      <c r="O39" s="205">
        <v>0</v>
      </c>
    </row>
    <row r="40" spans="1:18" ht="47.25">
      <c r="B40" s="206" t="s">
        <v>52</v>
      </c>
      <c r="C40" s="106" t="s">
        <v>33</v>
      </c>
      <c r="D40" s="106"/>
      <c r="E40" s="106"/>
      <c r="F40" s="106"/>
      <c r="G40" s="106"/>
      <c r="H40" s="107"/>
      <c r="I40" s="106"/>
      <c r="J40" s="107"/>
      <c r="K40" s="106"/>
      <c r="L40" s="106"/>
      <c r="M40" s="106"/>
      <c r="N40" s="107"/>
      <c r="O40" s="194"/>
    </row>
    <row r="41" spans="1:18" ht="30">
      <c r="B41" s="167" t="s">
        <v>14</v>
      </c>
      <c r="C41" s="94" t="s">
        <v>90</v>
      </c>
      <c r="D41" s="94" t="s">
        <v>91</v>
      </c>
      <c r="E41" s="94" t="s">
        <v>94</v>
      </c>
      <c r="F41" s="94" t="s">
        <v>16</v>
      </c>
      <c r="G41" s="95">
        <v>16</v>
      </c>
      <c r="H41" s="95" t="s">
        <v>29</v>
      </c>
      <c r="I41" s="96">
        <v>86755000</v>
      </c>
      <c r="J41" s="95" t="s">
        <v>17</v>
      </c>
      <c r="K41" s="97">
        <v>86411000</v>
      </c>
      <c r="L41" s="98">
        <v>86400600</v>
      </c>
      <c r="M41" s="98">
        <v>86400600</v>
      </c>
      <c r="N41" s="95">
        <f t="shared" ref="N41" si="10">+M41/L41*100</f>
        <v>100</v>
      </c>
      <c r="O41" s="192">
        <v>95100000</v>
      </c>
    </row>
    <row r="42" spans="1:18" ht="63">
      <c r="B42" s="204" t="s">
        <v>116</v>
      </c>
      <c r="C42" s="90" t="s">
        <v>36</v>
      </c>
      <c r="D42" s="90"/>
      <c r="E42" s="90"/>
      <c r="F42" s="90"/>
      <c r="G42" s="90"/>
      <c r="H42" s="92"/>
      <c r="I42" s="90"/>
      <c r="J42" s="92"/>
      <c r="K42" s="90"/>
      <c r="L42" s="90"/>
      <c r="M42" s="90"/>
      <c r="N42" s="92"/>
      <c r="O42" s="191"/>
    </row>
    <row r="43" spans="1:18" ht="60">
      <c r="B43" s="167" t="s">
        <v>14</v>
      </c>
      <c r="C43" s="94" t="s">
        <v>98</v>
      </c>
      <c r="D43" s="94" t="s">
        <v>177</v>
      </c>
      <c r="E43" s="94" t="s">
        <v>94</v>
      </c>
      <c r="F43" s="94" t="s">
        <v>16</v>
      </c>
      <c r="G43" s="95">
        <v>12</v>
      </c>
      <c r="H43" s="95" t="s">
        <v>35</v>
      </c>
      <c r="I43" s="96">
        <v>4800000</v>
      </c>
      <c r="J43" s="95" t="s">
        <v>17</v>
      </c>
      <c r="K43" s="97">
        <v>4115000</v>
      </c>
      <c r="L43" s="98">
        <v>20000000</v>
      </c>
      <c r="M43" s="98">
        <v>19460000</v>
      </c>
      <c r="N43" s="95">
        <f t="shared" ref="N43" si="11">+M43/L43*100</f>
        <v>97.3</v>
      </c>
      <c r="O43" s="192">
        <v>5300000</v>
      </c>
    </row>
    <row r="44" spans="1:18" ht="60">
      <c r="B44" s="167">
        <v>2</v>
      </c>
      <c r="C44" s="94" t="s">
        <v>175</v>
      </c>
      <c r="D44" s="94" t="s">
        <v>176</v>
      </c>
      <c r="E44" s="94" t="s">
        <v>94</v>
      </c>
      <c r="F44" s="94"/>
      <c r="G44" s="95">
        <v>12</v>
      </c>
      <c r="H44" s="95" t="s">
        <v>35</v>
      </c>
      <c r="I44" s="96">
        <v>4000000</v>
      </c>
      <c r="J44" s="95" t="s">
        <v>17</v>
      </c>
      <c r="K44" s="97"/>
      <c r="L44" s="98">
        <v>2400000</v>
      </c>
      <c r="M44" s="98">
        <v>2400000</v>
      </c>
      <c r="N44" s="95">
        <v>100</v>
      </c>
      <c r="O44" s="192">
        <v>0</v>
      </c>
    </row>
    <row r="45" spans="1:18" ht="31.5">
      <c r="B45" s="206" t="s">
        <v>142</v>
      </c>
      <c r="C45" s="106" t="s">
        <v>28</v>
      </c>
      <c r="D45" s="106"/>
      <c r="E45" s="106"/>
      <c r="F45" s="106"/>
      <c r="G45" s="106"/>
      <c r="H45" s="107"/>
      <c r="I45" s="106"/>
      <c r="J45" s="107"/>
      <c r="K45" s="106"/>
      <c r="L45" s="106"/>
      <c r="M45" s="106"/>
      <c r="N45" s="107"/>
      <c r="O45" s="194"/>
    </row>
    <row r="46" spans="1:18" s="113" customFormat="1" ht="45">
      <c r="B46" s="207" t="s">
        <v>14</v>
      </c>
      <c r="C46" s="108" t="s">
        <v>174</v>
      </c>
      <c r="D46" s="108" t="s">
        <v>97</v>
      </c>
      <c r="E46" s="108" t="s">
        <v>94</v>
      </c>
      <c r="F46" s="108" t="s">
        <v>16</v>
      </c>
      <c r="G46" s="109">
        <v>16</v>
      </c>
      <c r="H46" s="109" t="s">
        <v>29</v>
      </c>
      <c r="I46" s="110">
        <f>400000*G44</f>
        <v>4800000</v>
      </c>
      <c r="J46" s="109" t="s">
        <v>17</v>
      </c>
      <c r="K46" s="111">
        <v>4800000</v>
      </c>
      <c r="L46" s="112">
        <v>3200000</v>
      </c>
      <c r="M46" s="112">
        <v>3195000</v>
      </c>
      <c r="N46" s="109">
        <f t="shared" ref="N46:N47" si="12">+M46/L46*100</f>
        <v>99.84375</v>
      </c>
      <c r="O46" s="195">
        <v>5300000</v>
      </c>
      <c r="R46" s="114"/>
    </row>
    <row r="47" spans="1:18" s="113" customFormat="1" ht="45">
      <c r="B47" s="208" t="s">
        <v>18</v>
      </c>
      <c r="C47" s="117" t="s">
        <v>75</v>
      </c>
      <c r="D47" s="117" t="s">
        <v>173</v>
      </c>
      <c r="E47" s="117" t="s">
        <v>94</v>
      </c>
      <c r="F47" s="117" t="s">
        <v>16</v>
      </c>
      <c r="G47" s="118">
        <v>16</v>
      </c>
      <c r="H47" s="118" t="s">
        <v>29</v>
      </c>
      <c r="I47" s="119">
        <f>750000*16</f>
        <v>12000000</v>
      </c>
      <c r="J47" s="118" t="s">
        <v>17</v>
      </c>
      <c r="K47" s="120">
        <v>12675000</v>
      </c>
      <c r="L47" s="121">
        <v>8330000</v>
      </c>
      <c r="M47" s="121">
        <v>8180000</v>
      </c>
      <c r="N47" s="118">
        <f t="shared" si="12"/>
        <v>98.199279711884756</v>
      </c>
      <c r="O47" s="209">
        <f t="shared" ref="O47" si="13">+I47+(I47*10%)</f>
        <v>13200000</v>
      </c>
      <c r="R47" s="114"/>
    </row>
    <row r="48" spans="1:18" ht="31.5">
      <c r="B48" s="204" t="s">
        <v>143</v>
      </c>
      <c r="C48" s="90" t="s">
        <v>26</v>
      </c>
      <c r="D48" s="90"/>
      <c r="E48" s="90"/>
      <c r="F48" s="90"/>
      <c r="G48" s="90"/>
      <c r="H48" s="92"/>
      <c r="I48" s="90"/>
      <c r="J48" s="92"/>
      <c r="K48" s="90"/>
      <c r="L48" s="90"/>
      <c r="M48" s="90"/>
      <c r="N48" s="92"/>
      <c r="O48" s="191"/>
    </row>
    <row r="49" spans="2:18" ht="30">
      <c r="B49" s="167">
        <v>1</v>
      </c>
      <c r="C49" s="122" t="s">
        <v>122</v>
      </c>
      <c r="D49" s="122" t="s">
        <v>171</v>
      </c>
      <c r="E49" s="122" t="s">
        <v>94</v>
      </c>
      <c r="F49" s="122" t="s">
        <v>16</v>
      </c>
      <c r="G49" s="95">
        <v>16</v>
      </c>
      <c r="H49" s="95" t="s">
        <v>120</v>
      </c>
      <c r="I49" s="123">
        <f>500000*16</f>
        <v>8000000</v>
      </c>
      <c r="J49" s="95" t="s">
        <v>17</v>
      </c>
      <c r="K49" s="122">
        <v>0</v>
      </c>
      <c r="L49" s="124">
        <v>4561000</v>
      </c>
      <c r="M49" s="124">
        <v>4561000</v>
      </c>
      <c r="N49" s="95">
        <v>100</v>
      </c>
      <c r="O49" s="210"/>
    </row>
    <row r="50" spans="2:18" ht="30">
      <c r="B50" s="167">
        <v>2</v>
      </c>
      <c r="C50" s="94" t="s">
        <v>76</v>
      </c>
      <c r="D50" s="94" t="s">
        <v>172</v>
      </c>
      <c r="E50" s="94" t="s">
        <v>94</v>
      </c>
      <c r="F50" s="94" t="s">
        <v>16</v>
      </c>
      <c r="G50" s="95">
        <v>16</v>
      </c>
      <c r="H50" s="95" t="s">
        <v>29</v>
      </c>
      <c r="I50" s="96">
        <f>300000*16</f>
        <v>4800000</v>
      </c>
      <c r="J50" s="95" t="s">
        <v>17</v>
      </c>
      <c r="K50" s="97">
        <v>6400000</v>
      </c>
      <c r="L50" s="98">
        <v>6400000</v>
      </c>
      <c r="M50" s="98">
        <v>6400000</v>
      </c>
      <c r="N50" s="95">
        <f t="shared" ref="N50:N51" si="14">+M50/L50*100</f>
        <v>100</v>
      </c>
      <c r="O50" s="192">
        <v>7100000</v>
      </c>
    </row>
    <row r="51" spans="2:18" ht="30">
      <c r="B51" s="167">
        <v>3</v>
      </c>
      <c r="C51" s="94" t="s">
        <v>77</v>
      </c>
      <c r="D51" s="94" t="s">
        <v>170</v>
      </c>
      <c r="E51" s="94" t="s">
        <v>94</v>
      </c>
      <c r="F51" s="94" t="s">
        <v>16</v>
      </c>
      <c r="G51" s="95">
        <v>16</v>
      </c>
      <c r="H51" s="95" t="s">
        <v>29</v>
      </c>
      <c r="I51" s="96">
        <f>400000*16</f>
        <v>6400000</v>
      </c>
      <c r="J51" s="95" t="s">
        <v>17</v>
      </c>
      <c r="K51" s="97">
        <v>6310000</v>
      </c>
      <c r="L51" s="98">
        <v>6400000</v>
      </c>
      <c r="M51" s="98">
        <v>6400000</v>
      </c>
      <c r="N51" s="95">
        <f t="shared" si="14"/>
        <v>100</v>
      </c>
      <c r="O51" s="192">
        <f t="shared" ref="O51" si="15">+I51+(I51*10%)</f>
        <v>7040000</v>
      </c>
    </row>
    <row r="52" spans="2:18" ht="30">
      <c r="B52" s="211">
        <v>4</v>
      </c>
      <c r="C52" s="125" t="s">
        <v>96</v>
      </c>
      <c r="D52" s="125" t="s">
        <v>78</v>
      </c>
      <c r="E52" s="125" t="s">
        <v>94</v>
      </c>
      <c r="F52" s="125" t="s">
        <v>16</v>
      </c>
      <c r="G52" s="126">
        <v>16</v>
      </c>
      <c r="H52" s="126" t="s">
        <v>29</v>
      </c>
      <c r="I52" s="127">
        <f>175000*16</f>
        <v>2800000</v>
      </c>
      <c r="J52" s="126" t="s">
        <v>17</v>
      </c>
      <c r="K52" s="128">
        <v>8000000</v>
      </c>
      <c r="L52" s="129">
        <v>2500000</v>
      </c>
      <c r="M52" s="129">
        <v>0</v>
      </c>
      <c r="N52" s="126">
        <v>0</v>
      </c>
      <c r="O52" s="212"/>
    </row>
    <row r="53" spans="2:18" s="132" customFormat="1" ht="31.5">
      <c r="B53" s="204" t="s">
        <v>144</v>
      </c>
      <c r="C53" s="90" t="s">
        <v>42</v>
      </c>
      <c r="D53" s="130"/>
      <c r="E53" s="130"/>
      <c r="F53" s="130"/>
      <c r="G53" s="130"/>
      <c r="H53" s="131"/>
      <c r="I53" s="130"/>
      <c r="J53" s="131"/>
      <c r="K53" s="130"/>
      <c r="L53" s="130"/>
      <c r="M53" s="130"/>
      <c r="N53" s="131"/>
      <c r="O53" s="213"/>
      <c r="R53" s="133"/>
    </row>
    <row r="54" spans="2:18" ht="24" customHeight="1">
      <c r="B54" s="167">
        <v>1</v>
      </c>
      <c r="C54" s="134" t="s">
        <v>193</v>
      </c>
      <c r="D54" s="122" t="s">
        <v>194</v>
      </c>
      <c r="E54" s="122" t="s">
        <v>94</v>
      </c>
      <c r="F54" s="122"/>
      <c r="G54" s="122">
        <v>12</v>
      </c>
      <c r="H54" s="95" t="s">
        <v>35</v>
      </c>
      <c r="I54" s="122">
        <v>0</v>
      </c>
      <c r="J54" s="95" t="s">
        <v>17</v>
      </c>
      <c r="K54" s="122">
        <v>0</v>
      </c>
      <c r="L54" s="124">
        <v>500000</v>
      </c>
      <c r="M54" s="124">
        <v>500000</v>
      </c>
      <c r="N54" s="95">
        <v>100</v>
      </c>
      <c r="O54" s="210"/>
    </row>
    <row r="55" spans="2:18" ht="60">
      <c r="B55" s="167">
        <v>2</v>
      </c>
      <c r="C55" s="94" t="s">
        <v>57</v>
      </c>
      <c r="D55" s="94" t="s">
        <v>169</v>
      </c>
      <c r="E55" s="94" t="s">
        <v>94</v>
      </c>
      <c r="F55" s="94" t="s">
        <v>16</v>
      </c>
      <c r="G55" s="95">
        <v>12</v>
      </c>
      <c r="H55" s="95" t="s">
        <v>35</v>
      </c>
      <c r="I55" s="96">
        <v>20000000</v>
      </c>
      <c r="J55" s="95" t="s">
        <v>17</v>
      </c>
      <c r="K55" s="97">
        <v>18648000</v>
      </c>
      <c r="L55" s="98">
        <v>16950000</v>
      </c>
      <c r="M55" s="98">
        <v>13093195</v>
      </c>
      <c r="N55" s="95">
        <f>+M55/L55*100</f>
        <v>77.245988200589963</v>
      </c>
      <c r="O55" s="192">
        <v>20500000</v>
      </c>
      <c r="P55" s="232"/>
      <c r="Q55" s="148"/>
    </row>
    <row r="56" spans="2:18" ht="30">
      <c r="B56" s="167">
        <v>3</v>
      </c>
      <c r="C56" s="94" t="s">
        <v>43</v>
      </c>
      <c r="D56" s="94" t="s">
        <v>168</v>
      </c>
      <c r="E56" s="94" t="s">
        <v>94</v>
      </c>
      <c r="F56" s="94" t="s">
        <v>16</v>
      </c>
      <c r="G56" s="95">
        <v>12</v>
      </c>
      <c r="H56" s="95" t="s">
        <v>35</v>
      </c>
      <c r="I56" s="96">
        <v>6000000</v>
      </c>
      <c r="J56" s="95" t="s">
        <v>17</v>
      </c>
      <c r="K56" s="97">
        <v>6000000</v>
      </c>
      <c r="L56" s="98">
        <v>1692000</v>
      </c>
      <c r="M56" s="98">
        <v>1692000</v>
      </c>
      <c r="N56" s="95">
        <f t="shared" ref="N56:N66" si="16">+M56/L56*100</f>
        <v>100</v>
      </c>
      <c r="O56" s="192">
        <f t="shared" ref="O56:O67" si="17">+I56+(I56*10%)</f>
        <v>6600000</v>
      </c>
    </row>
    <row r="57" spans="2:18" ht="30">
      <c r="B57" s="167">
        <v>4</v>
      </c>
      <c r="C57" s="94" t="s">
        <v>44</v>
      </c>
      <c r="D57" s="94" t="s">
        <v>167</v>
      </c>
      <c r="E57" s="94" t="s">
        <v>94</v>
      </c>
      <c r="F57" s="94" t="s">
        <v>16</v>
      </c>
      <c r="G57" s="95">
        <v>12</v>
      </c>
      <c r="H57" s="95" t="s">
        <v>35</v>
      </c>
      <c r="I57" s="96">
        <v>10000000</v>
      </c>
      <c r="J57" s="95" t="s">
        <v>17</v>
      </c>
      <c r="K57" s="97">
        <v>7500000</v>
      </c>
      <c r="L57" s="98">
        <v>6600000</v>
      </c>
      <c r="M57" s="98">
        <v>6600000</v>
      </c>
      <c r="N57" s="95">
        <f t="shared" si="16"/>
        <v>100</v>
      </c>
      <c r="O57" s="192">
        <f t="shared" si="17"/>
        <v>11000000</v>
      </c>
    </row>
    <row r="58" spans="2:18" ht="30.75" thickBot="1">
      <c r="B58" s="215">
        <v>5</v>
      </c>
      <c r="C58" s="162" t="s">
        <v>45</v>
      </c>
      <c r="D58" s="162" t="s">
        <v>166</v>
      </c>
      <c r="E58" s="162" t="s">
        <v>94</v>
      </c>
      <c r="F58" s="162" t="s">
        <v>16</v>
      </c>
      <c r="G58" s="163">
        <v>12</v>
      </c>
      <c r="H58" s="163" t="s">
        <v>35</v>
      </c>
      <c r="I58" s="164">
        <v>5000000</v>
      </c>
      <c r="J58" s="163" t="s">
        <v>17</v>
      </c>
      <c r="K58" s="165">
        <v>5000000</v>
      </c>
      <c r="L58" s="216">
        <v>2650000</v>
      </c>
      <c r="M58" s="216">
        <v>2650000</v>
      </c>
      <c r="N58" s="163">
        <f t="shared" si="16"/>
        <v>100</v>
      </c>
      <c r="O58" s="196">
        <f t="shared" si="17"/>
        <v>5500000</v>
      </c>
    </row>
    <row r="59" spans="2:18" ht="15.75" thickTop="1">
      <c r="B59" s="103"/>
      <c r="C59" s="104"/>
      <c r="D59" s="104"/>
      <c r="E59" s="104"/>
      <c r="F59" s="104"/>
      <c r="G59" s="103"/>
      <c r="H59" s="103"/>
      <c r="I59" s="105"/>
      <c r="J59" s="103"/>
      <c r="K59" s="105"/>
      <c r="L59" s="105"/>
      <c r="M59" s="105"/>
      <c r="N59" s="103"/>
      <c r="O59" s="105"/>
    </row>
    <row r="60" spans="2:18" ht="15">
      <c r="B60" s="103"/>
      <c r="C60" s="104"/>
      <c r="D60" s="104"/>
      <c r="E60" s="104"/>
      <c r="F60" s="104"/>
      <c r="G60" s="103"/>
      <c r="H60" s="103"/>
      <c r="I60" s="105"/>
      <c r="J60" s="103"/>
      <c r="K60" s="105"/>
      <c r="L60" s="105"/>
      <c r="M60" s="105"/>
      <c r="N60" s="103"/>
      <c r="O60" s="105"/>
    </row>
    <row r="61" spans="2:18" ht="15.75" thickBot="1">
      <c r="B61" s="103"/>
      <c r="C61" s="104"/>
      <c r="D61" s="104"/>
      <c r="E61" s="104"/>
      <c r="F61" s="104"/>
      <c r="G61" s="103"/>
      <c r="H61" s="103"/>
      <c r="I61" s="105"/>
      <c r="J61" s="103"/>
      <c r="K61" s="105"/>
      <c r="L61" s="105"/>
      <c r="M61" s="105"/>
      <c r="N61" s="103"/>
      <c r="O61" s="105"/>
    </row>
    <row r="62" spans="2:18" ht="30.75" thickTop="1">
      <c r="B62" s="217">
        <v>6</v>
      </c>
      <c r="C62" s="198" t="s">
        <v>56</v>
      </c>
      <c r="D62" s="198" t="s">
        <v>165</v>
      </c>
      <c r="E62" s="198" t="s">
        <v>94</v>
      </c>
      <c r="F62" s="198" t="s">
        <v>16</v>
      </c>
      <c r="G62" s="199">
        <v>12</v>
      </c>
      <c r="H62" s="199" t="s">
        <v>35</v>
      </c>
      <c r="I62" s="200">
        <v>5000000</v>
      </c>
      <c r="J62" s="199" t="s">
        <v>17</v>
      </c>
      <c r="K62" s="201">
        <v>3000000</v>
      </c>
      <c r="L62" s="218">
        <v>1350000</v>
      </c>
      <c r="M62" s="218">
        <v>1350000</v>
      </c>
      <c r="N62" s="199">
        <f t="shared" si="16"/>
        <v>100</v>
      </c>
      <c r="O62" s="203">
        <f t="shared" si="17"/>
        <v>5500000</v>
      </c>
    </row>
    <row r="63" spans="2:18" ht="30">
      <c r="B63" s="167">
        <v>7</v>
      </c>
      <c r="C63" s="94" t="s">
        <v>46</v>
      </c>
      <c r="D63" s="94" t="s">
        <v>164</v>
      </c>
      <c r="E63" s="94" t="s">
        <v>94</v>
      </c>
      <c r="F63" s="94" t="s">
        <v>16</v>
      </c>
      <c r="G63" s="95">
        <v>12</v>
      </c>
      <c r="H63" s="95" t="s">
        <v>35</v>
      </c>
      <c r="I63" s="96">
        <v>1750000</v>
      </c>
      <c r="J63" s="95" t="s">
        <v>17</v>
      </c>
      <c r="K63" s="97">
        <v>1500000</v>
      </c>
      <c r="L63" s="98">
        <v>1440000</v>
      </c>
      <c r="M63" s="98">
        <v>1440000</v>
      </c>
      <c r="N63" s="95">
        <f t="shared" si="16"/>
        <v>100</v>
      </c>
      <c r="O63" s="192">
        <f t="shared" si="17"/>
        <v>1925000</v>
      </c>
    </row>
    <row r="64" spans="2:18" ht="60">
      <c r="B64" s="167">
        <v>8</v>
      </c>
      <c r="C64" s="94" t="s">
        <v>47</v>
      </c>
      <c r="D64" s="94" t="s">
        <v>163</v>
      </c>
      <c r="E64" s="94" t="s">
        <v>94</v>
      </c>
      <c r="F64" s="94" t="s">
        <v>16</v>
      </c>
      <c r="G64" s="95">
        <v>12</v>
      </c>
      <c r="H64" s="95" t="s">
        <v>35</v>
      </c>
      <c r="I64" s="96">
        <v>20000000</v>
      </c>
      <c r="J64" s="95" t="s">
        <v>17</v>
      </c>
      <c r="K64" s="97">
        <v>15897000</v>
      </c>
      <c r="L64" s="98">
        <v>21660000</v>
      </c>
      <c r="M64" s="98">
        <v>21090000</v>
      </c>
      <c r="N64" s="95">
        <f t="shared" si="16"/>
        <v>97.368421052631575</v>
      </c>
      <c r="O64" s="192">
        <f t="shared" si="17"/>
        <v>22000000</v>
      </c>
    </row>
    <row r="65" spans="2:15" ht="30">
      <c r="B65" s="167">
        <v>9</v>
      </c>
      <c r="C65" s="94" t="s">
        <v>58</v>
      </c>
      <c r="D65" s="94" t="s">
        <v>162</v>
      </c>
      <c r="E65" s="94" t="s">
        <v>94</v>
      </c>
      <c r="F65" s="94" t="s">
        <v>16</v>
      </c>
      <c r="G65" s="95">
        <v>12</v>
      </c>
      <c r="H65" s="95" t="s">
        <v>35</v>
      </c>
      <c r="I65" s="96">
        <v>45000000</v>
      </c>
      <c r="J65" s="95" t="s">
        <v>17</v>
      </c>
      <c r="K65" s="97">
        <v>38380000</v>
      </c>
      <c r="L65" s="98">
        <v>37800000</v>
      </c>
      <c r="M65" s="98">
        <v>35320000</v>
      </c>
      <c r="N65" s="95">
        <f t="shared" si="16"/>
        <v>93.439153439153444</v>
      </c>
      <c r="O65" s="192">
        <v>42200000</v>
      </c>
    </row>
    <row r="66" spans="2:15" ht="45">
      <c r="B66" s="167">
        <v>10</v>
      </c>
      <c r="C66" s="135" t="s">
        <v>54</v>
      </c>
      <c r="D66" s="135" t="s">
        <v>99</v>
      </c>
      <c r="E66" s="135" t="s">
        <v>94</v>
      </c>
      <c r="F66" s="135" t="s">
        <v>16</v>
      </c>
      <c r="G66" s="136">
        <v>12</v>
      </c>
      <c r="H66" s="136" t="s">
        <v>53</v>
      </c>
      <c r="I66" s="137">
        <v>35000000</v>
      </c>
      <c r="J66" s="136" t="s">
        <v>17</v>
      </c>
      <c r="K66" s="138">
        <v>25000000</v>
      </c>
      <c r="L66" s="139">
        <v>23000000</v>
      </c>
      <c r="M66" s="139">
        <v>23000000</v>
      </c>
      <c r="N66" s="136">
        <f t="shared" si="16"/>
        <v>100</v>
      </c>
      <c r="O66" s="214">
        <f t="shared" si="17"/>
        <v>38500000</v>
      </c>
    </row>
    <row r="67" spans="2:15" ht="45">
      <c r="B67" s="167">
        <v>11</v>
      </c>
      <c r="C67" s="140" t="s">
        <v>145</v>
      </c>
      <c r="D67" s="140" t="s">
        <v>146</v>
      </c>
      <c r="E67" s="140" t="s">
        <v>94</v>
      </c>
      <c r="F67" s="140"/>
      <c r="G67" s="141">
        <v>1</v>
      </c>
      <c r="H67" s="141" t="s">
        <v>161</v>
      </c>
      <c r="I67" s="142">
        <f>1300000*13</f>
        <v>16900000</v>
      </c>
      <c r="J67" s="141" t="s">
        <v>17</v>
      </c>
      <c r="K67" s="143"/>
      <c r="L67" s="144"/>
      <c r="M67" s="144"/>
      <c r="N67" s="145"/>
      <c r="O67" s="219">
        <f t="shared" si="17"/>
        <v>18590000</v>
      </c>
    </row>
    <row r="68" spans="2:15" ht="15.75">
      <c r="B68" s="204" t="s">
        <v>21</v>
      </c>
      <c r="C68" s="90" t="s">
        <v>62</v>
      </c>
      <c r="D68" s="90"/>
      <c r="E68" s="90"/>
      <c r="F68" s="90"/>
      <c r="G68" s="90"/>
      <c r="H68" s="92"/>
      <c r="I68" s="90"/>
      <c r="J68" s="92"/>
      <c r="K68" s="90"/>
      <c r="L68" s="90"/>
      <c r="M68" s="240"/>
      <c r="N68" s="178"/>
      <c r="O68" s="240"/>
    </row>
    <row r="69" spans="2:15" ht="31.5">
      <c r="B69" s="204" t="s">
        <v>24</v>
      </c>
      <c r="C69" s="90" t="s">
        <v>63</v>
      </c>
      <c r="D69" s="90"/>
      <c r="E69" s="90"/>
      <c r="F69" s="90"/>
      <c r="G69" s="90"/>
      <c r="H69" s="92"/>
      <c r="I69" s="90"/>
      <c r="J69" s="92"/>
      <c r="K69" s="90"/>
      <c r="L69" s="90"/>
      <c r="M69" s="90"/>
      <c r="N69" s="92"/>
      <c r="O69" s="191"/>
    </row>
    <row r="70" spans="2:15" ht="45">
      <c r="B70" s="211" t="s">
        <v>14</v>
      </c>
      <c r="C70" s="125" t="s">
        <v>64</v>
      </c>
      <c r="D70" s="125" t="s">
        <v>65</v>
      </c>
      <c r="E70" s="125" t="s">
        <v>94</v>
      </c>
      <c r="F70" s="125" t="s">
        <v>16</v>
      </c>
      <c r="G70" s="126">
        <v>16</v>
      </c>
      <c r="H70" s="126" t="s">
        <v>29</v>
      </c>
      <c r="I70" s="127">
        <f>500000*16</f>
        <v>8000000</v>
      </c>
      <c r="J70" s="126" t="s">
        <v>17</v>
      </c>
      <c r="K70" s="128">
        <v>4800000</v>
      </c>
      <c r="L70" s="129">
        <v>4000000</v>
      </c>
      <c r="M70" s="129">
        <v>4000000</v>
      </c>
      <c r="N70" s="126">
        <f t="shared" ref="N70" si="18">+M70/L70*100</f>
        <v>100</v>
      </c>
      <c r="O70" s="212">
        <v>5300000</v>
      </c>
    </row>
    <row r="71" spans="2:15" ht="31.5">
      <c r="B71" s="206" t="s">
        <v>22</v>
      </c>
      <c r="C71" s="106" t="s">
        <v>66</v>
      </c>
      <c r="D71" s="106"/>
      <c r="E71" s="106"/>
      <c r="F71" s="106"/>
      <c r="G71" s="106"/>
      <c r="H71" s="107"/>
      <c r="I71" s="106"/>
      <c r="J71" s="107"/>
      <c r="K71" s="106"/>
      <c r="L71" s="106"/>
      <c r="M71" s="106"/>
      <c r="N71" s="107"/>
      <c r="O71" s="194"/>
    </row>
    <row r="72" spans="2:15" ht="31.5">
      <c r="B72" s="204" t="s">
        <v>24</v>
      </c>
      <c r="C72" s="90" t="s">
        <v>67</v>
      </c>
      <c r="D72" s="90"/>
      <c r="E72" s="90"/>
      <c r="F72" s="90"/>
      <c r="G72" s="90"/>
      <c r="H72" s="92"/>
      <c r="I72" s="90"/>
      <c r="J72" s="92"/>
      <c r="K72" s="90"/>
      <c r="L72" s="90"/>
      <c r="M72" s="90"/>
      <c r="N72" s="92"/>
      <c r="O72" s="191"/>
    </row>
    <row r="73" spans="2:15" ht="64.5" customHeight="1">
      <c r="B73" s="167" t="s">
        <v>14</v>
      </c>
      <c r="C73" s="94" t="s">
        <v>68</v>
      </c>
      <c r="D73" s="94" t="s">
        <v>69</v>
      </c>
      <c r="E73" s="94" t="s">
        <v>94</v>
      </c>
      <c r="F73" s="94" t="s">
        <v>16</v>
      </c>
      <c r="G73" s="95">
        <v>16</v>
      </c>
      <c r="H73" s="95" t="s">
        <v>29</v>
      </c>
      <c r="I73" s="96">
        <f>450000*16</f>
        <v>7200000</v>
      </c>
      <c r="J73" s="95" t="s">
        <v>17</v>
      </c>
      <c r="K73" s="97">
        <v>7200000</v>
      </c>
      <c r="L73" s="98">
        <v>7200000</v>
      </c>
      <c r="M73" s="98">
        <v>7000000</v>
      </c>
      <c r="N73" s="95">
        <f t="shared" ref="N73" si="19">+M73/L73*100</f>
        <v>97.222222222222214</v>
      </c>
      <c r="O73" s="192">
        <v>8000000</v>
      </c>
    </row>
    <row r="74" spans="2:15" ht="15.75">
      <c r="B74" s="206">
        <v>6</v>
      </c>
      <c r="C74" s="106" t="s">
        <v>70</v>
      </c>
      <c r="D74" s="106"/>
      <c r="E74" s="106"/>
      <c r="F74" s="106"/>
      <c r="G74" s="106"/>
      <c r="H74" s="107"/>
      <c r="I74" s="106"/>
      <c r="J74" s="107"/>
      <c r="K74" s="106"/>
      <c r="L74" s="106"/>
      <c r="M74" s="106"/>
      <c r="N74" s="107"/>
      <c r="O74" s="194"/>
    </row>
    <row r="75" spans="2:15" ht="31.5">
      <c r="B75" s="204" t="s">
        <v>24</v>
      </c>
      <c r="C75" s="90" t="s">
        <v>71</v>
      </c>
      <c r="D75" s="90"/>
      <c r="E75" s="90"/>
      <c r="F75" s="90"/>
      <c r="G75" s="90"/>
      <c r="H75" s="92"/>
      <c r="I75" s="90"/>
      <c r="J75" s="92"/>
      <c r="K75" s="90"/>
      <c r="L75" s="90"/>
      <c r="M75" s="90"/>
      <c r="N75" s="92"/>
      <c r="O75" s="191"/>
    </row>
    <row r="76" spans="2:15" ht="45">
      <c r="B76" s="167" t="s">
        <v>14</v>
      </c>
      <c r="C76" s="94" t="s">
        <v>72</v>
      </c>
      <c r="D76" s="94" t="s">
        <v>89</v>
      </c>
      <c r="E76" s="94" t="s">
        <v>94</v>
      </c>
      <c r="F76" s="94" t="s">
        <v>16</v>
      </c>
      <c r="G76" s="95">
        <v>16</v>
      </c>
      <c r="H76" s="95" t="s">
        <v>29</v>
      </c>
      <c r="I76" s="96">
        <v>4800000</v>
      </c>
      <c r="J76" s="95" t="s">
        <v>17</v>
      </c>
      <c r="K76" s="97">
        <v>4800000</v>
      </c>
      <c r="L76" s="98">
        <v>4000000</v>
      </c>
      <c r="M76" s="98">
        <v>4000000</v>
      </c>
      <c r="N76" s="95">
        <f t="shared" ref="N76" si="20">+M76/L76*100</f>
        <v>100</v>
      </c>
      <c r="O76" s="192">
        <v>5300000</v>
      </c>
    </row>
    <row r="77" spans="2:15" ht="30">
      <c r="B77" s="167" t="s">
        <v>124</v>
      </c>
      <c r="C77" s="94" t="s">
        <v>125</v>
      </c>
      <c r="D77" s="94"/>
      <c r="E77" s="94"/>
      <c r="F77" s="94"/>
      <c r="G77" s="95"/>
      <c r="H77" s="95"/>
      <c r="I77" s="96"/>
      <c r="J77" s="95"/>
      <c r="K77" s="97"/>
      <c r="L77" s="98"/>
      <c r="M77" s="98"/>
      <c r="N77" s="95"/>
      <c r="O77" s="192"/>
    </row>
    <row r="78" spans="2:15" ht="45">
      <c r="B78" s="167">
        <v>1</v>
      </c>
      <c r="C78" s="94" t="s">
        <v>126</v>
      </c>
      <c r="D78" s="94" t="s">
        <v>160</v>
      </c>
      <c r="E78" s="94" t="s">
        <v>94</v>
      </c>
      <c r="F78" s="94"/>
      <c r="G78" s="95">
        <v>16</v>
      </c>
      <c r="H78" s="95" t="s">
        <v>120</v>
      </c>
      <c r="I78" s="96">
        <f>500000*16</f>
        <v>8000000</v>
      </c>
      <c r="J78" s="95" t="s">
        <v>17</v>
      </c>
      <c r="K78" s="97"/>
      <c r="L78" s="98"/>
      <c r="M78" s="98"/>
      <c r="N78" s="95"/>
      <c r="O78" s="192"/>
    </row>
    <row r="79" spans="2:15" ht="15.75">
      <c r="B79" s="204">
        <v>7</v>
      </c>
      <c r="C79" s="90" t="s">
        <v>40</v>
      </c>
      <c r="D79" s="90"/>
      <c r="E79" s="90"/>
      <c r="F79" s="90"/>
      <c r="G79" s="90"/>
      <c r="H79" s="92"/>
      <c r="I79" s="90"/>
      <c r="J79" s="92"/>
      <c r="K79" s="90"/>
      <c r="L79" s="90"/>
      <c r="M79" s="90"/>
      <c r="N79" s="92"/>
      <c r="O79" s="191"/>
    </row>
    <row r="80" spans="2:15" ht="31.5">
      <c r="B80" s="204" t="s">
        <v>24</v>
      </c>
      <c r="C80" s="90" t="s">
        <v>41</v>
      </c>
      <c r="D80" s="90"/>
      <c r="E80" s="90"/>
      <c r="F80" s="90"/>
      <c r="G80" s="90"/>
      <c r="H80" s="92"/>
      <c r="I80" s="90"/>
      <c r="J80" s="92"/>
      <c r="K80" s="90"/>
      <c r="L80" s="90"/>
      <c r="M80" s="90"/>
      <c r="N80" s="92"/>
      <c r="O80" s="191"/>
    </row>
    <row r="81" spans="2:18" ht="75">
      <c r="B81" s="167" t="s">
        <v>14</v>
      </c>
      <c r="C81" s="94" t="s">
        <v>73</v>
      </c>
      <c r="D81" s="94" t="s">
        <v>159</v>
      </c>
      <c r="E81" s="94" t="s">
        <v>15</v>
      </c>
      <c r="F81" s="94" t="s">
        <v>16</v>
      </c>
      <c r="G81" s="95">
        <v>16</v>
      </c>
      <c r="H81" s="95" t="s">
        <v>29</v>
      </c>
      <c r="I81" s="96">
        <f>500000*16</f>
        <v>8000000</v>
      </c>
      <c r="J81" s="95" t="s">
        <v>17</v>
      </c>
      <c r="K81" s="97">
        <v>7345000</v>
      </c>
      <c r="L81" s="98">
        <v>6005000</v>
      </c>
      <c r="M81" s="98">
        <v>6005000</v>
      </c>
      <c r="N81" s="95">
        <f t="shared" ref="N81" si="21">+M81/L81*100</f>
        <v>100</v>
      </c>
      <c r="O81" s="192">
        <f t="shared" ref="O81" si="22">+I81+(I81*10%)</f>
        <v>8800000</v>
      </c>
      <c r="R81" s="66">
        <f>3200000+M81</f>
        <v>9205000</v>
      </c>
    </row>
    <row r="82" spans="2:18" ht="15">
      <c r="B82" s="167"/>
      <c r="C82" s="94"/>
      <c r="D82" s="94"/>
      <c r="E82" s="94"/>
      <c r="F82" s="94"/>
      <c r="G82" s="95"/>
      <c r="H82" s="95"/>
      <c r="I82" s="96"/>
      <c r="J82" s="95"/>
      <c r="K82" s="97"/>
      <c r="L82" s="98"/>
      <c r="M82" s="98"/>
      <c r="N82" s="95"/>
      <c r="O82" s="192"/>
    </row>
    <row r="83" spans="2:18" ht="15.75" thickBot="1">
      <c r="B83" s="215"/>
      <c r="C83" s="162"/>
      <c r="D83" s="162"/>
      <c r="E83" s="162"/>
      <c r="F83" s="162"/>
      <c r="G83" s="163"/>
      <c r="H83" s="163"/>
      <c r="I83" s="164"/>
      <c r="J83" s="163"/>
      <c r="K83" s="165"/>
      <c r="L83" s="216"/>
      <c r="M83" s="216"/>
      <c r="N83" s="163"/>
      <c r="O83" s="196"/>
    </row>
    <row r="84" spans="2:18" ht="15.75" thickTop="1">
      <c r="B84" s="103"/>
      <c r="C84" s="104"/>
      <c r="D84" s="104"/>
      <c r="E84" s="104"/>
      <c r="F84" s="104"/>
      <c r="G84" s="103"/>
      <c r="H84" s="103"/>
      <c r="I84" s="275"/>
      <c r="J84" s="276"/>
      <c r="K84" s="275"/>
      <c r="L84" s="105"/>
      <c r="M84" s="105"/>
      <c r="N84" s="103"/>
      <c r="O84" s="105"/>
    </row>
    <row r="85" spans="2:18" ht="15">
      <c r="B85" s="103"/>
      <c r="C85" s="104"/>
      <c r="D85" s="104"/>
      <c r="E85" s="104"/>
      <c r="F85" s="104"/>
      <c r="G85" s="103"/>
      <c r="H85" s="103"/>
      <c r="I85" s="275"/>
      <c r="J85" s="276"/>
      <c r="K85" s="275"/>
      <c r="L85" s="105"/>
      <c r="M85" s="105"/>
      <c r="N85" s="103"/>
      <c r="O85" s="105"/>
    </row>
    <row r="86" spans="2:18" ht="15">
      <c r="B86" s="103"/>
      <c r="C86" s="104"/>
      <c r="D86" s="104"/>
      <c r="E86" s="104"/>
      <c r="F86" s="104"/>
      <c r="G86" s="103"/>
      <c r="H86" s="103"/>
      <c r="I86" s="275"/>
      <c r="J86" s="276"/>
      <c r="K86" s="275"/>
      <c r="L86" s="105"/>
      <c r="M86" s="105"/>
      <c r="N86" s="103"/>
      <c r="O86" s="105"/>
    </row>
    <row r="87" spans="2:18" ht="15.75" thickBot="1">
      <c r="B87" s="103"/>
      <c r="C87" s="104"/>
      <c r="D87" s="104"/>
      <c r="E87" s="104"/>
      <c r="F87" s="104"/>
      <c r="G87" s="103"/>
      <c r="H87" s="103"/>
      <c r="I87" s="275"/>
      <c r="J87" s="276"/>
      <c r="K87" s="275"/>
      <c r="L87" s="105"/>
      <c r="M87" s="105"/>
      <c r="N87" s="103"/>
      <c r="O87" s="105"/>
    </row>
    <row r="88" spans="2:18" ht="17.25" thickTop="1" thickBot="1">
      <c r="B88" s="233">
        <v>8</v>
      </c>
      <c r="C88" s="234" t="s">
        <v>147</v>
      </c>
      <c r="D88" s="234"/>
      <c r="E88" s="234"/>
      <c r="F88" s="234"/>
      <c r="G88" s="234"/>
      <c r="H88" s="235"/>
      <c r="I88" s="234"/>
      <c r="J88" s="235"/>
      <c r="K88" s="234"/>
      <c r="L88" s="234"/>
      <c r="M88" s="234"/>
      <c r="N88" s="235"/>
      <c r="O88" s="236"/>
    </row>
    <row r="89" spans="2:18" ht="48" thickTop="1">
      <c r="B89" s="206" t="s">
        <v>24</v>
      </c>
      <c r="C89" s="106" t="s">
        <v>74</v>
      </c>
      <c r="D89" s="106"/>
      <c r="E89" s="106"/>
      <c r="F89" s="106"/>
      <c r="G89" s="106"/>
      <c r="H89" s="107"/>
      <c r="I89" s="106"/>
      <c r="J89" s="107"/>
      <c r="K89" s="106"/>
      <c r="L89" s="106"/>
      <c r="M89" s="106"/>
      <c r="N89" s="107"/>
      <c r="O89" s="194"/>
    </row>
    <row r="90" spans="2:18" ht="105">
      <c r="B90" s="167" t="s">
        <v>14</v>
      </c>
      <c r="C90" s="94" t="s">
        <v>148</v>
      </c>
      <c r="D90" s="94" t="s">
        <v>158</v>
      </c>
      <c r="E90" s="94" t="s">
        <v>15</v>
      </c>
      <c r="F90" s="94" t="s">
        <v>16</v>
      </c>
      <c r="G90" s="95">
        <v>16</v>
      </c>
      <c r="H90" s="95" t="s">
        <v>29</v>
      </c>
      <c r="I90" s="96">
        <f>500000*16</f>
        <v>8000000</v>
      </c>
      <c r="J90" s="95" t="s">
        <v>17</v>
      </c>
      <c r="K90" s="97">
        <v>0</v>
      </c>
      <c r="L90" s="98">
        <v>0</v>
      </c>
      <c r="M90" s="98">
        <v>0</v>
      </c>
      <c r="N90" s="95"/>
      <c r="O90" s="192">
        <f t="shared" ref="O90" si="23">+I90+(I90*10%)</f>
        <v>8800000</v>
      </c>
    </row>
    <row r="91" spans="2:18" ht="30">
      <c r="B91" s="167">
        <v>2</v>
      </c>
      <c r="C91" s="115" t="s">
        <v>198</v>
      </c>
      <c r="D91" s="115" t="s">
        <v>199</v>
      </c>
      <c r="E91" s="115" t="s">
        <v>94</v>
      </c>
      <c r="F91" s="115" t="s">
        <v>16</v>
      </c>
      <c r="G91" s="116">
        <v>16</v>
      </c>
      <c r="H91" s="116" t="s">
        <v>120</v>
      </c>
      <c r="I91" s="96"/>
      <c r="J91" s="95" t="s">
        <v>17</v>
      </c>
      <c r="K91" s="97">
        <v>0</v>
      </c>
      <c r="L91" s="98">
        <v>8000000</v>
      </c>
      <c r="M91" s="98">
        <f>L91</f>
        <v>8000000</v>
      </c>
      <c r="N91" s="95">
        <v>100</v>
      </c>
      <c r="O91" s="192">
        <f>M91</f>
        <v>8000000</v>
      </c>
    </row>
    <row r="92" spans="2:18" ht="60">
      <c r="B92" s="220">
        <v>3</v>
      </c>
      <c r="C92" s="115" t="s">
        <v>149</v>
      </c>
      <c r="D92" s="115" t="s">
        <v>150</v>
      </c>
      <c r="E92" s="115" t="s">
        <v>94</v>
      </c>
      <c r="F92" s="115" t="s">
        <v>16</v>
      </c>
      <c r="G92" s="116">
        <v>16</v>
      </c>
      <c r="H92" s="116" t="s">
        <v>120</v>
      </c>
      <c r="I92" s="96">
        <f>475000*16</f>
        <v>7600000</v>
      </c>
      <c r="J92" s="95" t="s">
        <v>17</v>
      </c>
      <c r="K92" s="97">
        <v>0</v>
      </c>
      <c r="L92" s="98">
        <v>0</v>
      </c>
      <c r="M92" s="98">
        <v>0</v>
      </c>
      <c r="N92" s="95">
        <v>0</v>
      </c>
      <c r="O92" s="192">
        <v>0</v>
      </c>
    </row>
    <row r="93" spans="2:18" ht="15">
      <c r="B93" s="211"/>
      <c r="C93" s="125"/>
      <c r="D93" s="125"/>
      <c r="E93" s="125"/>
      <c r="F93" s="125"/>
      <c r="G93" s="126"/>
      <c r="H93" s="126"/>
      <c r="I93" s="127"/>
      <c r="J93" s="126"/>
      <c r="K93" s="128"/>
      <c r="L93" s="146"/>
      <c r="M93" s="146"/>
      <c r="N93" s="126"/>
      <c r="O93" s="212"/>
    </row>
    <row r="94" spans="2:18" ht="15.75">
      <c r="B94" s="204" t="s">
        <v>23</v>
      </c>
      <c r="C94" s="90" t="s">
        <v>151</v>
      </c>
      <c r="D94" s="90"/>
      <c r="E94" s="90"/>
      <c r="F94" s="90"/>
      <c r="G94" s="90"/>
      <c r="H94" s="92"/>
      <c r="I94" s="90"/>
      <c r="J94" s="92"/>
      <c r="K94" s="90"/>
      <c r="L94" s="90"/>
      <c r="M94" s="90"/>
      <c r="N94" s="92"/>
      <c r="O94" s="191"/>
    </row>
    <row r="95" spans="2:18" ht="31.5">
      <c r="B95" s="204" t="s">
        <v>24</v>
      </c>
      <c r="C95" s="90" t="s">
        <v>34</v>
      </c>
      <c r="D95" s="90"/>
      <c r="E95" s="90"/>
      <c r="F95" s="90"/>
      <c r="G95" s="90"/>
      <c r="H95" s="92"/>
      <c r="I95" s="90"/>
      <c r="J95" s="92"/>
      <c r="K95" s="90"/>
      <c r="L95" s="90"/>
      <c r="M95" s="90"/>
      <c r="N95" s="92"/>
      <c r="O95" s="191"/>
    </row>
    <row r="96" spans="2:18" ht="30">
      <c r="B96" s="167" t="s">
        <v>14</v>
      </c>
      <c r="C96" s="94" t="s">
        <v>204</v>
      </c>
      <c r="D96" s="94" t="s">
        <v>152</v>
      </c>
      <c r="E96" s="94" t="s">
        <v>15</v>
      </c>
      <c r="F96" s="94" t="s">
        <v>16</v>
      </c>
      <c r="G96" s="95">
        <v>16</v>
      </c>
      <c r="H96" s="95" t="s">
        <v>29</v>
      </c>
      <c r="I96" s="96">
        <v>5600000</v>
      </c>
      <c r="J96" s="95" t="s">
        <v>17</v>
      </c>
      <c r="K96" s="97">
        <v>5705000</v>
      </c>
      <c r="L96" s="98">
        <v>3200000</v>
      </c>
      <c r="M96" s="98">
        <v>3200000</v>
      </c>
      <c r="N96" s="95">
        <f t="shared" ref="N96" si="24">+M96/L96*100</f>
        <v>100</v>
      </c>
      <c r="O96" s="192">
        <v>7500000</v>
      </c>
    </row>
    <row r="97" spans="2:15" ht="31.5">
      <c r="B97" s="204">
        <v>10</v>
      </c>
      <c r="C97" s="90" t="s">
        <v>79</v>
      </c>
      <c r="D97" s="90"/>
      <c r="E97" s="90"/>
      <c r="F97" s="90"/>
      <c r="G97" s="90"/>
      <c r="H97" s="92"/>
      <c r="I97" s="90"/>
      <c r="J97" s="92"/>
      <c r="K97" s="90"/>
      <c r="L97" s="90"/>
      <c r="M97" s="90"/>
      <c r="N97" s="92"/>
      <c r="O97" s="191"/>
    </row>
    <row r="98" spans="2:15" ht="31.5">
      <c r="B98" s="204" t="s">
        <v>24</v>
      </c>
      <c r="C98" s="90" t="s">
        <v>80</v>
      </c>
      <c r="D98" s="90"/>
      <c r="E98" s="90"/>
      <c r="F98" s="90"/>
      <c r="G98" s="90"/>
      <c r="H98" s="92"/>
      <c r="I98" s="90"/>
      <c r="J98" s="92"/>
      <c r="K98" s="90"/>
      <c r="L98" s="90"/>
      <c r="M98" s="90"/>
      <c r="N98" s="92"/>
      <c r="O98" s="191"/>
    </row>
    <row r="99" spans="2:15" ht="45">
      <c r="B99" s="167" t="s">
        <v>14</v>
      </c>
      <c r="C99" s="94" t="s">
        <v>123</v>
      </c>
      <c r="D99" s="94" t="s">
        <v>154</v>
      </c>
      <c r="E99" s="94" t="s">
        <v>94</v>
      </c>
      <c r="F99" s="94" t="s">
        <v>16</v>
      </c>
      <c r="G99" s="95">
        <v>16</v>
      </c>
      <c r="H99" s="95" t="s">
        <v>29</v>
      </c>
      <c r="I99" s="96">
        <f>300000*16</f>
        <v>4800000</v>
      </c>
      <c r="J99" s="95" t="s">
        <v>17</v>
      </c>
      <c r="K99" s="97">
        <v>4800000</v>
      </c>
      <c r="L99" s="98">
        <v>3086500</v>
      </c>
      <c r="M99" s="98">
        <v>3086500</v>
      </c>
      <c r="N99" s="95">
        <f t="shared" ref="N99:N101" si="25">+M99/L99*100</f>
        <v>100</v>
      </c>
      <c r="O99" s="192">
        <v>5300000</v>
      </c>
    </row>
    <row r="100" spans="2:15" ht="66.75" customHeight="1">
      <c r="B100" s="167" t="s">
        <v>18</v>
      </c>
      <c r="C100" s="94" t="s">
        <v>81</v>
      </c>
      <c r="D100" s="94" t="s">
        <v>153</v>
      </c>
      <c r="E100" s="94" t="s">
        <v>94</v>
      </c>
      <c r="F100" s="94" t="s">
        <v>16</v>
      </c>
      <c r="G100" s="95">
        <v>1</v>
      </c>
      <c r="H100" s="95" t="s">
        <v>29</v>
      </c>
      <c r="I100" s="96">
        <v>5000000</v>
      </c>
      <c r="J100" s="95" t="s">
        <v>17</v>
      </c>
      <c r="K100" s="97">
        <v>5000000</v>
      </c>
      <c r="L100" s="98">
        <v>4996000</v>
      </c>
      <c r="M100" s="98">
        <v>4996000</v>
      </c>
      <c r="N100" s="95">
        <f t="shared" si="25"/>
        <v>100</v>
      </c>
      <c r="O100" s="192">
        <f t="shared" ref="O100:O101" si="26">+I100+(I100*10%)</f>
        <v>5500000</v>
      </c>
    </row>
    <row r="101" spans="2:15" ht="45">
      <c r="B101" s="211" t="s">
        <v>20</v>
      </c>
      <c r="C101" s="125" t="s">
        <v>82</v>
      </c>
      <c r="D101" s="125" t="s">
        <v>100</v>
      </c>
      <c r="E101" s="125" t="s">
        <v>15</v>
      </c>
      <c r="F101" s="125" t="s">
        <v>16</v>
      </c>
      <c r="G101" s="126">
        <v>16</v>
      </c>
      <c r="H101" s="126" t="s">
        <v>29</v>
      </c>
      <c r="I101" s="127">
        <v>16000000</v>
      </c>
      <c r="J101" s="126" t="s">
        <v>17</v>
      </c>
      <c r="K101" s="128">
        <v>15385000</v>
      </c>
      <c r="L101" s="146">
        <v>8000000</v>
      </c>
      <c r="M101" s="146">
        <v>8000000</v>
      </c>
      <c r="N101" s="126">
        <f t="shared" si="25"/>
        <v>100</v>
      </c>
      <c r="O101" s="212">
        <f t="shared" si="26"/>
        <v>17600000</v>
      </c>
    </row>
    <row r="102" spans="2:15" ht="47.25">
      <c r="B102" s="206" t="s">
        <v>27</v>
      </c>
      <c r="C102" s="106" t="s">
        <v>83</v>
      </c>
      <c r="D102" s="106"/>
      <c r="E102" s="106"/>
      <c r="F102" s="106"/>
      <c r="G102" s="106"/>
      <c r="H102" s="107"/>
      <c r="I102" s="106"/>
      <c r="J102" s="107"/>
      <c r="K102" s="106"/>
      <c r="L102" s="106"/>
      <c r="M102" s="106"/>
      <c r="N102" s="107"/>
      <c r="O102" s="194"/>
    </row>
    <row r="103" spans="2:15" ht="60">
      <c r="B103" s="167" t="s">
        <v>14</v>
      </c>
      <c r="C103" s="94" t="s">
        <v>84</v>
      </c>
      <c r="D103" s="94" t="s">
        <v>101</v>
      </c>
      <c r="E103" s="94" t="s">
        <v>15</v>
      </c>
      <c r="F103" s="94" t="s">
        <v>16</v>
      </c>
      <c r="G103" s="95">
        <v>16</v>
      </c>
      <c r="H103" s="95" t="s">
        <v>29</v>
      </c>
      <c r="I103" s="96">
        <f>1000000*16</f>
        <v>16000000</v>
      </c>
      <c r="J103" s="95" t="s">
        <v>17</v>
      </c>
      <c r="K103" s="97">
        <v>12000000</v>
      </c>
      <c r="L103" s="98">
        <v>7997000</v>
      </c>
      <c r="M103" s="98">
        <v>7072000</v>
      </c>
      <c r="N103" s="95">
        <f t="shared" ref="N103:N104" si="27">+M103/L103*100</f>
        <v>88.433162435913474</v>
      </c>
      <c r="O103" s="192">
        <f t="shared" ref="O103:O104" si="28">+I103+(I103*10%)</f>
        <v>17600000</v>
      </c>
    </row>
    <row r="104" spans="2:15" ht="60">
      <c r="B104" s="167" t="s">
        <v>18</v>
      </c>
      <c r="C104" s="94" t="s">
        <v>102</v>
      </c>
      <c r="D104" s="94" t="s">
        <v>88</v>
      </c>
      <c r="E104" s="94" t="s">
        <v>94</v>
      </c>
      <c r="F104" s="94" t="s">
        <v>16</v>
      </c>
      <c r="G104" s="95">
        <v>16</v>
      </c>
      <c r="H104" s="95" t="s">
        <v>29</v>
      </c>
      <c r="I104" s="96">
        <f>300000*16</f>
        <v>4800000</v>
      </c>
      <c r="J104" s="95" t="s">
        <v>17</v>
      </c>
      <c r="K104" s="97">
        <v>4800000</v>
      </c>
      <c r="L104" s="98">
        <v>3200000</v>
      </c>
      <c r="M104" s="98">
        <v>3200000</v>
      </c>
      <c r="N104" s="95">
        <f t="shared" si="27"/>
        <v>100</v>
      </c>
      <c r="O104" s="192">
        <f t="shared" si="28"/>
        <v>5280000</v>
      </c>
    </row>
    <row r="105" spans="2:15" ht="15.75">
      <c r="B105" s="167" t="s">
        <v>20</v>
      </c>
      <c r="C105" s="122" t="s">
        <v>155</v>
      </c>
      <c r="D105" s="122" t="s">
        <v>156</v>
      </c>
      <c r="E105" s="94" t="s">
        <v>94</v>
      </c>
      <c r="F105" s="90"/>
      <c r="G105" s="95">
        <v>16</v>
      </c>
      <c r="H105" s="95" t="s">
        <v>120</v>
      </c>
      <c r="I105" s="123">
        <f>500000*16</f>
        <v>8000000</v>
      </c>
      <c r="J105" s="92" t="s">
        <v>17</v>
      </c>
      <c r="K105" s="90"/>
      <c r="L105" s="90">
        <v>0</v>
      </c>
      <c r="M105" s="90">
        <v>0</v>
      </c>
      <c r="N105" s="92">
        <v>0</v>
      </c>
      <c r="O105" s="191"/>
    </row>
    <row r="106" spans="2:15" ht="16.5" thickBot="1">
      <c r="B106" s="215"/>
      <c r="C106" s="221"/>
      <c r="D106" s="221"/>
      <c r="E106" s="162"/>
      <c r="F106" s="222"/>
      <c r="G106" s="163"/>
      <c r="H106" s="163"/>
      <c r="I106" s="223"/>
      <c r="J106" s="224"/>
      <c r="K106" s="222"/>
      <c r="L106" s="222"/>
      <c r="M106" s="222"/>
      <c r="N106" s="224"/>
      <c r="O106" s="225"/>
    </row>
    <row r="107" spans="2:15" ht="16.5" thickTop="1">
      <c r="B107" s="103"/>
      <c r="C107" s="157"/>
      <c r="D107" s="157"/>
      <c r="E107" s="104"/>
      <c r="F107" s="158"/>
      <c r="G107" s="103"/>
      <c r="H107" s="103"/>
      <c r="I107" s="161"/>
      <c r="J107" s="159"/>
      <c r="K107" s="158"/>
      <c r="L107" s="158"/>
      <c r="M107" s="158"/>
      <c r="N107" s="159"/>
      <c r="O107" s="158"/>
    </row>
    <row r="108" spans="2:15" ht="15.75">
      <c r="B108" s="103"/>
      <c r="C108" s="157"/>
      <c r="D108" s="157"/>
      <c r="E108" s="104"/>
      <c r="F108" s="158"/>
      <c r="G108" s="103"/>
      <c r="H108" s="103"/>
      <c r="I108" s="161"/>
      <c r="J108" s="159"/>
      <c r="K108" s="158"/>
      <c r="L108" s="158"/>
      <c r="M108" s="158"/>
      <c r="N108" s="159"/>
      <c r="O108" s="158"/>
    </row>
    <row r="109" spans="2:15" ht="15.75">
      <c r="B109" s="103"/>
      <c r="C109" s="157"/>
      <c r="D109" s="157"/>
      <c r="E109" s="104"/>
      <c r="F109" s="158"/>
      <c r="G109" s="103"/>
      <c r="H109" s="103"/>
      <c r="I109" s="161"/>
      <c r="J109" s="159"/>
      <c r="K109" s="158"/>
      <c r="L109" s="158"/>
      <c r="M109" s="158"/>
      <c r="N109" s="159"/>
      <c r="O109" s="158"/>
    </row>
    <row r="110" spans="2:15" ht="15.75">
      <c r="B110" s="103"/>
      <c r="C110" s="157"/>
      <c r="D110" s="157"/>
      <c r="E110" s="104"/>
      <c r="F110" s="158"/>
      <c r="G110" s="103"/>
      <c r="H110" s="103"/>
      <c r="I110" s="161"/>
      <c r="J110" s="159"/>
      <c r="K110" s="158"/>
      <c r="L110" s="158"/>
      <c r="M110" s="158"/>
      <c r="N110" s="159"/>
      <c r="O110" s="158"/>
    </row>
    <row r="111" spans="2:15" ht="15.75">
      <c r="B111" s="103"/>
      <c r="C111" s="157"/>
      <c r="D111" s="157"/>
      <c r="E111" s="104"/>
      <c r="F111" s="158"/>
      <c r="G111" s="103"/>
      <c r="H111" s="103"/>
      <c r="I111" s="161"/>
      <c r="J111" s="159"/>
      <c r="K111" s="158"/>
      <c r="L111" s="158"/>
      <c r="M111" s="158"/>
      <c r="N111" s="159"/>
      <c r="O111" s="158"/>
    </row>
    <row r="112" spans="2:15" ht="15.75">
      <c r="B112" s="103"/>
      <c r="C112" s="157"/>
      <c r="D112" s="157"/>
      <c r="E112" s="104"/>
      <c r="F112" s="158"/>
      <c r="G112" s="103"/>
      <c r="H112" s="103"/>
      <c r="I112" s="160"/>
      <c r="J112" s="159"/>
      <c r="K112" s="158"/>
      <c r="L112" s="158"/>
      <c r="M112" s="158"/>
      <c r="N112" s="159"/>
      <c r="O112" s="158"/>
    </row>
    <row r="113" spans="2:15" ht="16.5" thickBot="1">
      <c r="B113" s="103"/>
      <c r="C113" s="157"/>
      <c r="D113" s="157"/>
      <c r="E113" s="104"/>
      <c r="F113" s="158"/>
      <c r="G113" s="103"/>
      <c r="H113" s="103"/>
      <c r="I113" s="160"/>
      <c r="J113" s="159"/>
      <c r="K113" s="158"/>
      <c r="L113" s="158"/>
      <c r="M113" s="158"/>
      <c r="N113" s="159"/>
      <c r="O113" s="158"/>
    </row>
    <row r="114" spans="2:15" ht="16.5" thickTop="1">
      <c r="B114" s="226" t="s">
        <v>48</v>
      </c>
      <c r="C114" s="227" t="s">
        <v>85</v>
      </c>
      <c r="D114" s="227"/>
      <c r="E114" s="227"/>
      <c r="F114" s="227"/>
      <c r="G114" s="227"/>
      <c r="H114" s="228"/>
      <c r="I114" s="227"/>
      <c r="J114" s="228"/>
      <c r="K114" s="227"/>
      <c r="L114" s="227"/>
      <c r="M114" s="227"/>
      <c r="N114" s="228"/>
      <c r="O114" s="229"/>
    </row>
    <row r="115" spans="2:15" ht="31.5">
      <c r="B115" s="204" t="s">
        <v>24</v>
      </c>
      <c r="C115" s="90" t="s">
        <v>86</v>
      </c>
      <c r="D115" s="90"/>
      <c r="E115" s="90"/>
      <c r="F115" s="90"/>
      <c r="G115" s="90"/>
      <c r="H115" s="92"/>
      <c r="I115" s="90"/>
      <c r="J115" s="92"/>
      <c r="K115" s="90"/>
      <c r="L115" s="90"/>
      <c r="M115" s="90"/>
      <c r="N115" s="92"/>
      <c r="O115" s="191"/>
    </row>
    <row r="116" spans="2:15" ht="45">
      <c r="B116" s="167" t="s">
        <v>14</v>
      </c>
      <c r="C116" s="94" t="s">
        <v>103</v>
      </c>
      <c r="D116" s="94" t="s">
        <v>157</v>
      </c>
      <c r="E116" s="94" t="s">
        <v>94</v>
      </c>
      <c r="F116" s="94" t="s">
        <v>16</v>
      </c>
      <c r="G116" s="95">
        <v>16</v>
      </c>
      <c r="H116" s="95" t="s">
        <v>29</v>
      </c>
      <c r="I116" s="96">
        <f>16*300000</f>
        <v>4800000</v>
      </c>
      <c r="J116" s="95" t="s">
        <v>17</v>
      </c>
      <c r="K116" s="97">
        <v>4800000</v>
      </c>
      <c r="L116" s="98">
        <v>3178000</v>
      </c>
      <c r="M116" s="98">
        <v>3003000</v>
      </c>
      <c r="N116" s="95">
        <f t="shared" ref="N116" si="29">+M116/L116*100</f>
        <v>94.493392070484589</v>
      </c>
      <c r="O116" s="192">
        <f t="shared" ref="O116" si="30">+I116+(I116*10%)</f>
        <v>5280000</v>
      </c>
    </row>
    <row r="117" spans="2:15" ht="30">
      <c r="B117" s="230">
        <v>2</v>
      </c>
      <c r="C117" s="124" t="s">
        <v>195</v>
      </c>
      <c r="D117" s="124" t="s">
        <v>196</v>
      </c>
      <c r="E117" s="124" t="s">
        <v>94</v>
      </c>
      <c r="F117" s="124"/>
      <c r="G117" s="124">
        <v>1</v>
      </c>
      <c r="H117" s="149" t="s">
        <v>197</v>
      </c>
      <c r="I117" s="124"/>
      <c r="J117" s="149"/>
      <c r="K117" s="124"/>
      <c r="L117" s="124">
        <v>1997000</v>
      </c>
      <c r="M117" s="124">
        <v>1997000</v>
      </c>
      <c r="N117" s="92">
        <v>100</v>
      </c>
      <c r="O117" s="191"/>
    </row>
    <row r="118" spans="2:15" ht="16.5" thickBot="1">
      <c r="B118" s="215"/>
      <c r="C118" s="222"/>
      <c r="D118" s="222"/>
      <c r="E118" s="222"/>
      <c r="F118" s="231"/>
      <c r="G118" s="231"/>
      <c r="H118" s="163"/>
      <c r="I118" s="216"/>
      <c r="J118" s="163"/>
      <c r="K118" s="216"/>
      <c r="L118" s="216"/>
      <c r="M118" s="216"/>
      <c r="N118" s="163"/>
      <c r="O118" s="196"/>
    </row>
    <row r="119" spans="2:15" ht="15.75" thickTop="1">
      <c r="B119" s="150"/>
      <c r="C119" s="150"/>
      <c r="D119" s="150"/>
      <c r="E119" s="150"/>
      <c r="F119" s="150"/>
      <c r="G119" s="150"/>
      <c r="H119" s="151"/>
      <c r="I119" s="150"/>
      <c r="J119" s="151"/>
      <c r="K119" s="150"/>
      <c r="L119" s="150"/>
      <c r="M119" s="150"/>
      <c r="N119" s="151"/>
      <c r="O119" s="150"/>
    </row>
    <row r="120" spans="2:15" ht="15">
      <c r="B120" s="150"/>
      <c r="C120" s="150"/>
      <c r="D120" s="150"/>
      <c r="E120" s="150"/>
      <c r="F120" s="150"/>
      <c r="G120" s="150"/>
      <c r="H120" s="151"/>
      <c r="I120" s="150"/>
      <c r="J120" s="151"/>
      <c r="K120" s="150"/>
      <c r="L120" s="150"/>
      <c r="M120" s="150"/>
      <c r="N120" s="151"/>
      <c r="O120" s="150"/>
    </row>
    <row r="121" spans="2:15" ht="15">
      <c r="B121" s="150"/>
      <c r="C121" s="151" t="s">
        <v>130</v>
      </c>
      <c r="D121" s="150"/>
      <c r="E121" s="150"/>
      <c r="F121" s="150"/>
      <c r="G121" s="150"/>
      <c r="H121" s="151"/>
      <c r="I121" s="150"/>
      <c r="J121" s="151"/>
      <c r="K121" s="150"/>
      <c r="L121" s="150"/>
      <c r="M121" s="251" t="s">
        <v>127</v>
      </c>
      <c r="N121" s="251"/>
      <c r="O121" s="150"/>
    </row>
    <row r="122" spans="2:15" ht="15">
      <c r="B122" s="150"/>
      <c r="C122" s="152"/>
      <c r="D122" s="150"/>
      <c r="E122" s="150"/>
      <c r="F122" s="150"/>
      <c r="G122" s="150"/>
      <c r="H122" s="152"/>
      <c r="I122" s="150"/>
      <c r="J122" s="152"/>
      <c r="K122" s="150"/>
      <c r="L122" s="150"/>
      <c r="M122" s="152"/>
      <c r="N122" s="152"/>
      <c r="O122" s="150"/>
    </row>
    <row r="123" spans="2:15" ht="15">
      <c r="B123" s="150"/>
      <c r="C123" s="152"/>
      <c r="D123" s="150"/>
      <c r="E123" s="150"/>
      <c r="F123" s="150"/>
      <c r="G123" s="150"/>
      <c r="H123" s="152"/>
      <c r="I123" s="150"/>
      <c r="J123" s="152"/>
      <c r="K123" s="150"/>
      <c r="L123" s="150"/>
      <c r="M123" s="152"/>
      <c r="N123" s="152"/>
      <c r="O123" s="150"/>
    </row>
    <row r="124" spans="2:15" ht="15">
      <c r="B124" s="150"/>
      <c r="C124" s="152"/>
      <c r="D124" s="150"/>
      <c r="E124" s="150"/>
      <c r="F124" s="150"/>
      <c r="G124" s="150"/>
      <c r="H124" s="152"/>
      <c r="I124" s="150"/>
      <c r="J124" s="152"/>
      <c r="K124" s="150"/>
      <c r="L124" s="150"/>
      <c r="M124" s="152"/>
      <c r="N124" s="152"/>
      <c r="O124" s="150"/>
    </row>
    <row r="125" spans="2:15" ht="15">
      <c r="B125" s="150"/>
      <c r="C125" s="150"/>
      <c r="D125" s="150"/>
      <c r="E125" s="150"/>
      <c r="F125" s="150"/>
      <c r="G125" s="150"/>
      <c r="H125" s="151"/>
      <c r="I125" s="150"/>
      <c r="J125" s="151"/>
      <c r="K125" s="150"/>
      <c r="L125" s="150"/>
      <c r="M125" s="150"/>
      <c r="N125" s="151"/>
      <c r="O125" s="150"/>
    </row>
    <row r="126" spans="2:15" ht="15">
      <c r="B126" s="150"/>
      <c r="C126" s="151" t="s">
        <v>131</v>
      </c>
      <c r="D126" s="150"/>
      <c r="E126" s="150"/>
      <c r="F126" s="150"/>
      <c r="G126" s="150"/>
      <c r="H126" s="151"/>
      <c r="I126" s="150"/>
      <c r="J126" s="151"/>
      <c r="K126" s="150"/>
      <c r="L126" s="150"/>
      <c r="M126" s="251" t="s">
        <v>128</v>
      </c>
      <c r="N126" s="251"/>
      <c r="O126" s="150"/>
    </row>
    <row r="127" spans="2:15" ht="15">
      <c r="B127" s="150"/>
      <c r="C127" s="150"/>
      <c r="D127" s="150"/>
      <c r="E127" s="150"/>
      <c r="F127" s="150"/>
      <c r="G127" s="150"/>
      <c r="H127" s="151"/>
      <c r="I127" s="150"/>
      <c r="J127" s="151"/>
      <c r="K127" s="150"/>
      <c r="L127" s="150"/>
      <c r="M127" s="265" t="s">
        <v>129</v>
      </c>
      <c r="N127" s="265"/>
      <c r="O127" s="150"/>
    </row>
  </sheetData>
  <mergeCells count="12">
    <mergeCell ref="M121:N121"/>
    <mergeCell ref="M126:N126"/>
    <mergeCell ref="M127:N127"/>
    <mergeCell ref="B1:O1"/>
    <mergeCell ref="B6:B7"/>
    <mergeCell ref="C6:C7"/>
    <mergeCell ref="D6:D7"/>
    <mergeCell ref="E6:I6"/>
    <mergeCell ref="J6:J7"/>
    <mergeCell ref="K6:K7"/>
    <mergeCell ref="L6:N6"/>
    <mergeCell ref="O6:O7"/>
  </mergeCells>
  <pageMargins left="0.70866141732283472" right="0.70866141732283472" top="0.74803149606299213" bottom="0.74803149606299213" header="0.31496062992125984" footer="0.31496062992125984"/>
  <pageSetup paperSize="5"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Renja Tambahan</vt:lpstr>
      <vt:lpstr>Renja 18 j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keuangan</cp:lastModifiedBy>
  <cp:lastPrinted>2017-06-20T19:12:23Z</cp:lastPrinted>
  <dcterms:created xsi:type="dcterms:W3CDTF">2016-11-03T07:44:53Z</dcterms:created>
  <dcterms:modified xsi:type="dcterms:W3CDTF">2017-06-20T19:12:57Z</dcterms:modified>
</cp:coreProperties>
</file>