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ODEX'S 2019\RKPD TRIwulan II Perbaikan\"/>
    </mc:Choice>
  </mc:AlternateContent>
  <bookViews>
    <workbookView xWindow="0" yWindow="0" windowWidth="20490" windowHeight="7755" activeTab="2"/>
  </bookViews>
  <sheets>
    <sheet name="TW 2" sheetId="2" r:id="rId1"/>
    <sheet name="TW III" sheetId="4" r:id="rId2"/>
    <sheet name="TW IV" sheetId="5" r:id="rId3"/>
  </sheets>
  <definedNames>
    <definedName name="_xlnm.Print_Titles" localSheetId="1">'TW III'!$6:$9</definedName>
    <definedName name="_xlnm.Print_Titles" localSheetId="2">'TW IV'!$6:$9</definedName>
  </definedNames>
  <calcPr calcId="152511"/>
</workbook>
</file>

<file path=xl/calcChain.xml><?xml version="1.0" encoding="utf-8"?>
<calcChain xmlns="http://schemas.openxmlformats.org/spreadsheetml/2006/main">
  <c r="V70" i="5" l="1"/>
  <c r="X42" i="5"/>
  <c r="X34" i="5"/>
  <c r="H77" i="5" l="1"/>
  <c r="U74" i="5"/>
  <c r="W74" i="5" s="1"/>
  <c r="T74" i="5"/>
  <c r="X74" i="5" s="1"/>
  <c r="Z74" i="5" s="1"/>
  <c r="U73" i="5"/>
  <c r="W73" i="5" s="1"/>
  <c r="T73" i="5"/>
  <c r="X73" i="5" s="1"/>
  <c r="Z73" i="5" s="1"/>
  <c r="V72" i="5"/>
  <c r="U72" i="5"/>
  <c r="W72" i="5" s="1"/>
  <c r="T72" i="5"/>
  <c r="X72" i="5" s="1"/>
  <c r="Z72" i="5" s="1"/>
  <c r="V71" i="5"/>
  <c r="U71" i="5"/>
  <c r="W71" i="5" s="1"/>
  <c r="T71" i="5"/>
  <c r="X71" i="5" s="1"/>
  <c r="Z71" i="5" s="1"/>
  <c r="U70" i="5"/>
  <c r="W70" i="5" s="1"/>
  <c r="T70" i="5"/>
  <c r="X70" i="5" s="1"/>
  <c r="Z70" i="5" s="1"/>
  <c r="U69" i="5"/>
  <c r="W69" i="5" s="1"/>
  <c r="T69" i="5"/>
  <c r="V69" i="5" s="1"/>
  <c r="U68" i="5"/>
  <c r="W68" i="5" s="1"/>
  <c r="T68" i="5"/>
  <c r="V68" i="5" s="1"/>
  <c r="S66" i="5"/>
  <c r="Q66" i="5"/>
  <c r="Q77" i="5" s="1"/>
  <c r="O66" i="5"/>
  <c r="O77" i="5" s="1"/>
  <c r="M66" i="5"/>
  <c r="M77" i="5" s="1"/>
  <c r="K66" i="5"/>
  <c r="J66" i="5"/>
  <c r="J77" i="5" s="1"/>
  <c r="F66" i="5"/>
  <c r="F77" i="5" s="1"/>
  <c r="U63" i="5"/>
  <c r="Y63" i="5" s="1"/>
  <c r="AA63" i="5" s="1"/>
  <c r="T63" i="5"/>
  <c r="V63" i="5" s="1"/>
  <c r="U62" i="5"/>
  <c r="Y62" i="5" s="1"/>
  <c r="AA62" i="5" s="1"/>
  <c r="T62" i="5"/>
  <c r="V62" i="5" s="1"/>
  <c r="U61" i="5"/>
  <c r="Y61" i="5" s="1"/>
  <c r="AA61" i="5" s="1"/>
  <c r="T61" i="5"/>
  <c r="V61" i="5" s="1"/>
  <c r="W60" i="5"/>
  <c r="U60" i="5"/>
  <c r="Y60" i="5" s="1"/>
  <c r="AA60" i="5" s="1"/>
  <c r="T60" i="5"/>
  <c r="V60" i="5" s="1"/>
  <c r="U59" i="5"/>
  <c r="Y59" i="5" s="1"/>
  <c r="AA59" i="5" s="1"/>
  <c r="T59" i="5"/>
  <c r="V59" i="5" s="1"/>
  <c r="U58" i="5"/>
  <c r="Y58" i="5" s="1"/>
  <c r="AA58" i="5" s="1"/>
  <c r="T58" i="5"/>
  <c r="V58" i="5" s="1"/>
  <c r="U57" i="5"/>
  <c r="Y57" i="5" s="1"/>
  <c r="AA57" i="5" s="1"/>
  <c r="T57" i="5"/>
  <c r="V57" i="5" s="1"/>
  <c r="W56" i="5"/>
  <c r="U56" i="5"/>
  <c r="Y56" i="5" s="1"/>
  <c r="AA56" i="5" s="1"/>
  <c r="T56" i="5"/>
  <c r="V56" i="5" s="1"/>
  <c r="U55" i="5"/>
  <c r="Y55" i="5" s="1"/>
  <c r="AA55" i="5" s="1"/>
  <c r="T55" i="5"/>
  <c r="V55" i="5" s="1"/>
  <c r="U54" i="5"/>
  <c r="Y54" i="5" s="1"/>
  <c r="T54" i="5"/>
  <c r="V54" i="5" s="1"/>
  <c r="S52" i="5"/>
  <c r="Q52" i="5"/>
  <c r="O52" i="5"/>
  <c r="M52" i="5"/>
  <c r="K52" i="5"/>
  <c r="J52" i="5"/>
  <c r="F52" i="5"/>
  <c r="U48" i="5"/>
  <c r="Y48" i="5" s="1"/>
  <c r="T48" i="5"/>
  <c r="X48" i="5" s="1"/>
  <c r="Z48" i="5" s="1"/>
  <c r="Z49" i="5" s="1"/>
  <c r="U46" i="5"/>
  <c r="W46" i="5" s="1"/>
  <c r="S46" i="5"/>
  <c r="Q46" i="5"/>
  <c r="O46" i="5"/>
  <c r="M46" i="5"/>
  <c r="K46" i="5"/>
  <c r="J46" i="5"/>
  <c r="F46" i="5"/>
  <c r="Z42" i="5"/>
  <c r="U42" i="5"/>
  <c r="W42" i="5" s="1"/>
  <c r="T42" i="5"/>
  <c r="V42" i="5" s="1"/>
  <c r="U41" i="5"/>
  <c r="W41" i="5" s="1"/>
  <c r="T41" i="5"/>
  <c r="V41" i="5" s="1"/>
  <c r="U40" i="5"/>
  <c r="W40" i="5" s="1"/>
  <c r="T40" i="5"/>
  <c r="V40" i="5" s="1"/>
  <c r="V43" i="5" s="1"/>
  <c r="S37" i="5"/>
  <c r="Q37" i="5"/>
  <c r="O37" i="5"/>
  <c r="M37" i="5"/>
  <c r="K37" i="5"/>
  <c r="J37" i="5"/>
  <c r="F37" i="5"/>
  <c r="Z34" i="5"/>
  <c r="U34" i="5"/>
  <c r="Y34" i="5" s="1"/>
  <c r="AA34" i="5" s="1"/>
  <c r="T34" i="5"/>
  <c r="V34" i="5" s="1"/>
  <c r="W33" i="5"/>
  <c r="V33" i="5"/>
  <c r="U33" i="5"/>
  <c r="Y33" i="5" s="1"/>
  <c r="AA33" i="5" s="1"/>
  <c r="T33" i="5"/>
  <c r="X33" i="5" s="1"/>
  <c r="Z33" i="5" s="1"/>
  <c r="V32" i="5"/>
  <c r="U32" i="5"/>
  <c r="Y32" i="5" s="1"/>
  <c r="T32" i="5"/>
  <c r="X32" i="5" s="1"/>
  <c r="Z32" i="5" s="1"/>
  <c r="Z35" i="5" s="1"/>
  <c r="S29" i="5"/>
  <c r="Q29" i="5"/>
  <c r="O29" i="5"/>
  <c r="M29" i="5"/>
  <c r="K29" i="5"/>
  <c r="J29" i="5"/>
  <c r="F29" i="5"/>
  <c r="U26" i="5"/>
  <c r="W26" i="5" s="1"/>
  <c r="T26" i="5"/>
  <c r="V26" i="5" s="1"/>
  <c r="U25" i="5"/>
  <c r="W25" i="5" s="1"/>
  <c r="T25" i="5"/>
  <c r="V25" i="5" s="1"/>
  <c r="U24" i="5"/>
  <c r="Y24" i="5" s="1"/>
  <c r="T24" i="5"/>
  <c r="V24" i="5" s="1"/>
  <c r="U23" i="5"/>
  <c r="Y23" i="5" s="1"/>
  <c r="T23" i="5"/>
  <c r="V23" i="5" s="1"/>
  <c r="S20" i="5"/>
  <c r="Q20" i="5"/>
  <c r="O20" i="5"/>
  <c r="M20" i="5"/>
  <c r="K20" i="5"/>
  <c r="J20" i="5"/>
  <c r="F20" i="5"/>
  <c r="V17" i="5"/>
  <c r="U17" i="5"/>
  <c r="Y17" i="5" s="1"/>
  <c r="AA17" i="5" s="1"/>
  <c r="T17" i="5"/>
  <c r="X17" i="5" s="1"/>
  <c r="Z17" i="5" s="1"/>
  <c r="U16" i="5"/>
  <c r="Y16" i="5" s="1"/>
  <c r="AA16" i="5" s="1"/>
  <c r="T16" i="5"/>
  <c r="X16" i="5" s="1"/>
  <c r="Z16" i="5" s="1"/>
  <c r="V15" i="5"/>
  <c r="U15" i="5"/>
  <c r="T15" i="5"/>
  <c r="X15" i="5" s="1"/>
  <c r="Z15" i="5" s="1"/>
  <c r="V14" i="5"/>
  <c r="Z12" i="5"/>
  <c r="X12" i="5"/>
  <c r="V12" i="5"/>
  <c r="O11" i="5"/>
  <c r="M11" i="5"/>
  <c r="K11" i="5"/>
  <c r="J11" i="5"/>
  <c r="F11" i="5"/>
  <c r="V74" i="5" l="1"/>
  <c r="V75" i="5" s="1"/>
  <c r="V73" i="5"/>
  <c r="W63" i="5"/>
  <c r="W62" i="5"/>
  <c r="W61" i="5"/>
  <c r="W59" i="5"/>
  <c r="W58" i="5"/>
  <c r="W57" i="5"/>
  <c r="W55" i="5"/>
  <c r="V64" i="5"/>
  <c r="W54" i="5"/>
  <c r="U52" i="5"/>
  <c r="W52" i="5" s="1"/>
  <c r="W64" i="5" s="1"/>
  <c r="W48" i="5"/>
  <c r="W49" i="5" s="1"/>
  <c r="V48" i="5"/>
  <c r="V49" i="5" s="1"/>
  <c r="Y42" i="5"/>
  <c r="AA42" i="5" s="1"/>
  <c r="U37" i="5"/>
  <c r="W37" i="5" s="1"/>
  <c r="W43" i="5" s="1"/>
  <c r="W34" i="5"/>
  <c r="V35" i="5"/>
  <c r="W32" i="5"/>
  <c r="W35" i="5" s="1"/>
  <c r="K77" i="5"/>
  <c r="W24" i="5"/>
  <c r="W23" i="5"/>
  <c r="S77" i="5"/>
  <c r="U20" i="5"/>
  <c r="W20" i="5" s="1"/>
  <c r="V16" i="5"/>
  <c r="V18" i="5" s="1"/>
  <c r="U11" i="5"/>
  <c r="W11" i="5" s="1"/>
  <c r="V80" i="5"/>
  <c r="AA48" i="5"/>
  <c r="Y46" i="5"/>
  <c r="AA46" i="5" s="1"/>
  <c r="AA49" i="5" s="1"/>
  <c r="Y52" i="5"/>
  <c r="AA52" i="5" s="1"/>
  <c r="AA54" i="5"/>
  <c r="AA32" i="5"/>
  <c r="AA35" i="5" s="1"/>
  <c r="Y29" i="5"/>
  <c r="AA29" i="5" s="1"/>
  <c r="Z18" i="5"/>
  <c r="V27" i="5"/>
  <c r="W75" i="5"/>
  <c r="AA23" i="5"/>
  <c r="X25" i="5"/>
  <c r="Z25" i="5" s="1"/>
  <c r="X40" i="5"/>
  <c r="Z40" i="5" s="1"/>
  <c r="Z43" i="5" s="1"/>
  <c r="X41" i="5"/>
  <c r="Z41" i="5" s="1"/>
  <c r="U66" i="5"/>
  <c r="X68" i="5"/>
  <c r="Z68" i="5" s="1"/>
  <c r="X69" i="5"/>
  <c r="Z69" i="5" s="1"/>
  <c r="Y70" i="5"/>
  <c r="AA70" i="5" s="1"/>
  <c r="Y71" i="5"/>
  <c r="AA71" i="5" s="1"/>
  <c r="Y72" i="5"/>
  <c r="AA72" i="5" s="1"/>
  <c r="Y73" i="5"/>
  <c r="AA73" i="5" s="1"/>
  <c r="Y74" i="5"/>
  <c r="AA74" i="5" s="1"/>
  <c r="X54" i="5"/>
  <c r="Z54" i="5" s="1"/>
  <c r="X55" i="5"/>
  <c r="Z55" i="5" s="1"/>
  <c r="X57" i="5"/>
  <c r="Z57" i="5" s="1"/>
  <c r="X59" i="5"/>
  <c r="Z59" i="5" s="1"/>
  <c r="X60" i="5"/>
  <c r="Z60" i="5" s="1"/>
  <c r="X61" i="5"/>
  <c r="Z61" i="5" s="1"/>
  <c r="X63" i="5"/>
  <c r="Z63" i="5" s="1"/>
  <c r="Y68" i="5"/>
  <c r="Y69" i="5"/>
  <c r="AA69" i="5" s="1"/>
  <c r="X26" i="5"/>
  <c r="Z26" i="5" s="1"/>
  <c r="X14" i="5"/>
  <c r="Z14" i="5" s="1"/>
  <c r="X23" i="5"/>
  <c r="Z23" i="5" s="1"/>
  <c r="X24" i="5"/>
  <c r="Z24" i="5" s="1"/>
  <c r="Y25" i="5"/>
  <c r="AA25" i="5" s="1"/>
  <c r="Y26" i="5"/>
  <c r="AA26" i="5" s="1"/>
  <c r="Y40" i="5"/>
  <c r="Y41" i="5"/>
  <c r="AA41" i="5" s="1"/>
  <c r="X56" i="5"/>
  <c r="Z56" i="5" s="1"/>
  <c r="X58" i="5"/>
  <c r="Z58" i="5" s="1"/>
  <c r="X62" i="5"/>
  <c r="Z62" i="5" s="1"/>
  <c r="W15" i="5"/>
  <c r="W16" i="5"/>
  <c r="W17" i="5"/>
  <c r="U29" i="5"/>
  <c r="W29" i="5" s="1"/>
  <c r="Y15" i="5"/>
  <c r="W52" i="4"/>
  <c r="Z64" i="5" l="1"/>
  <c r="W78" i="5"/>
  <c r="AA27" i="5"/>
  <c r="V78" i="5"/>
  <c r="U77" i="5"/>
  <c r="W66" i="5"/>
  <c r="AA40" i="5"/>
  <c r="Y37" i="5"/>
  <c r="AA37" i="5" s="1"/>
  <c r="AA43" i="5" s="1"/>
  <c r="Z27" i="5"/>
  <c r="AA68" i="5"/>
  <c r="AA75" i="5" s="1"/>
  <c r="Y66" i="5"/>
  <c r="Y20" i="5"/>
  <c r="AA20" i="5" s="1"/>
  <c r="AA64" i="5"/>
  <c r="Y11" i="5"/>
  <c r="AA11" i="5" s="1"/>
  <c r="AA15" i="5"/>
  <c r="AA18" i="5" s="1"/>
  <c r="Z75" i="5"/>
  <c r="U68" i="4"/>
  <c r="Y68" i="4" s="1"/>
  <c r="Z26" i="4"/>
  <c r="AA26" i="4"/>
  <c r="T26" i="4"/>
  <c r="X26" i="4" s="1"/>
  <c r="Y26" i="4"/>
  <c r="W26" i="4"/>
  <c r="V26" i="4"/>
  <c r="U26" i="4"/>
  <c r="H77" i="4"/>
  <c r="U74" i="4"/>
  <c r="W74" i="4" s="1"/>
  <c r="T74" i="4"/>
  <c r="X74" i="4" s="1"/>
  <c r="Z74" i="4" s="1"/>
  <c r="U73" i="4"/>
  <c r="W73" i="4" s="1"/>
  <c r="T73" i="4"/>
  <c r="X73" i="4" s="1"/>
  <c r="Z73" i="4" s="1"/>
  <c r="U72" i="4"/>
  <c r="W72" i="4" s="1"/>
  <c r="T72" i="4"/>
  <c r="V72" i="4" s="1"/>
  <c r="U71" i="4"/>
  <c r="W71" i="4" s="1"/>
  <c r="T71" i="4"/>
  <c r="V71" i="4" s="1"/>
  <c r="Y70" i="4"/>
  <c r="AA70" i="4" s="1"/>
  <c r="U70" i="4"/>
  <c r="W70" i="4" s="1"/>
  <c r="T70" i="4"/>
  <c r="X70" i="4" s="1"/>
  <c r="Z70" i="4" s="1"/>
  <c r="W69" i="4"/>
  <c r="U69" i="4"/>
  <c r="Y69" i="4" s="1"/>
  <c r="AA69" i="4" s="1"/>
  <c r="T69" i="4"/>
  <c r="V69" i="4" s="1"/>
  <c r="T68" i="4"/>
  <c r="V68" i="4" s="1"/>
  <c r="S66" i="4"/>
  <c r="S77" i="4" s="1"/>
  <c r="Q66" i="4"/>
  <c r="O66" i="4"/>
  <c r="M66" i="4"/>
  <c r="K66" i="4"/>
  <c r="J66" i="4"/>
  <c r="F66" i="4"/>
  <c r="V63" i="4"/>
  <c r="U63" i="4"/>
  <c r="Y63" i="4" s="1"/>
  <c r="AA63" i="4" s="1"/>
  <c r="T63" i="4"/>
  <c r="X63" i="4" s="1"/>
  <c r="Z63" i="4" s="1"/>
  <c r="V62" i="4"/>
  <c r="U62" i="4"/>
  <c r="Y62" i="4" s="1"/>
  <c r="AA62" i="4" s="1"/>
  <c r="T62" i="4"/>
  <c r="X62" i="4" s="1"/>
  <c r="Z62" i="4" s="1"/>
  <c r="V61" i="4"/>
  <c r="U61" i="4"/>
  <c r="Y61" i="4" s="1"/>
  <c r="AA61" i="4" s="1"/>
  <c r="T61" i="4"/>
  <c r="X61" i="4" s="1"/>
  <c r="Z61" i="4" s="1"/>
  <c r="V60" i="4"/>
  <c r="U60" i="4"/>
  <c r="Y60" i="4" s="1"/>
  <c r="AA60" i="4" s="1"/>
  <c r="T60" i="4"/>
  <c r="X60" i="4" s="1"/>
  <c r="Z60" i="4" s="1"/>
  <c r="V59" i="4"/>
  <c r="U59" i="4"/>
  <c r="Y59" i="4" s="1"/>
  <c r="AA59" i="4" s="1"/>
  <c r="T59" i="4"/>
  <c r="X59" i="4" s="1"/>
  <c r="Z59" i="4" s="1"/>
  <c r="V58" i="4"/>
  <c r="U58" i="4"/>
  <c r="Y58" i="4" s="1"/>
  <c r="AA58" i="4" s="1"/>
  <c r="T58" i="4"/>
  <c r="X58" i="4" s="1"/>
  <c r="Z58" i="4" s="1"/>
  <c r="W57" i="4"/>
  <c r="V57" i="4"/>
  <c r="U57" i="4"/>
  <c r="Y57" i="4" s="1"/>
  <c r="AA57" i="4" s="1"/>
  <c r="T57" i="4"/>
  <c r="X57" i="4" s="1"/>
  <c r="Z57" i="4" s="1"/>
  <c r="V56" i="4"/>
  <c r="U56" i="4"/>
  <c r="Y56" i="4" s="1"/>
  <c r="AA56" i="4" s="1"/>
  <c r="T56" i="4"/>
  <c r="X56" i="4" s="1"/>
  <c r="Z56" i="4" s="1"/>
  <c r="V55" i="4"/>
  <c r="U55" i="4"/>
  <c r="Y55" i="4" s="1"/>
  <c r="AA55" i="4" s="1"/>
  <c r="T55" i="4"/>
  <c r="X55" i="4" s="1"/>
  <c r="Z55" i="4" s="1"/>
  <c r="U54" i="4"/>
  <c r="Y54" i="4" s="1"/>
  <c r="T54" i="4"/>
  <c r="X54" i="4" s="1"/>
  <c r="Z54" i="4" s="1"/>
  <c r="S52" i="4"/>
  <c r="Q52" i="4"/>
  <c r="O52" i="4"/>
  <c r="M52" i="4"/>
  <c r="K52" i="4"/>
  <c r="J52" i="4"/>
  <c r="F52" i="4"/>
  <c r="V48" i="4"/>
  <c r="V49" i="4" s="1"/>
  <c r="U48" i="4"/>
  <c r="U46" i="4" s="1"/>
  <c r="T48" i="4"/>
  <c r="X48" i="4" s="1"/>
  <c r="Z48" i="4" s="1"/>
  <c r="Z49" i="4" s="1"/>
  <c r="S46" i="4"/>
  <c r="Q46" i="4"/>
  <c r="O46" i="4"/>
  <c r="M46" i="4"/>
  <c r="K46" i="4"/>
  <c r="J46" i="4"/>
  <c r="F46" i="4"/>
  <c r="Z42" i="4"/>
  <c r="U42" i="4"/>
  <c r="Y42" i="4" s="1"/>
  <c r="AA42" i="4" s="1"/>
  <c r="T42" i="4"/>
  <c r="V42" i="4" s="1"/>
  <c r="W41" i="4"/>
  <c r="U41" i="4"/>
  <c r="Y41" i="4" s="1"/>
  <c r="AA41" i="4" s="1"/>
  <c r="T41" i="4"/>
  <c r="V41" i="4" s="1"/>
  <c r="W40" i="4"/>
  <c r="U40" i="4"/>
  <c r="Y40" i="4" s="1"/>
  <c r="T40" i="4"/>
  <c r="V40" i="4" s="1"/>
  <c r="V43" i="4" s="1"/>
  <c r="S37" i="4"/>
  <c r="Q37" i="4"/>
  <c r="O37" i="4"/>
  <c r="M37" i="4"/>
  <c r="K37" i="4"/>
  <c r="J37" i="4"/>
  <c r="F37" i="4"/>
  <c r="Z34" i="4"/>
  <c r="U34" i="4"/>
  <c r="Y34" i="4" s="1"/>
  <c r="AA34" i="4" s="1"/>
  <c r="T34" i="4"/>
  <c r="V34" i="4" s="1"/>
  <c r="U33" i="4"/>
  <c r="T33" i="4"/>
  <c r="X33" i="4" s="1"/>
  <c r="Z33" i="4" s="1"/>
  <c r="U32" i="4"/>
  <c r="Y32" i="4" s="1"/>
  <c r="T32" i="4"/>
  <c r="X32" i="4" s="1"/>
  <c r="Z32" i="4" s="1"/>
  <c r="S29" i="4"/>
  <c r="Q29" i="4"/>
  <c r="O29" i="4"/>
  <c r="M29" i="4"/>
  <c r="K29" i="4"/>
  <c r="J29" i="4"/>
  <c r="F29" i="4"/>
  <c r="U25" i="4"/>
  <c r="Y25" i="4" s="1"/>
  <c r="AA25" i="4" s="1"/>
  <c r="T25" i="4"/>
  <c r="V25" i="4" s="1"/>
  <c r="V24" i="4"/>
  <c r="U24" i="4"/>
  <c r="Y24" i="4" s="1"/>
  <c r="T24" i="4"/>
  <c r="X24" i="4" s="1"/>
  <c r="Z24" i="4" s="1"/>
  <c r="U23" i="4"/>
  <c r="Y23" i="4" s="1"/>
  <c r="AA23" i="4" s="1"/>
  <c r="T23" i="4"/>
  <c r="X23" i="4" s="1"/>
  <c r="Z23" i="4" s="1"/>
  <c r="S20" i="4"/>
  <c r="Q20" i="4"/>
  <c r="O20" i="4"/>
  <c r="M20" i="4"/>
  <c r="K20" i="4"/>
  <c r="J20" i="4"/>
  <c r="F20" i="4"/>
  <c r="X17" i="4"/>
  <c r="Z17" i="4" s="1"/>
  <c r="U17" i="4"/>
  <c r="W17" i="4" s="1"/>
  <c r="T17" i="4"/>
  <c r="V17" i="4" s="1"/>
  <c r="U16" i="4"/>
  <c r="W16" i="4" s="1"/>
  <c r="T16" i="4"/>
  <c r="V16" i="4" s="1"/>
  <c r="U15" i="4"/>
  <c r="W15" i="4" s="1"/>
  <c r="T15" i="4"/>
  <c r="V15" i="4" s="1"/>
  <c r="V14" i="4"/>
  <c r="Z12" i="4"/>
  <c r="X12" i="4"/>
  <c r="V12" i="4"/>
  <c r="O11" i="4"/>
  <c r="M11" i="4"/>
  <c r="M77" i="4" s="1"/>
  <c r="K11" i="4"/>
  <c r="J11" i="4"/>
  <c r="F11" i="4"/>
  <c r="AA66" i="5" l="1"/>
  <c r="Y77" i="5"/>
  <c r="X14" i="4"/>
  <c r="Z14" i="4" s="1"/>
  <c r="V80" i="4"/>
  <c r="U66" i="4"/>
  <c r="W66" i="4" s="1"/>
  <c r="W68" i="4"/>
  <c r="W63" i="4"/>
  <c r="Z64" i="4"/>
  <c r="W62" i="4"/>
  <c r="W61" i="4"/>
  <c r="W60" i="4"/>
  <c r="W59" i="4"/>
  <c r="W58" i="4"/>
  <c r="W56" i="4"/>
  <c r="W55" i="4"/>
  <c r="W54" i="4"/>
  <c r="U52" i="4"/>
  <c r="W64" i="4" s="1"/>
  <c r="V54" i="4"/>
  <c r="V64" i="4" s="1"/>
  <c r="W42" i="4"/>
  <c r="U37" i="4"/>
  <c r="W37" i="4" s="1"/>
  <c r="W43" i="4" s="1"/>
  <c r="Z35" i="4"/>
  <c r="V33" i="4"/>
  <c r="K77" i="4"/>
  <c r="V32" i="4"/>
  <c r="V35" i="4" s="1"/>
  <c r="AA27" i="4"/>
  <c r="W25" i="4"/>
  <c r="W24" i="4"/>
  <c r="U20" i="4"/>
  <c r="W20" i="4" s="1"/>
  <c r="W23" i="4"/>
  <c r="V23" i="4"/>
  <c r="V27" i="4" s="1"/>
  <c r="V18" i="4"/>
  <c r="X16" i="4"/>
  <c r="Z16" i="4" s="1"/>
  <c r="AA32" i="4"/>
  <c r="Y37" i="4"/>
  <c r="AA37" i="4" s="1"/>
  <c r="AA40" i="4"/>
  <c r="O77" i="4"/>
  <c r="X15" i="4"/>
  <c r="Z15" i="4" s="1"/>
  <c r="Y20" i="4"/>
  <c r="AA20" i="4" s="1"/>
  <c r="U29" i="4"/>
  <c r="W29" i="4" s="1"/>
  <c r="W32" i="4"/>
  <c r="Y33" i="4"/>
  <c r="AA33" i="4" s="1"/>
  <c r="W33" i="4"/>
  <c r="AA54" i="4"/>
  <c r="Y52" i="4"/>
  <c r="AA52" i="4" s="1"/>
  <c r="J77" i="4"/>
  <c r="Q77" i="4"/>
  <c r="AA68" i="4"/>
  <c r="F77" i="4"/>
  <c r="W46" i="4"/>
  <c r="W75" i="4"/>
  <c r="X72" i="4"/>
  <c r="Z72" i="4" s="1"/>
  <c r="X40" i="4"/>
  <c r="Z40" i="4" s="1"/>
  <c r="X41" i="4"/>
  <c r="Z41" i="4" s="1"/>
  <c r="X68" i="4"/>
  <c r="Z68" i="4" s="1"/>
  <c r="X69" i="4"/>
  <c r="Z69" i="4" s="1"/>
  <c r="Y71" i="4"/>
  <c r="AA71" i="4" s="1"/>
  <c r="Y72" i="4"/>
  <c r="AA72" i="4" s="1"/>
  <c r="Y73" i="4"/>
  <c r="AA73" i="4" s="1"/>
  <c r="Y74" i="4"/>
  <c r="AA74" i="4" s="1"/>
  <c r="Y48" i="4"/>
  <c r="X71" i="4"/>
  <c r="Z71" i="4" s="1"/>
  <c r="Y15" i="4"/>
  <c r="Y16" i="4"/>
  <c r="AA16" i="4" s="1"/>
  <c r="X25" i="4"/>
  <c r="Z25" i="4" s="1"/>
  <c r="Z27" i="4" s="1"/>
  <c r="W34" i="4"/>
  <c r="W48" i="4"/>
  <c r="V73" i="4"/>
  <c r="V75" i="4" s="1"/>
  <c r="V74" i="4"/>
  <c r="Y17" i="4"/>
  <c r="AA17" i="4" s="1"/>
  <c r="U11" i="4"/>
  <c r="W11" i="4" s="1"/>
  <c r="Z14" i="2"/>
  <c r="X14" i="2"/>
  <c r="V14" i="2"/>
  <c r="Z12" i="2"/>
  <c r="X12" i="2"/>
  <c r="V12" i="2"/>
  <c r="AA43" i="4" l="1"/>
  <c r="V78" i="4"/>
  <c r="Z18" i="4"/>
  <c r="AA15" i="4"/>
  <c r="AA18" i="4" s="1"/>
  <c r="Y11" i="4"/>
  <c r="AA11" i="4" s="1"/>
  <c r="Z75" i="4"/>
  <c r="AA75" i="4"/>
  <c r="AA64" i="4"/>
  <c r="W35" i="4"/>
  <c r="Y29" i="4"/>
  <c r="AA29" i="4" s="1"/>
  <c r="W49" i="4"/>
  <c r="Y66" i="4"/>
  <c r="AA35" i="4"/>
  <c r="AA48" i="4"/>
  <c r="Y46" i="4"/>
  <c r="AA46" i="4" s="1"/>
  <c r="AA49" i="4" s="1"/>
  <c r="Z43" i="4"/>
  <c r="U77" i="4"/>
  <c r="F20" i="2"/>
  <c r="W78" i="4" l="1"/>
  <c r="AA66" i="4"/>
  <c r="Y77" i="4"/>
  <c r="T56" i="2"/>
  <c r="V56" i="2" s="1"/>
  <c r="V58" i="2"/>
  <c r="S77" i="2"/>
  <c r="Q77" i="2"/>
  <c r="H77" i="2"/>
  <c r="K11" i="2"/>
  <c r="J11" i="2"/>
  <c r="O52" i="2" l="1"/>
  <c r="O66" i="2"/>
  <c r="O20" i="2"/>
  <c r="M37" i="2"/>
  <c r="O37" i="2"/>
  <c r="O11" i="2"/>
  <c r="O29" i="2"/>
  <c r="O46" i="2"/>
  <c r="U74" i="2"/>
  <c r="W74" i="2" s="1"/>
  <c r="U73" i="2"/>
  <c r="W73" i="2"/>
  <c r="O77" i="2" l="1"/>
  <c r="Y74" i="2"/>
  <c r="AA74" i="2" s="1"/>
  <c r="T74" i="2"/>
  <c r="V74" i="2" s="1"/>
  <c r="Y73" i="2"/>
  <c r="AA73" i="2" s="1"/>
  <c r="T73" i="2"/>
  <c r="U72" i="2"/>
  <c r="W72" i="2" s="1"/>
  <c r="T72" i="2"/>
  <c r="U71" i="2"/>
  <c r="Y71" i="2" s="1"/>
  <c r="AA71" i="2" s="1"/>
  <c r="T71" i="2"/>
  <c r="U70" i="2"/>
  <c r="W70" i="2" s="1"/>
  <c r="T70" i="2"/>
  <c r="U69" i="2"/>
  <c r="T69" i="2"/>
  <c r="U68" i="2"/>
  <c r="W68" i="2" s="1"/>
  <c r="T68" i="2"/>
  <c r="X68" i="2" s="1"/>
  <c r="Z68" i="2" s="1"/>
  <c r="S66" i="2"/>
  <c r="Q66" i="2"/>
  <c r="M66" i="2"/>
  <c r="K66" i="2"/>
  <c r="J66" i="2"/>
  <c r="F66" i="2"/>
  <c r="U63" i="2"/>
  <c r="Y63" i="2" s="1"/>
  <c r="AA63" i="2" s="1"/>
  <c r="T63" i="2"/>
  <c r="V63" i="2" s="1"/>
  <c r="U62" i="2"/>
  <c r="Y62" i="2" s="1"/>
  <c r="AA62" i="2" s="1"/>
  <c r="T62" i="2"/>
  <c r="V62" i="2" s="1"/>
  <c r="U61" i="2"/>
  <c r="Y61" i="2" s="1"/>
  <c r="AA61" i="2" s="1"/>
  <c r="T61" i="2"/>
  <c r="V61" i="2" s="1"/>
  <c r="U60" i="2"/>
  <c r="Y60" i="2" s="1"/>
  <c r="AA60" i="2" s="1"/>
  <c r="T60" i="2"/>
  <c r="V60" i="2" s="1"/>
  <c r="W59" i="2"/>
  <c r="U59" i="2"/>
  <c r="Y59" i="2" s="1"/>
  <c r="AA59" i="2" s="1"/>
  <c r="T59" i="2"/>
  <c r="V59" i="2" s="1"/>
  <c r="U58" i="2"/>
  <c r="T58" i="2"/>
  <c r="X58" i="2" s="1"/>
  <c r="Z58" i="2" s="1"/>
  <c r="U57" i="2"/>
  <c r="W57" i="2" s="1"/>
  <c r="T57" i="2"/>
  <c r="X57" i="2" s="1"/>
  <c r="Z57" i="2" s="1"/>
  <c r="X56" i="2"/>
  <c r="Z56" i="2" s="1"/>
  <c r="U56" i="2"/>
  <c r="W56" i="2" s="1"/>
  <c r="U55" i="2"/>
  <c r="Y55" i="2" s="1"/>
  <c r="AA55" i="2" s="1"/>
  <c r="T55" i="2"/>
  <c r="X55" i="2" s="1"/>
  <c r="Z55" i="2" s="1"/>
  <c r="U54" i="2"/>
  <c r="Y54" i="2" s="1"/>
  <c r="T54" i="2"/>
  <c r="X54" i="2" s="1"/>
  <c r="Z54" i="2" s="1"/>
  <c r="S52" i="2"/>
  <c r="Q52" i="2"/>
  <c r="M52" i="2"/>
  <c r="K52" i="2"/>
  <c r="J52" i="2"/>
  <c r="F52" i="2"/>
  <c r="U48" i="2"/>
  <c r="W48" i="2" s="1"/>
  <c r="T48" i="2"/>
  <c r="V48" i="2" s="1"/>
  <c r="V49" i="2" s="1"/>
  <c r="S46" i="2"/>
  <c r="Q46" i="2"/>
  <c r="M46" i="2"/>
  <c r="K46" i="2"/>
  <c r="J46" i="2"/>
  <c r="F46" i="2"/>
  <c r="Z42" i="2"/>
  <c r="U42" i="2"/>
  <c r="Y42" i="2" s="1"/>
  <c r="AA42" i="2" s="1"/>
  <c r="T42" i="2"/>
  <c r="V42" i="2" s="1"/>
  <c r="U41" i="2"/>
  <c r="W41" i="2" s="1"/>
  <c r="T41" i="2"/>
  <c r="X41" i="2" s="1"/>
  <c r="Z41" i="2" s="1"/>
  <c r="U40" i="2"/>
  <c r="T40" i="2"/>
  <c r="S37" i="2"/>
  <c r="Q37" i="2"/>
  <c r="K37" i="2"/>
  <c r="J37" i="2"/>
  <c r="F37" i="2"/>
  <c r="Z34" i="2"/>
  <c r="U34" i="2"/>
  <c r="Y34" i="2" s="1"/>
  <c r="AA34" i="2" s="1"/>
  <c r="T34" i="2"/>
  <c r="V34" i="2" s="1"/>
  <c r="U33" i="2"/>
  <c r="Y33" i="2" s="1"/>
  <c r="AA33" i="2" s="1"/>
  <c r="T33" i="2"/>
  <c r="X33" i="2" s="1"/>
  <c r="Z33" i="2" s="1"/>
  <c r="U32" i="2"/>
  <c r="Y32" i="2" s="1"/>
  <c r="T32" i="2"/>
  <c r="X32" i="2" s="1"/>
  <c r="Z32" i="2" s="1"/>
  <c r="Z35" i="2" s="1"/>
  <c r="S29" i="2"/>
  <c r="Q29" i="2"/>
  <c r="M29" i="2"/>
  <c r="K29" i="2"/>
  <c r="J29" i="2"/>
  <c r="F29" i="2"/>
  <c r="U25" i="2"/>
  <c r="W25" i="2" s="1"/>
  <c r="T25" i="2"/>
  <c r="V25" i="2" s="1"/>
  <c r="U24" i="2"/>
  <c r="Y24" i="2" s="1"/>
  <c r="T24" i="2"/>
  <c r="V24" i="2" s="1"/>
  <c r="U23" i="2"/>
  <c r="Y23" i="2" s="1"/>
  <c r="T23" i="2"/>
  <c r="V23" i="2" s="1"/>
  <c r="S20" i="2"/>
  <c r="Q20" i="2"/>
  <c r="M20" i="2"/>
  <c r="K20" i="2"/>
  <c r="J20" i="2"/>
  <c r="U17" i="2"/>
  <c r="W17" i="2" s="1"/>
  <c r="T17" i="2"/>
  <c r="V17" i="2" s="1"/>
  <c r="U16" i="2"/>
  <c r="W16" i="2" s="1"/>
  <c r="T16" i="2"/>
  <c r="V16" i="2" s="1"/>
  <c r="U15" i="2"/>
  <c r="W15" i="2" s="1"/>
  <c r="T15" i="2"/>
  <c r="V15" i="2" s="1"/>
  <c r="M11" i="2"/>
  <c r="F11" i="2"/>
  <c r="W63" i="2" l="1"/>
  <c r="X40" i="2"/>
  <c r="Z40" i="2" s="1"/>
  <c r="Z43" i="2" s="1"/>
  <c r="V40" i="2"/>
  <c r="J77" i="2"/>
  <c r="K77" i="2"/>
  <c r="F77" i="2"/>
  <c r="M77" i="2"/>
  <c r="W24" i="2"/>
  <c r="W32" i="2"/>
  <c r="W33" i="2"/>
  <c r="W34" i="2"/>
  <c r="V41" i="2"/>
  <c r="Y56" i="2"/>
  <c r="AA56" i="2" s="1"/>
  <c r="X69" i="2"/>
  <c r="Z69" i="2" s="1"/>
  <c r="V69" i="2"/>
  <c r="X70" i="2"/>
  <c r="Z70" i="2" s="1"/>
  <c r="X71" i="2"/>
  <c r="Z71" i="2" s="1"/>
  <c r="V71" i="2"/>
  <c r="X72" i="2"/>
  <c r="Z72" i="2" s="1"/>
  <c r="V72" i="2"/>
  <c r="X73" i="2"/>
  <c r="Z73" i="2" s="1"/>
  <c r="V73" i="2"/>
  <c r="V32" i="2"/>
  <c r="V33" i="2"/>
  <c r="Y58" i="2"/>
  <c r="AA58" i="2" s="1"/>
  <c r="W58" i="2"/>
  <c r="W62" i="2"/>
  <c r="V68" i="2"/>
  <c r="V75" i="2" s="1"/>
  <c r="Y69" i="2"/>
  <c r="AA69" i="2" s="1"/>
  <c r="W69" i="2"/>
  <c r="Y70" i="2"/>
  <c r="AA70" i="2" s="1"/>
  <c r="X74" i="2"/>
  <c r="Z74" i="2" s="1"/>
  <c r="W23" i="2"/>
  <c r="U20" i="2"/>
  <c r="W20" i="2" s="1"/>
  <c r="U37" i="2"/>
  <c r="W37" i="2" s="1"/>
  <c r="U66" i="2"/>
  <c r="W66" i="2" s="1"/>
  <c r="W61" i="2"/>
  <c r="W60" i="2"/>
  <c r="V57" i="2"/>
  <c r="V55" i="2"/>
  <c r="W55" i="2"/>
  <c r="V54" i="2"/>
  <c r="W54" i="2"/>
  <c r="AA23" i="2"/>
  <c r="V18" i="2"/>
  <c r="V27" i="2"/>
  <c r="Y29" i="2"/>
  <c r="AA29" i="2" s="1"/>
  <c r="AA32" i="2"/>
  <c r="AA35" i="2" s="1"/>
  <c r="AA54" i="2"/>
  <c r="Y15" i="2"/>
  <c r="Y16" i="2"/>
  <c r="AA16" i="2" s="1"/>
  <c r="Y17" i="2"/>
  <c r="AA17" i="2" s="1"/>
  <c r="X23" i="2"/>
  <c r="Z23" i="2" s="1"/>
  <c r="X24" i="2"/>
  <c r="Z24" i="2" s="1"/>
  <c r="Y25" i="2"/>
  <c r="AA25" i="2" s="1"/>
  <c r="Y48" i="2"/>
  <c r="X59" i="2"/>
  <c r="Z59" i="2" s="1"/>
  <c r="X60" i="2"/>
  <c r="Z60" i="2" s="1"/>
  <c r="X61" i="2"/>
  <c r="Z61" i="2" s="1"/>
  <c r="X62" i="2"/>
  <c r="Z62" i="2" s="1"/>
  <c r="X63" i="2"/>
  <c r="Z63" i="2" s="1"/>
  <c r="U11" i="2"/>
  <c r="X15" i="2"/>
  <c r="Z15" i="2" s="1"/>
  <c r="X16" i="2"/>
  <c r="Z16" i="2" s="1"/>
  <c r="X17" i="2"/>
  <c r="Z17" i="2" s="1"/>
  <c r="X25" i="2"/>
  <c r="Z25" i="2" s="1"/>
  <c r="Y40" i="2"/>
  <c r="Y41" i="2"/>
  <c r="AA41" i="2" s="1"/>
  <c r="U46" i="2"/>
  <c r="W46" i="2" s="1"/>
  <c r="W49" i="2" s="1"/>
  <c r="X48" i="2"/>
  <c r="Z48" i="2" s="1"/>
  <c r="Z49" i="2" s="1"/>
  <c r="Y57" i="2"/>
  <c r="AA57" i="2" s="1"/>
  <c r="Y72" i="2"/>
  <c r="AA72" i="2" s="1"/>
  <c r="U29" i="2"/>
  <c r="W29" i="2" s="1"/>
  <c r="W40" i="2"/>
  <c r="W42" i="2"/>
  <c r="U52" i="2"/>
  <c r="W52" i="2" s="1"/>
  <c r="W71" i="2"/>
  <c r="Y68" i="2"/>
  <c r="Z75" i="2" l="1"/>
  <c r="V43" i="2"/>
  <c r="W11" i="2"/>
  <c r="U77" i="2"/>
  <c r="V35" i="2"/>
  <c r="Z18" i="2"/>
  <c r="W35" i="2"/>
  <c r="Y20" i="2"/>
  <c r="AA20" i="2" s="1"/>
  <c r="W43" i="2"/>
  <c r="Z64" i="2"/>
  <c r="Y52" i="2"/>
  <c r="AA52" i="2" s="1"/>
  <c r="AA64" i="2" s="1"/>
  <c r="V64" i="2"/>
  <c r="W64" i="2"/>
  <c r="AA68" i="2"/>
  <c r="AA75" i="2" s="1"/>
  <c r="Y66" i="2"/>
  <c r="AA66" i="2" s="1"/>
  <c r="AA40" i="2"/>
  <c r="Y37" i="2"/>
  <c r="AA37" i="2" s="1"/>
  <c r="AA48" i="2"/>
  <c r="Y46" i="2"/>
  <c r="AA46" i="2" s="1"/>
  <c r="AA27" i="2"/>
  <c r="Y11" i="2"/>
  <c r="AA15" i="2"/>
  <c r="AA18" i="2" s="1"/>
  <c r="W75" i="2"/>
  <c r="Z27" i="2"/>
  <c r="V78" i="2" l="1"/>
  <c r="AA11" i="2"/>
  <c r="Y77" i="2"/>
  <c r="W78" i="2"/>
  <c r="AA49" i="2"/>
  <c r="AA43" i="2"/>
</calcChain>
</file>

<file path=xl/sharedStrings.xml><?xml version="1.0" encoding="utf-8"?>
<sst xmlns="http://schemas.openxmlformats.org/spreadsheetml/2006/main" count="748" uniqueCount="170">
  <si>
    <t>No</t>
  </si>
  <si>
    <t>Bidang / 
Program /  Kegiatan</t>
  </si>
  <si>
    <t>Indikator Kinerja
Program/Kegiatan</t>
  </si>
  <si>
    <t>Satuan</t>
  </si>
  <si>
    <t>Target Akhir
Renstra (2023)</t>
  </si>
  <si>
    <t>Realisasi  
s/d 2018</t>
  </si>
  <si>
    <t>Target 2019</t>
  </si>
  <si>
    <t>Realisasi per Triwulan Th. 2019</t>
  </si>
  <si>
    <t>Realisasi 
2019</t>
  </si>
  <si>
    <t>Capaian 
2019</t>
  </si>
  <si>
    <t>Realisasi
s/d 2019</t>
  </si>
  <si>
    <t>Capaian
s/d 2019</t>
  </si>
  <si>
    <t>Ket.</t>
  </si>
  <si>
    <t>I</t>
  </si>
  <si>
    <t>II</t>
  </si>
  <si>
    <t>III</t>
  </si>
  <si>
    <t>IV</t>
  </si>
  <si>
    <t>K</t>
  </si>
  <si>
    <t xml:space="preserve">Rp. </t>
  </si>
  <si>
    <t>Rp (RENJA)</t>
  </si>
  <si>
    <t>Rp (DPA)</t>
  </si>
  <si>
    <t>Rp.</t>
  </si>
  <si>
    <t>25=(8+21)</t>
  </si>
  <si>
    <t>A</t>
  </si>
  <si>
    <t>FUNGSI PENUNJANG ADMINISTRASI PEMERINTAHAN</t>
  </si>
  <si>
    <t>Program Peningkatan Pengelolaan Tata Pemerintahan</t>
  </si>
  <si>
    <t>a</t>
  </si>
  <si>
    <t>Koordinasi Pengelolaan Tata Pemerintahan</t>
  </si>
  <si>
    <t>bulan</t>
  </si>
  <si>
    <t>b</t>
  </si>
  <si>
    <t>Koordinasi pengembangan potensi desa/ kelurahan</t>
  </si>
  <si>
    <t xml:space="preserve">Persentase pelunasan PBB </t>
  </si>
  <si>
    <t>%</t>
  </si>
  <si>
    <t>c</t>
  </si>
  <si>
    <t>Rata-rata Capaian Kinerja Kegiatan pada Program A1</t>
  </si>
  <si>
    <t>Predikat</t>
  </si>
  <si>
    <t>KURANG</t>
  </si>
  <si>
    <t>Program Peningkatan Pemberdayaan Masyarakat dan Desa</t>
  </si>
  <si>
    <t>Koordinasi Pemberdayaan Masyarakat Desa/Kelurahan</t>
  </si>
  <si>
    <t>Fasilitasi Dana Transfer dan bantuan keuangan kepada desa</t>
  </si>
  <si>
    <t xml:space="preserve">Terlaksananya pembinaan dan tertib administrasi keuangan desa serta fasilitasi keuangan kepada desa </t>
  </si>
  <si>
    <t>d</t>
  </si>
  <si>
    <t>Fasilitasi Pemberdayaan dan Kesejahteraan Keluarga (PKK)</t>
  </si>
  <si>
    <t>Terlaksananya Fasilitasi Pemberdayaan dan Kesejahteraan Keluarga (PKK)</t>
  </si>
  <si>
    <t>Rata-rata Capaian Kinerja Kegiatan pada Program A2</t>
  </si>
  <si>
    <t>Program Peningkatan Kesejahteraan Rakyat</t>
  </si>
  <si>
    <t>Koordinasi Peningkatan Kesejahteraan Rakyat</t>
  </si>
  <si>
    <t>Pendampingan program barang bersubsidi</t>
  </si>
  <si>
    <t>terlaksananya pendampingan barang bersubsidi</t>
  </si>
  <si>
    <t>C</t>
  </si>
  <si>
    <t>Koordinasi penanggulangan kemiskinan</t>
  </si>
  <si>
    <t>Terlaksananya koordinasi penganggulangan kemiskinan</t>
  </si>
  <si>
    <t>Rata-rata Capaian Kinerja Kegiatan pada Program A3</t>
  </si>
  <si>
    <t>Program Peningkatan Ketentraman  dan Ketertiban Masyarakat kecamatan</t>
  </si>
  <si>
    <t>Koordinasi Ketentraman dan Ketertiban Umum</t>
  </si>
  <si>
    <t>Pemantauan kegiatan Pilpres dan Pileg  di tingkat Kecamatan</t>
  </si>
  <si>
    <t>Forum koordinasi pimpinan di kecamatan (Forkompimcam)</t>
  </si>
  <si>
    <t>terlaksananya Forum koordinasi pimpinan di kecamatan</t>
  </si>
  <si>
    <t>Rata-rata Capaian Kinerja Kegiatan pada Program A4</t>
  </si>
  <si>
    <t>B</t>
  </si>
  <si>
    <t>FUNGSI PENUNJANG PERENCANAAN</t>
  </si>
  <si>
    <t xml:space="preserve">Program Perencanaan dan Evaluasi dan kelitbangan Perangkat </t>
  </si>
  <si>
    <t>dokumen</t>
  </si>
  <si>
    <t>Rata-rata Capaian Kinerja Kegiatan pada Program B1</t>
  </si>
  <si>
    <t>FUNGSI PENDUKUNG URUSAN PERANGKAT DAERAH</t>
  </si>
  <si>
    <t>Program pelayanan administrasi perkantoran</t>
  </si>
  <si>
    <t>Penyediaan jasa komunikasi, sumber daya air dan listrik</t>
  </si>
  <si>
    <t>Terlaksananya Penyediaan jasa komunikasi, sumber daya air dan listrik</t>
  </si>
  <si>
    <t>Penyediaan jasa kebersihan kantor</t>
  </si>
  <si>
    <t>Terlaksananya penyediaan jasa kebersihan kantor</t>
  </si>
  <si>
    <t>Penyediaan alat tulis kantor</t>
  </si>
  <si>
    <t>Penyediaan barang cetakan dan penggandaan</t>
  </si>
  <si>
    <t>Terlaksananya penyediaan barang cetakan dan penggandaan</t>
  </si>
  <si>
    <t>e</t>
  </si>
  <si>
    <t>Penyediaan komponen instalasi listrik/penerangan bangunan kantor</t>
  </si>
  <si>
    <t>Terlaksananya penyediaan komponen instalasi listrik/penerangan bangunan kantor</t>
  </si>
  <si>
    <t>f</t>
  </si>
  <si>
    <t>Penyediaan bahan bacaan dan peraturan perundang-undangan</t>
  </si>
  <si>
    <t>Terlaksananya penyediaan bahan bacaan dan peraturan perundang-undangan</t>
  </si>
  <si>
    <t>g</t>
  </si>
  <si>
    <t>Penyediaan makanan dan minuman</t>
  </si>
  <si>
    <t>Terlaksananya penyediaan makanan dan minuman</t>
  </si>
  <si>
    <t>h</t>
  </si>
  <si>
    <t>Rapat-rapat koordinasi dan konsultasi dalam daerah</t>
  </si>
  <si>
    <t>Terlaksananya rapat-rapat koordinasi dan konsultasi dalam daerah</t>
  </si>
  <si>
    <t>i</t>
  </si>
  <si>
    <t>Rapat-rapat koordinasi dan konsultasi ke luar daerah</t>
  </si>
  <si>
    <t>Terlaksananya rapat-rapat koordinasi dan konsultasi ke luar daerah</t>
  </si>
  <si>
    <t>j</t>
  </si>
  <si>
    <t>Jasa Pelayanan perkantoran</t>
  </si>
  <si>
    <t>tersedianya honor lembur PNS dan non PNS,belanja transaksi keu,upah tenaga kebersihan dan penjaga malam</t>
  </si>
  <si>
    <t>Rata-rata Capaian Kinerja Kegiatan pada Program C1</t>
  </si>
  <si>
    <t>Program peningkatan sarana dan prasarana aparatur</t>
  </si>
  <si>
    <t>unit</t>
  </si>
  <si>
    <t>Pengadaan perlengkapan Gedung Kantor</t>
  </si>
  <si>
    <t>Terlaksananya pengadaan perlengkapan Gedung Kantor</t>
  </si>
  <si>
    <t>Pengadaan peralatan gedung kantor</t>
  </si>
  <si>
    <t>Terlaksananya pengadaan peralatan gedung kantor</t>
  </si>
  <si>
    <t>Pemeliharaan rutin/berkala rumah jabatan</t>
  </si>
  <si>
    <t>Terlaksananya pemeliharaan rutin/berkala rumah jabatan</t>
  </si>
  <si>
    <t>Pemeliharaan rutin/berkala gedung kantor</t>
  </si>
  <si>
    <t>Terlaksananya pemeliharaan rutin/berkala gedung kantor</t>
  </si>
  <si>
    <t>Pemeliharaan rutin/berkala kendaraan dinas/operasional</t>
  </si>
  <si>
    <t>Terlaksananya pemeliharaan rutin/berkala kendaraan dinas/operasional</t>
  </si>
  <si>
    <t>Pemeliharaan rutin/berkala  perlengkapan Gedung Kantor</t>
  </si>
  <si>
    <t>Terlaksananya pemeliharaan rutin/berkala  perlengkapan Gedung Kantor</t>
  </si>
  <si>
    <t>Pemeliharaan rutin/berkala peralatan gedung kantor</t>
  </si>
  <si>
    <t>Terlaksananya pemeliharaan rutin/berkala peralatan gedung kantor</t>
  </si>
  <si>
    <t>Rata-rata Capaian Kinerja Kegiatan pada Program C2</t>
  </si>
  <si>
    <t>JUMLAH</t>
  </si>
  <si>
    <t>RATA-RATA CAPAIAN KINERJA KEGIATAN PERANGKAT DAERAH</t>
  </si>
  <si>
    <t>PREDIKAT</t>
  </si>
  <si>
    <t>Faktor pendorong keberhasilan kinerja</t>
  </si>
  <si>
    <t>Faktor penghambat pencapaian kinerja</t>
  </si>
  <si>
    <t>Tindak lanjut yang diperlukan dalam triwulan berikutnya</t>
  </si>
  <si>
    <t xml:space="preserve">                                                                                                                                                                                                                                                                                                                                                                                                                                                                                                                                                                                                                                                                   </t>
  </si>
  <si>
    <t>Tindak lanjut yang diperlukan dalam Renja PD berikutnya</t>
  </si>
  <si>
    <t>: untuk tetap direncanakan kegiatan lanjutan dari kegiatan yang sudah ada agar terjadi kesinambungan dalam rangka mencapai target 5 tahun di RENSTRA</t>
  </si>
  <si>
    <t/>
  </si>
  <si>
    <t>Disusun :</t>
  </si>
  <si>
    <t>Dievaluasi :</t>
  </si>
  <si>
    <t>KEPALA PERANGKAT DAERAH</t>
  </si>
  <si>
    <t>Plt. KEPALA BAPPEDA</t>
  </si>
  <si>
    <t>KABUPATEN TEMANGGUNG</t>
  </si>
  <si>
    <t>RIPTO SUSILO, SH, MSi</t>
  </si>
  <si>
    <t>Pembina Tingkat I</t>
  </si>
  <si>
    <t>NIP. 19670427 198703 1 001</t>
  </si>
  <si>
    <t>Terlaksananya penyediaan alat tulis kantor</t>
  </si>
  <si>
    <t>Meningkatnya kuantitas/kualitas kelembagaan Desa/Kelurahan, tertib administrasi penyelenggaraan pemerintahan Desa/Kelurahan, Tersusunan RKP Desa, Tersusunan APB Desa dan perdes lainnya, Profil Desa/Kelurahan,pemantauan kegiatan pembangunan yang berlokasi di kecamatan, Fasilitasi keuangan kepada desa , pemberdayaan masy bidang kesehatan melalui kelompok masyarakat, fasilitasi kerja sama antar desa, pemberdayaan lembaga adat dan masy hukum adat, pemberdayaan organisasi pemuda, olahraga, dan kependidikan, terlaksananya pembinaan dan pengawasan lembaga kemasyarakatan desa/kelurahan, fasilitasi Perencanaan dan Penganggaran Dana Transfer.</t>
  </si>
  <si>
    <t>Peningkatan koordinasi dengan pemerintah desa, PATEN, pelayanan pendaftaran penduduk, dan penyelesaian sengketa tanah garapan, terlaksananya pengelolaan dan layanan informasi publik di Kecamatan sebagai PPID pembantuserta pengumpulan data sebagai bahan integrasi data pembangunan daerah statistik sektoral</t>
  </si>
  <si>
    <t>Fasilitasi Pembinaan dan Pengisian Kepala Desa, Perangkat desa dan BPD</t>
  </si>
  <si>
    <t>terlaksananya koordinasi peningkatan kesejahteraan rakyat, pemberdayaan sosial, perlindungan jaminan sosial, perlindungan perempuan, terlaksananya pendampingan program barang bersubsisi</t>
  </si>
  <si>
    <t>Terlaksananya Koordinasi ketentraman dan ketertiban masyarakat serta terlaksananya Pembinaan Satlinmas Desa/Kelurahan</t>
  </si>
  <si>
    <t>Terlaksananya pemantauan kegiatan pemilukada/ Pilpres dan Pilleg di tingkat kecamatan</t>
  </si>
  <si>
    <t>Penyusunan dan  pelaporan dokumen Perencanaan</t>
  </si>
  <si>
    <t>Terlaksananya fasilitasi pengisian Kepalala Desa dan perangkat desa serta anggota Badan Permusyawaratan Desa (BPD) dan pelantikan BPD antar waktu</t>
  </si>
  <si>
    <t xml:space="preserve">: komitmen yang tinggi dari pelaksana kegiatan, monitoring dan evaluasi dari pimpinan pada saat penyelesaian kegiatan </t>
  </si>
  <si>
    <t xml:space="preserve">: kurangnya kompetensi dan kuantitas pegawai </t>
  </si>
  <si>
    <t xml:space="preserve">: perlu dilaksanakannya dengan sungguh-sungguh kegiatan yang sudah direncanakan pada triwulan II, III, dan IV dalam rangka tercapainya target kinerja </t>
  </si>
  <si>
    <t>Persentase kepemilikan KTP-El di kecamatan</t>
  </si>
  <si>
    <t>Persentase pelanggaran disiplin perangkat desa/kelurahan</t>
  </si>
  <si>
    <t>Persentase realisasi penerimaan PBB</t>
  </si>
  <si>
    <t>Persentase penyelesaian dokumen perencanaan, evalasi, data pokok, dan pelaporan perangkat daerah</t>
  </si>
  <si>
    <t xml:space="preserve">Tersusunnya dokumen : RENSTRA, Perubahan Renstra, RENJA, PERUBAHAN RENJA, LKjIP, LPPD, PK, Evaluasi Renja Triwulan (4), RFK (12), RKA, DPA. RKPA, DPPA, IKPD (4), Data Pokok Pembangunan (4) </t>
  </si>
  <si>
    <t>Persentase pemenuhan kebutuhan administrasi perkantoran</t>
  </si>
  <si>
    <t>Persentase pemenuhan kebutuhan sarana prasarana aparatur</t>
  </si>
  <si>
    <t>EVALUASI HASIL PELAKSANAAN RENJA PERANGKAT DAERAH TAHUN 2019 s.d TW II</t>
  </si>
  <si>
    <t xml:space="preserve"> KECAMATAN NGADIREJO  KABUPATEN TEMANGGUNG</t>
  </si>
  <si>
    <t>Fasilitasi Kota Tanpa Kumuh</t>
  </si>
  <si>
    <t>terlaksananaya Fasilitasi kota tanpa kumuh</t>
  </si>
  <si>
    <t>desa/kel</t>
  </si>
  <si>
    <t>KECAMATAN NGADIREJO</t>
  </si>
  <si>
    <t>SERI SUHARSA, SH</t>
  </si>
  <si>
    <t>Pembina Tk.I</t>
  </si>
  <si>
    <t>NIP. 19660418 199803 1 005</t>
  </si>
  <si>
    <t>Persentase Jumlah Desa yang Menyelesaikan RKP-Desa Tepat Waktu</t>
  </si>
  <si>
    <t>Persentase Desa yang Menyelesaikan APB-Desa Tepat Waktu</t>
  </si>
  <si>
    <t>Persentase rumah tidak layak huni</t>
  </si>
  <si>
    <t>Persentase rumah ibadah dalam kondisi baik</t>
  </si>
  <si>
    <t>Persentase Penanganan Laporan Kejadian</t>
  </si>
  <si>
    <t>Angka Kriminalitas Kecamatan</t>
  </si>
  <si>
    <t xml:space="preserve">Kasus </t>
  </si>
  <si>
    <t>RATA-RATA CAPAIAN KINERJA PROGRAM PERANGKAT DAERAH</t>
  </si>
  <si>
    <t>Temanggung, 2 Oktober  2019</t>
  </si>
  <si>
    <t>Temanggung, 3 Oktober 2019</t>
  </si>
  <si>
    <t>EVALUASI HASIL PELAKSANAAN RENJA PERANGKAT DAERAH TAHUN 2019 s.d TW III</t>
  </si>
  <si>
    <t>Temanggung, 2 Januari 2020</t>
  </si>
  <si>
    <t>EVALUASI HASIL PELAKSANAAN RENJA PERANGKAT DAERAH TAHUN 2019 s.d TW IV</t>
  </si>
  <si>
    <t xml:space="preserve"> KEPALA BAPPEDA</t>
  </si>
  <si>
    <t>Temanggung, 6 Januari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</si>
</sst>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Red]\-#,##0.0"/>
    <numFmt numFmtId="165" formatCode="_(* #,##0_);_(* \(#,##0\);_(* &quot;-&quot;??_);_(@_)"/>
    <numFmt numFmtId="166" formatCode="#,##0;[Red]\-#,##0"/>
    <numFmt numFmtId="167" formatCode="#,##0;[Red]#,##0"/>
  </numFmts>
  <fonts count="25" x14ac:knownFonts="1">
    <font>
      <sz val="11"/>
      <color theme="1"/>
      <name val="Calibri"/>
      <family val="2"/>
      <charset val="1"/>
      <scheme val="minor"/>
    </font>
    <font>
      <sz val="11"/>
      <color theme="1"/>
      <name val="Calibri"/>
      <family val="2"/>
      <charset val="1"/>
      <scheme val="minor"/>
    </font>
    <font>
      <sz val="8"/>
      <color theme="1"/>
      <name val="Arial"/>
      <family val="2"/>
    </font>
    <font>
      <sz val="11"/>
      <color theme="1"/>
      <name val="Calibri"/>
      <family val="2"/>
      <scheme val="minor"/>
    </font>
    <font>
      <sz val="8"/>
      <name val="Arial"/>
      <family val="2"/>
    </font>
    <font>
      <sz val="8"/>
      <color theme="1"/>
      <name val="Calibri"/>
      <family val="2"/>
      <scheme val="minor"/>
    </font>
    <font>
      <b/>
      <sz val="11"/>
      <color rgb="FF000000"/>
      <name val="Arial"/>
      <family val="2"/>
    </font>
    <font>
      <sz val="10"/>
      <color theme="1"/>
      <name val="Arial"/>
      <family val="2"/>
    </font>
    <font>
      <sz val="10"/>
      <color rgb="FF000000"/>
      <name val="Arial"/>
      <family val="2"/>
    </font>
    <font>
      <sz val="10"/>
      <color theme="1"/>
      <name val="Calibri"/>
      <family val="2"/>
      <scheme val="minor"/>
    </font>
    <font>
      <sz val="8"/>
      <color rgb="FF000000"/>
      <name val="Arial"/>
      <family val="2"/>
    </font>
    <font>
      <b/>
      <sz val="11"/>
      <name val="Arial"/>
      <family val="2"/>
    </font>
    <font>
      <b/>
      <sz val="8"/>
      <name val="Arial"/>
      <family val="2"/>
    </font>
    <font>
      <b/>
      <sz val="8"/>
      <color theme="1"/>
      <name val="Arial"/>
      <family val="2"/>
    </font>
    <font>
      <b/>
      <sz val="9"/>
      <color theme="1"/>
      <name val="Arial"/>
      <family val="2"/>
    </font>
    <font>
      <b/>
      <sz val="8"/>
      <color theme="1"/>
      <name val="Calibri"/>
      <family val="2"/>
      <scheme val="minor"/>
    </font>
    <font>
      <sz val="11"/>
      <name val="Arial"/>
      <family val="2"/>
    </font>
    <font>
      <sz val="6.35"/>
      <color indexed="8"/>
      <name val="Times New Roman"/>
      <family val="1"/>
    </font>
    <font>
      <b/>
      <u/>
      <sz val="8"/>
      <color theme="1"/>
      <name val="Arial"/>
      <family val="2"/>
    </font>
    <font>
      <u/>
      <sz val="8"/>
      <color theme="1"/>
      <name val="Arial"/>
      <family val="2"/>
    </font>
    <font>
      <sz val="8"/>
      <name val="Calibri"/>
      <family val="2"/>
      <scheme val="minor"/>
    </font>
    <font>
      <sz val="12"/>
      <color theme="1"/>
      <name val="Arial Narrow"/>
      <family val="2"/>
    </font>
    <font>
      <sz val="10"/>
      <color theme="1"/>
      <name val="Calibri"/>
      <family val="2"/>
    </font>
    <font>
      <sz val="10"/>
      <name val="Calibri"/>
      <family val="2"/>
      <scheme val="minor"/>
    </font>
    <font>
      <sz val="8"/>
      <color theme="1"/>
      <name val="Calibri"/>
      <family val="2"/>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FF"/>
        <bgColor indexed="64"/>
      </patternFill>
    </fill>
  </fills>
  <borders count="51">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3" fillId="0" borderId="0"/>
    <xf numFmtId="0" fontId="3" fillId="0" borderId="0"/>
    <xf numFmtId="43" fontId="17" fillId="0" borderId="0" applyFont="0" applyFill="0" applyBorder="0" applyAlignment="0" applyProtection="0"/>
  </cellStyleXfs>
  <cellXfs count="374">
    <xf numFmtId="0" fontId="0" fillId="0" borderId="0" xfId="0"/>
    <xf numFmtId="0" fontId="2" fillId="0" borderId="0" xfId="0"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38" fontId="2" fillId="0" borderId="0" xfId="0" applyNumberFormat="1" applyFont="1" applyFill="1" applyAlignment="1">
      <alignment horizontal="center" vertical="top" wrapText="1"/>
    </xf>
    <xf numFmtId="38" fontId="2" fillId="0" borderId="0" xfId="1" applyNumberFormat="1" applyFont="1" applyFill="1" applyAlignment="1">
      <alignment vertical="top" wrapText="1"/>
    </xf>
    <xf numFmtId="38" fontId="4" fillId="0" borderId="0" xfId="1" applyNumberFormat="1" applyFont="1" applyFill="1" applyAlignment="1">
      <alignment vertical="top" wrapText="1"/>
    </xf>
    <xf numFmtId="38" fontId="2" fillId="0" borderId="0" xfId="0" applyNumberFormat="1" applyFont="1" applyFill="1" applyAlignment="1">
      <alignment vertical="top" wrapText="1"/>
    </xf>
    <xf numFmtId="38" fontId="2" fillId="0" borderId="0" xfId="1" applyNumberFormat="1" applyFont="1" applyFill="1" applyAlignment="1">
      <alignment horizontal="center" vertical="top" wrapText="1"/>
    </xf>
    <xf numFmtId="38" fontId="2" fillId="0" borderId="0" xfId="1" applyNumberFormat="1" applyFont="1" applyFill="1" applyAlignment="1">
      <alignment horizontal="right" vertical="top" wrapText="1"/>
    </xf>
    <xf numFmtId="43" fontId="2" fillId="0" borderId="0" xfId="1" applyFont="1" applyFill="1" applyAlignment="1">
      <alignment horizontal="right" vertical="top" wrapText="1"/>
    </xf>
    <xf numFmtId="0" fontId="5" fillId="0" borderId="0" xfId="0" applyFont="1" applyFill="1" applyAlignment="1">
      <alignment vertical="top" wrapText="1"/>
    </xf>
    <xf numFmtId="0" fontId="0" fillId="0" borderId="0" xfId="0" applyFont="1" applyFill="1" applyAlignment="1">
      <alignment vertical="top" wrapText="1"/>
    </xf>
    <xf numFmtId="0" fontId="7" fillId="0" borderId="0" xfId="0" applyFont="1" applyFill="1" applyAlignment="1">
      <alignment vertical="top"/>
    </xf>
    <xf numFmtId="0" fontId="7" fillId="0" borderId="0" xfId="0" applyFont="1" applyAlignment="1"/>
    <xf numFmtId="0" fontId="8" fillId="0" borderId="0" xfId="0" applyFont="1" applyFill="1" applyAlignment="1">
      <alignment horizontal="center" vertical="center"/>
    </xf>
    <xf numFmtId="38" fontId="8" fillId="0" borderId="0" xfId="0" applyNumberFormat="1" applyFont="1" applyFill="1" applyAlignment="1">
      <alignment horizontal="center" vertical="center"/>
    </xf>
    <xf numFmtId="38" fontId="8" fillId="0" borderId="0" xfId="1" applyNumberFormat="1" applyFont="1" applyFill="1" applyAlignment="1">
      <alignment horizontal="center" vertical="center"/>
    </xf>
    <xf numFmtId="0" fontId="9" fillId="0" borderId="0" xfId="0" applyFont="1" applyFill="1" applyAlignment="1">
      <alignment vertical="top"/>
    </xf>
    <xf numFmtId="0" fontId="10" fillId="0" borderId="1" xfId="0" applyFont="1" applyFill="1" applyBorder="1" applyAlignment="1">
      <alignment horizontal="right" vertical="center"/>
    </xf>
    <xf numFmtId="0" fontId="2" fillId="0" borderId="1" xfId="0" applyFont="1" applyFill="1" applyBorder="1"/>
    <xf numFmtId="38" fontId="2" fillId="0" borderId="1" xfId="0" applyNumberFormat="1" applyFont="1" applyFill="1" applyBorder="1" applyAlignment="1">
      <alignment horizontal="center"/>
    </xf>
    <xf numFmtId="38" fontId="2" fillId="0" borderId="1" xfId="1" applyNumberFormat="1" applyFont="1" applyFill="1" applyBorder="1"/>
    <xf numFmtId="38" fontId="4" fillId="0" borderId="1" xfId="0" applyNumberFormat="1" applyFont="1" applyFill="1" applyBorder="1"/>
    <xf numFmtId="38" fontId="2" fillId="0" borderId="1" xfId="0" applyNumberFormat="1" applyFont="1" applyFill="1" applyBorder="1"/>
    <xf numFmtId="38" fontId="4" fillId="2" borderId="11" xfId="0" applyNumberFormat="1" applyFont="1" applyFill="1" applyBorder="1" applyAlignment="1">
      <alignment horizontal="center" vertical="center"/>
    </xf>
    <xf numFmtId="38" fontId="4" fillId="2" borderId="11" xfId="1" applyNumberFormat="1" applyFont="1" applyFill="1" applyBorder="1" applyAlignment="1">
      <alignment horizontal="center" vertical="center"/>
    </xf>
    <xf numFmtId="0" fontId="4" fillId="3" borderId="12" xfId="0" applyFont="1" applyFill="1" applyBorder="1" applyAlignment="1">
      <alignment horizontal="center" vertical="center"/>
    </xf>
    <xf numFmtId="38" fontId="4" fillId="3" borderId="12" xfId="0" applyNumberFormat="1" applyFont="1" applyFill="1" applyBorder="1" applyAlignment="1">
      <alignment horizontal="center" vertical="center"/>
    </xf>
    <xf numFmtId="38" fontId="4" fillId="3" borderId="12" xfId="1" applyNumberFormat="1" applyFont="1" applyFill="1" applyBorder="1" applyAlignment="1">
      <alignment horizontal="center" vertical="center"/>
    </xf>
    <xf numFmtId="38" fontId="4" fillId="3" borderId="12" xfId="0" quotePrefix="1" applyNumberFormat="1" applyFont="1" applyFill="1" applyBorder="1" applyAlignment="1">
      <alignment horizontal="center" vertical="center"/>
    </xf>
    <xf numFmtId="0" fontId="5" fillId="0" borderId="0" xfId="0" applyFont="1" applyFill="1" applyAlignment="1">
      <alignment horizontal="center" vertical="top" wrapText="1"/>
    </xf>
    <xf numFmtId="0" fontId="11" fillId="4" borderId="13" xfId="3" applyFont="1" applyFill="1" applyBorder="1" applyAlignment="1">
      <alignment horizontal="center" vertical="top" wrapText="1"/>
    </xf>
    <xf numFmtId="0" fontId="11" fillId="4" borderId="13" xfId="3" applyFont="1" applyFill="1" applyBorder="1" applyAlignment="1">
      <alignment vertical="top"/>
    </xf>
    <xf numFmtId="0" fontId="11" fillId="4" borderId="8" xfId="3" applyFont="1" applyFill="1" applyBorder="1" applyAlignment="1">
      <alignment horizontal="center" vertical="top" wrapText="1"/>
    </xf>
    <xf numFmtId="0" fontId="11" fillId="4" borderId="9" xfId="3" applyFont="1" applyFill="1" applyBorder="1" applyAlignment="1">
      <alignment vertical="top" wrapText="1"/>
    </xf>
    <xf numFmtId="38" fontId="12" fillId="5" borderId="14" xfId="0" applyNumberFormat="1" applyFont="1" applyFill="1" applyBorder="1" applyAlignment="1">
      <alignment horizontal="center" vertical="top"/>
    </xf>
    <xf numFmtId="38" fontId="4" fillId="0" borderId="15" xfId="1" applyNumberFormat="1" applyFont="1" applyFill="1" applyBorder="1" applyAlignment="1">
      <alignment vertical="top"/>
    </xf>
    <xf numFmtId="38" fontId="13" fillId="5" borderId="15" xfId="2" applyNumberFormat="1" applyFont="1" applyFill="1" applyBorder="1" applyAlignment="1">
      <alignment horizontal="center" vertical="top" wrapText="1"/>
    </xf>
    <xf numFmtId="38" fontId="13" fillId="5" borderId="16" xfId="0" applyNumberFormat="1" applyFont="1" applyFill="1" applyBorder="1" applyAlignment="1" applyProtection="1">
      <alignment horizontal="center" vertical="center" wrapText="1"/>
      <protection locked="0"/>
    </xf>
    <xf numFmtId="38" fontId="4" fillId="0" borderId="16" xfId="1" applyNumberFormat="1" applyFont="1" applyFill="1" applyBorder="1" applyAlignment="1">
      <alignment vertical="top"/>
    </xf>
    <xf numFmtId="38" fontId="12" fillId="5" borderId="15" xfId="1" applyNumberFormat="1" applyFont="1" applyFill="1" applyBorder="1" applyAlignment="1">
      <alignment horizontal="center" vertical="top"/>
    </xf>
    <xf numFmtId="38" fontId="4" fillId="5" borderId="17" xfId="1" applyNumberFormat="1" applyFont="1" applyFill="1" applyBorder="1" applyAlignment="1">
      <alignment horizontal="center" vertical="top"/>
    </xf>
    <xf numFmtId="38" fontId="4" fillId="4" borderId="15" xfId="0" applyNumberFormat="1" applyFont="1" applyFill="1" applyBorder="1" applyAlignment="1">
      <alignment vertical="top"/>
    </xf>
    <xf numFmtId="38" fontId="13" fillId="4" borderId="15" xfId="2" applyNumberFormat="1" applyFont="1" applyFill="1" applyBorder="1" applyAlignment="1">
      <alignment horizontal="center" vertical="top" wrapText="1"/>
    </xf>
    <xf numFmtId="38" fontId="4" fillId="0" borderId="15" xfId="0" applyNumberFormat="1" applyFont="1" applyFill="1" applyBorder="1" applyAlignment="1">
      <alignment horizontal="center" vertical="top"/>
    </xf>
    <xf numFmtId="38" fontId="4" fillId="0" borderId="15" xfId="0" applyNumberFormat="1" applyFont="1" applyFill="1" applyBorder="1" applyAlignment="1">
      <alignment vertical="top"/>
    </xf>
    <xf numFmtId="0" fontId="4" fillId="0" borderId="15" xfId="0" applyFont="1" applyFill="1" applyBorder="1" applyAlignment="1">
      <alignment vertical="top"/>
    </xf>
    <xf numFmtId="0" fontId="5" fillId="0" borderId="0" xfId="0" applyFont="1" applyFill="1" applyAlignment="1">
      <alignment vertical="top"/>
    </xf>
    <xf numFmtId="0" fontId="13" fillId="0" borderId="18" xfId="0" applyFont="1" applyFill="1" applyBorder="1" applyAlignment="1">
      <alignment horizontal="center" vertical="top" wrapText="1"/>
    </xf>
    <xf numFmtId="0" fontId="12" fillId="4" borderId="13" xfId="3" applyFont="1" applyFill="1" applyBorder="1" applyAlignment="1">
      <alignment vertical="top" wrapText="1"/>
    </xf>
    <xf numFmtId="0" fontId="13" fillId="0" borderId="18" xfId="0" applyFont="1" applyFill="1" applyBorder="1" applyAlignment="1" applyProtection="1">
      <alignment horizontal="center" vertical="top" wrapText="1"/>
      <protection locked="0"/>
    </xf>
    <xf numFmtId="38" fontId="4" fillId="5" borderId="18" xfId="0" applyNumberFormat="1" applyFont="1" applyFill="1" applyBorder="1" applyAlignment="1">
      <alignment horizontal="center" vertical="top"/>
    </xf>
    <xf numFmtId="38" fontId="12" fillId="0" borderId="17" xfId="1" applyNumberFormat="1" applyFont="1" applyFill="1" applyBorder="1" applyAlignment="1">
      <alignment vertical="top"/>
    </xf>
    <xf numFmtId="38" fontId="14" fillId="5" borderId="17" xfId="2" applyNumberFormat="1" applyFont="1" applyFill="1" applyBorder="1" applyAlignment="1">
      <alignment horizontal="center" vertical="top" wrapText="1"/>
    </xf>
    <xf numFmtId="38" fontId="13" fillId="5" borderId="19" xfId="0" applyNumberFormat="1" applyFont="1" applyFill="1" applyBorder="1" applyAlignment="1" applyProtection="1">
      <alignment horizontal="center" vertical="top" wrapText="1"/>
      <protection locked="0"/>
    </xf>
    <xf numFmtId="38" fontId="13" fillId="0" borderId="19" xfId="0" applyNumberFormat="1" applyFont="1" applyFill="1" applyBorder="1" applyAlignment="1" applyProtection="1">
      <alignment horizontal="center" vertical="top" wrapText="1"/>
      <protection locked="0"/>
    </xf>
    <xf numFmtId="38" fontId="4" fillId="0" borderId="17" xfId="1" applyNumberFormat="1" applyFont="1" applyFill="1" applyBorder="1" applyAlignment="1">
      <alignment horizontal="center" vertical="top"/>
    </xf>
    <xf numFmtId="38" fontId="12" fillId="0" borderId="17" xfId="1" applyNumberFormat="1" applyFont="1" applyFill="1" applyBorder="1" applyAlignment="1">
      <alignment horizontal="center" vertical="top"/>
    </xf>
    <xf numFmtId="38" fontId="12" fillId="4" borderId="17" xfId="1" applyNumberFormat="1" applyFont="1" applyFill="1" applyBorder="1" applyAlignment="1">
      <alignment vertical="top"/>
    </xf>
    <xf numFmtId="38" fontId="4" fillId="4" borderId="17" xfId="0" applyNumberFormat="1" applyFont="1" applyFill="1" applyBorder="1" applyAlignment="1">
      <alignment horizontal="center" vertical="top"/>
    </xf>
    <xf numFmtId="40" fontId="12" fillId="4" borderId="17" xfId="0" applyNumberFormat="1" applyFont="1" applyFill="1" applyBorder="1" applyAlignment="1">
      <alignment vertical="top"/>
    </xf>
    <xf numFmtId="38" fontId="4" fillId="0" borderId="17" xfId="0" applyNumberFormat="1" applyFont="1" applyFill="1" applyBorder="1" applyAlignment="1">
      <alignment vertical="top"/>
    </xf>
    <xf numFmtId="40" fontId="12" fillId="0" borderId="17" xfId="0" applyNumberFormat="1" applyFont="1" applyFill="1" applyBorder="1" applyAlignment="1">
      <alignment vertical="top"/>
    </xf>
    <xf numFmtId="0" fontId="12" fillId="0" borderId="17" xfId="0" applyFont="1" applyFill="1" applyBorder="1" applyAlignment="1">
      <alignment vertical="top"/>
    </xf>
    <xf numFmtId="0" fontId="15" fillId="0" borderId="0" xfId="0" applyFont="1" applyFill="1" applyAlignment="1">
      <alignment vertical="top" wrapText="1"/>
    </xf>
    <xf numFmtId="0" fontId="2" fillId="0" borderId="18" xfId="0" applyFont="1" applyFill="1" applyBorder="1" applyAlignment="1">
      <alignment horizontal="right" vertical="top" wrapText="1"/>
    </xf>
    <xf numFmtId="0" fontId="4" fillId="4" borderId="8" xfId="3" applyFont="1" applyFill="1" applyBorder="1" applyAlignment="1">
      <alignment vertical="top" wrapText="1"/>
    </xf>
    <xf numFmtId="0" fontId="2" fillId="0" borderId="18" xfId="0" applyFont="1" applyFill="1" applyBorder="1" applyAlignment="1" applyProtection="1">
      <alignment vertical="top" wrapText="1"/>
      <protection locked="0"/>
    </xf>
    <xf numFmtId="38" fontId="4" fillId="0" borderId="17" xfId="1" applyNumberFormat="1" applyFont="1" applyFill="1" applyBorder="1" applyAlignment="1">
      <alignment vertical="top"/>
    </xf>
    <xf numFmtId="38" fontId="4" fillId="5" borderId="17" xfId="0" applyNumberFormat="1" applyFont="1" applyFill="1" applyBorder="1" applyAlignment="1">
      <alignment horizontal="center" vertical="top"/>
    </xf>
    <xf numFmtId="38" fontId="2" fillId="5" borderId="19" xfId="0" applyNumberFormat="1" applyFont="1" applyFill="1" applyBorder="1" applyAlignment="1" applyProtection="1">
      <alignment horizontal="center" vertical="top" wrapText="1"/>
      <protection locked="0"/>
    </xf>
    <xf numFmtId="38" fontId="2" fillId="0" borderId="17" xfId="1" applyNumberFormat="1" applyFont="1" applyFill="1" applyBorder="1" applyAlignment="1" applyProtection="1">
      <alignment vertical="top" wrapText="1"/>
      <protection locked="0"/>
    </xf>
    <xf numFmtId="38" fontId="4" fillId="4" borderId="17" xfId="1" applyNumberFormat="1" applyFont="1" applyFill="1" applyBorder="1" applyAlignment="1">
      <alignment vertical="top"/>
    </xf>
    <xf numFmtId="40" fontId="4" fillId="4" borderId="17" xfId="0" applyNumberFormat="1" applyFont="1" applyFill="1" applyBorder="1" applyAlignment="1">
      <alignment vertical="top"/>
    </xf>
    <xf numFmtId="40" fontId="4" fillId="0" borderId="17" xfId="0" applyNumberFormat="1" applyFont="1" applyFill="1" applyBorder="1" applyAlignment="1">
      <alignment vertical="top"/>
    </xf>
    <xf numFmtId="0" fontId="4" fillId="0" borderId="17" xfId="0" applyFont="1" applyFill="1" applyBorder="1" applyAlignment="1">
      <alignment vertical="top"/>
    </xf>
    <xf numFmtId="0" fontId="2" fillId="0" borderId="18" xfId="0" applyFont="1" applyFill="1" applyBorder="1" applyAlignment="1">
      <alignment horizontal="right" vertical="center" wrapText="1"/>
    </xf>
    <xf numFmtId="0" fontId="4" fillId="4" borderId="13" xfId="3" applyFont="1" applyFill="1" applyBorder="1" applyAlignment="1" applyProtection="1">
      <alignment vertical="top" wrapText="1"/>
      <protection locked="0"/>
    </xf>
    <xf numFmtId="38" fontId="4" fillId="0" borderId="17" xfId="1" applyNumberFormat="1" applyFont="1" applyFill="1" applyBorder="1" applyAlignment="1">
      <alignment horizontal="center" vertical="center"/>
    </xf>
    <xf numFmtId="0" fontId="5" fillId="0" borderId="0" xfId="0" applyFont="1" applyFill="1" applyAlignment="1">
      <alignment vertical="center" wrapText="1"/>
    </xf>
    <xf numFmtId="0" fontId="13" fillId="0" borderId="8" xfId="0" applyFont="1" applyFill="1" applyBorder="1" applyAlignment="1">
      <alignment vertical="top"/>
    </xf>
    <xf numFmtId="0" fontId="12" fillId="4" borderId="13" xfId="3" applyFont="1" applyFill="1" applyBorder="1" applyAlignment="1">
      <alignment horizontal="left" vertical="top" wrapText="1"/>
    </xf>
    <xf numFmtId="0" fontId="13" fillId="0" borderId="13" xfId="0" applyFont="1" applyFill="1" applyBorder="1" applyAlignment="1">
      <alignment vertical="top"/>
    </xf>
    <xf numFmtId="0" fontId="13" fillId="0" borderId="22" xfId="0" applyFont="1" applyFill="1" applyBorder="1" applyAlignment="1">
      <alignment vertical="top"/>
    </xf>
    <xf numFmtId="38" fontId="13" fillId="0" borderId="22" xfId="0" applyNumberFormat="1" applyFont="1" applyFill="1" applyBorder="1" applyAlignment="1">
      <alignment horizontal="center" vertical="top"/>
    </xf>
    <xf numFmtId="38" fontId="13" fillId="0" borderId="22" xfId="1" applyNumberFormat="1" applyFont="1" applyFill="1" applyBorder="1" applyAlignment="1">
      <alignment vertical="top"/>
    </xf>
    <xf numFmtId="38" fontId="13" fillId="0" borderId="22" xfId="0" applyNumberFormat="1" applyFont="1" applyFill="1" applyBorder="1" applyAlignment="1">
      <alignment vertical="top"/>
    </xf>
    <xf numFmtId="38" fontId="13" fillId="4" borderId="9" xfId="0" applyNumberFormat="1" applyFont="1" applyFill="1" applyBorder="1" applyAlignment="1">
      <alignment horizontal="right" vertical="top"/>
    </xf>
    <xf numFmtId="40" fontId="13" fillId="4" borderId="17" xfId="2" applyNumberFormat="1" applyFont="1" applyFill="1" applyBorder="1" applyAlignment="1">
      <alignment horizontal="center" vertical="top" wrapText="1"/>
    </xf>
    <xf numFmtId="40" fontId="12" fillId="4" borderId="13" xfId="0" applyNumberFormat="1" applyFont="1" applyFill="1" applyBorder="1" applyAlignment="1">
      <alignment vertical="top"/>
    </xf>
    <xf numFmtId="38" fontId="4" fillId="0" borderId="13" xfId="0" applyNumberFormat="1" applyFont="1" applyFill="1" applyBorder="1" applyAlignment="1">
      <alignment horizontal="center" vertical="top"/>
    </xf>
    <xf numFmtId="38" fontId="12" fillId="0" borderId="17" xfId="0" applyNumberFormat="1" applyFont="1" applyFill="1" applyBorder="1" applyAlignment="1">
      <alignment vertical="top"/>
    </xf>
    <xf numFmtId="0" fontId="4" fillId="0" borderId="13" xfId="0" applyFont="1" applyFill="1" applyBorder="1" applyAlignment="1">
      <alignment vertical="top"/>
    </xf>
    <xf numFmtId="0" fontId="13" fillId="0" borderId="23" xfId="0" applyFont="1" applyFill="1" applyBorder="1" applyAlignment="1">
      <alignment vertical="top"/>
    </xf>
    <xf numFmtId="0" fontId="13" fillId="0" borderId="24" xfId="0" applyFont="1" applyFill="1" applyBorder="1" applyAlignment="1">
      <alignment vertical="top"/>
    </xf>
    <xf numFmtId="38" fontId="13" fillId="0" borderId="24" xfId="0" applyNumberFormat="1" applyFont="1" applyFill="1" applyBorder="1" applyAlignment="1">
      <alignment horizontal="center" vertical="top"/>
    </xf>
    <xf numFmtId="38" fontId="13" fillId="0" borderId="24" xfId="1" applyNumberFormat="1" applyFont="1" applyFill="1" applyBorder="1" applyAlignment="1">
      <alignment vertical="top"/>
    </xf>
    <xf numFmtId="38" fontId="13" fillId="0" borderId="24" xfId="0" applyNumberFormat="1" applyFont="1" applyFill="1" applyBorder="1" applyAlignment="1">
      <alignment vertical="top"/>
    </xf>
    <xf numFmtId="38" fontId="13" fillId="4" borderId="25" xfId="0" applyNumberFormat="1" applyFont="1" applyFill="1" applyBorder="1" applyAlignment="1">
      <alignment horizontal="right" vertical="top"/>
    </xf>
    <xf numFmtId="38" fontId="12" fillId="4" borderId="23" xfId="0" applyNumberFormat="1" applyFont="1" applyFill="1" applyBorder="1" applyAlignment="1">
      <alignment vertical="top"/>
    </xf>
    <xf numFmtId="38" fontId="4" fillId="4" borderId="24" xfId="0" applyNumberFormat="1" applyFont="1" applyFill="1" applyBorder="1" applyAlignment="1">
      <alignment vertical="top"/>
    </xf>
    <xf numFmtId="38" fontId="4" fillId="0" borderId="24" xfId="0" applyNumberFormat="1" applyFont="1" applyFill="1" applyBorder="1" applyAlignment="1">
      <alignment vertical="top"/>
    </xf>
    <xf numFmtId="165" fontId="4" fillId="0" borderId="25" xfId="0" applyNumberFormat="1" applyFont="1" applyFill="1" applyBorder="1" applyAlignment="1">
      <alignment vertical="top"/>
    </xf>
    <xf numFmtId="0" fontId="2" fillId="0" borderId="17" xfId="0" applyFont="1" applyFill="1" applyBorder="1" applyAlignment="1" applyProtection="1">
      <alignment vertical="center" wrapText="1"/>
      <protection locked="0"/>
    </xf>
    <xf numFmtId="38" fontId="12" fillId="0" borderId="18" xfId="0" applyNumberFormat="1" applyFont="1" applyFill="1" applyBorder="1" applyAlignment="1">
      <alignment horizontal="center" vertical="top"/>
    </xf>
    <xf numFmtId="0" fontId="13" fillId="4" borderId="0" xfId="0" applyFont="1" applyFill="1" applyAlignment="1">
      <alignment vertical="top" wrapText="1"/>
    </xf>
    <xf numFmtId="38" fontId="13" fillId="0" borderId="17" xfId="2" applyNumberFormat="1" applyFont="1" applyFill="1" applyBorder="1" applyAlignment="1">
      <alignment horizontal="center" vertical="top" wrapText="1"/>
    </xf>
    <xf numFmtId="40" fontId="4" fillId="0" borderId="21" xfId="0" applyNumberFormat="1" applyFont="1" applyFill="1" applyBorder="1" applyAlignment="1">
      <alignment vertical="top"/>
    </xf>
    <xf numFmtId="40" fontId="4" fillId="4" borderId="17" xfId="0" applyNumberFormat="1" applyFont="1" applyFill="1" applyBorder="1" applyAlignment="1">
      <alignment horizontal="center" vertical="top"/>
    </xf>
    <xf numFmtId="0" fontId="2" fillId="0" borderId="0" xfId="0" applyFont="1" applyFill="1" applyAlignment="1">
      <alignment vertical="top"/>
    </xf>
    <xf numFmtId="40" fontId="12" fillId="4" borderId="17" xfId="0" applyNumberFormat="1" applyFont="1" applyFill="1" applyBorder="1" applyAlignment="1">
      <alignment horizontal="center" vertical="top"/>
    </xf>
    <xf numFmtId="0" fontId="13" fillId="0" borderId="27" xfId="0" applyFont="1" applyFill="1" applyBorder="1" applyAlignment="1">
      <alignment vertical="top"/>
    </xf>
    <xf numFmtId="0" fontId="13" fillId="0" borderId="28" xfId="0" applyFont="1" applyFill="1" applyBorder="1" applyAlignment="1">
      <alignment vertical="top"/>
    </xf>
    <xf numFmtId="38" fontId="13" fillId="0" borderId="28" xfId="0" applyNumberFormat="1" applyFont="1" applyFill="1" applyBorder="1" applyAlignment="1">
      <alignment horizontal="center" vertical="top"/>
    </xf>
    <xf numFmtId="38" fontId="13" fillId="0" borderId="28" xfId="1" applyNumberFormat="1" applyFont="1" applyFill="1" applyBorder="1" applyAlignment="1">
      <alignment vertical="top"/>
    </xf>
    <xf numFmtId="38" fontId="13" fillId="0" borderId="28" xfId="0" applyNumberFormat="1" applyFont="1" applyFill="1" applyBorder="1" applyAlignment="1">
      <alignment vertical="top"/>
    </xf>
    <xf numFmtId="38" fontId="13" fillId="4" borderId="29" xfId="0" applyNumberFormat="1" applyFont="1" applyFill="1" applyBorder="1" applyAlignment="1">
      <alignment horizontal="right" vertical="top"/>
    </xf>
    <xf numFmtId="38" fontId="12" fillId="4" borderId="27" xfId="0" applyNumberFormat="1" applyFont="1" applyFill="1" applyBorder="1" applyAlignment="1">
      <alignment vertical="top"/>
    </xf>
    <xf numFmtId="38" fontId="4" fillId="4" borderId="28" xfId="0" applyNumberFormat="1" applyFont="1" applyFill="1" applyBorder="1" applyAlignment="1">
      <alignment vertical="top"/>
    </xf>
    <xf numFmtId="38" fontId="4" fillId="0" borderId="28" xfId="0" applyNumberFormat="1" applyFont="1" applyFill="1" applyBorder="1" applyAlignment="1">
      <alignment vertical="top"/>
    </xf>
    <xf numFmtId="165" fontId="4" fillId="0" borderId="29" xfId="0" applyNumberFormat="1" applyFont="1" applyFill="1" applyBorder="1" applyAlignment="1">
      <alignment vertical="top"/>
    </xf>
    <xf numFmtId="0" fontId="13" fillId="0" borderId="0" xfId="0" applyFont="1" applyFill="1" applyAlignment="1">
      <alignment vertical="top" wrapText="1"/>
    </xf>
    <xf numFmtId="0" fontId="5" fillId="0" borderId="0" xfId="0" applyFont="1" applyFill="1" applyBorder="1" applyAlignment="1">
      <alignment vertical="top"/>
    </xf>
    <xf numFmtId="0" fontId="11" fillId="4" borderId="13" xfId="3" applyFont="1" applyFill="1" applyBorder="1" applyAlignment="1">
      <alignment horizontal="center" vertical="top"/>
    </xf>
    <xf numFmtId="0" fontId="11" fillId="4" borderId="9" xfId="3" applyFont="1" applyFill="1" applyBorder="1" applyAlignment="1">
      <alignment vertical="top"/>
    </xf>
    <xf numFmtId="0" fontId="11" fillId="4" borderId="8" xfId="3" applyFont="1" applyFill="1" applyBorder="1" applyAlignment="1">
      <alignment horizontal="center" vertical="top"/>
    </xf>
    <xf numFmtId="0" fontId="16" fillId="4" borderId="9" xfId="3" applyFont="1" applyFill="1" applyBorder="1" applyAlignment="1">
      <alignment vertical="top"/>
    </xf>
    <xf numFmtId="38" fontId="4" fillId="5" borderId="14" xfId="0" applyNumberFormat="1" applyFont="1" applyFill="1" applyBorder="1" applyAlignment="1">
      <alignment horizontal="center" vertical="top"/>
    </xf>
    <xf numFmtId="38" fontId="4" fillId="5" borderId="15" xfId="0" applyNumberFormat="1" applyFont="1" applyFill="1" applyBorder="1" applyAlignment="1">
      <alignment horizontal="center" vertical="top"/>
    </xf>
    <xf numFmtId="38" fontId="4" fillId="5" borderId="16" xfId="0" applyNumberFormat="1" applyFont="1" applyFill="1" applyBorder="1" applyAlignment="1">
      <alignment horizontal="center" vertical="top"/>
    </xf>
    <xf numFmtId="38" fontId="4" fillId="5" borderId="15" xfId="1" applyNumberFormat="1" applyFont="1" applyFill="1" applyBorder="1" applyAlignment="1">
      <alignment horizontal="center" vertical="top"/>
    </xf>
    <xf numFmtId="38" fontId="4" fillId="4" borderId="15" xfId="0" applyNumberFormat="1" applyFont="1" applyFill="1" applyBorder="1" applyAlignment="1">
      <alignment horizontal="center" vertical="top"/>
    </xf>
    <xf numFmtId="0" fontId="11" fillId="4" borderId="9" xfId="3" applyFont="1" applyFill="1" applyBorder="1" applyAlignment="1">
      <alignment horizontal="left" vertical="top"/>
    </xf>
    <xf numFmtId="0" fontId="11" fillId="4" borderId="5" xfId="3" applyFont="1" applyFill="1" applyBorder="1" applyAlignment="1">
      <alignment horizontal="center" vertical="top" wrapText="1"/>
    </xf>
    <xf numFmtId="0" fontId="4" fillId="4" borderId="8" xfId="4" applyFont="1" applyFill="1" applyBorder="1" applyAlignment="1" applyProtection="1">
      <alignment vertical="top" wrapText="1"/>
      <protection locked="0"/>
    </xf>
    <xf numFmtId="40" fontId="4" fillId="4" borderId="21" xfId="0" applyNumberFormat="1" applyFont="1" applyFill="1" applyBorder="1" applyAlignment="1">
      <alignment horizontal="center" vertical="top"/>
    </xf>
    <xf numFmtId="40" fontId="4" fillId="4" borderId="21" xfId="0" applyNumberFormat="1" applyFont="1" applyFill="1" applyBorder="1" applyAlignment="1">
      <alignment vertical="top"/>
    </xf>
    <xf numFmtId="38" fontId="4" fillId="0" borderId="21" xfId="1" applyNumberFormat="1" applyFont="1" applyFill="1" applyBorder="1" applyAlignment="1">
      <alignment horizontal="center" vertical="center"/>
    </xf>
    <xf numFmtId="38" fontId="4" fillId="0" borderId="21" xfId="1" applyNumberFormat="1" applyFont="1" applyFill="1" applyBorder="1" applyAlignment="1">
      <alignment vertical="top"/>
    </xf>
    <xf numFmtId="38" fontId="4" fillId="0" borderId="21" xfId="0" applyNumberFormat="1" applyFont="1" applyFill="1" applyBorder="1" applyAlignment="1">
      <alignment vertical="top"/>
    </xf>
    <xf numFmtId="40" fontId="12" fillId="4" borderId="15" xfId="0" applyNumberFormat="1" applyFont="1" applyFill="1" applyBorder="1" applyAlignment="1">
      <alignment horizontal="center" vertical="top"/>
    </xf>
    <xf numFmtId="38" fontId="4" fillId="0" borderId="10" xfId="0" applyNumberFormat="1" applyFont="1" applyFill="1" applyBorder="1" applyAlignment="1">
      <alignment horizontal="center" vertical="top"/>
    </xf>
    <xf numFmtId="40" fontId="12" fillId="0" borderId="15" xfId="0" applyNumberFormat="1" applyFont="1" applyFill="1" applyBorder="1" applyAlignment="1">
      <alignment vertical="top"/>
    </xf>
    <xf numFmtId="0" fontId="12" fillId="4" borderId="30" xfId="3" applyFont="1" applyFill="1" applyBorder="1" applyAlignment="1">
      <alignment vertical="top" wrapText="1"/>
    </xf>
    <xf numFmtId="0" fontId="13" fillId="0" borderId="31" xfId="0" applyFont="1" applyFill="1" applyBorder="1" applyAlignment="1" applyProtection="1">
      <alignment horizontal="center" vertical="top" wrapText="1"/>
      <protection locked="0"/>
    </xf>
    <xf numFmtId="38" fontId="12" fillId="0" borderId="31" xfId="0" applyNumberFormat="1" applyFont="1" applyFill="1" applyBorder="1" applyAlignment="1">
      <alignment horizontal="center" vertical="top"/>
    </xf>
    <xf numFmtId="38" fontId="12" fillId="0" borderId="26" xfId="1" applyNumberFormat="1" applyFont="1" applyFill="1" applyBorder="1" applyAlignment="1">
      <alignment vertical="top"/>
    </xf>
    <xf numFmtId="38" fontId="12" fillId="4" borderId="26" xfId="1" applyNumberFormat="1" applyFont="1" applyFill="1" applyBorder="1" applyAlignment="1">
      <alignment vertical="top"/>
    </xf>
    <xf numFmtId="40" fontId="12" fillId="4" borderId="26" xfId="0" applyNumberFormat="1" applyFont="1" applyFill="1" applyBorder="1" applyAlignment="1">
      <alignment vertical="top"/>
    </xf>
    <xf numFmtId="38" fontId="13" fillId="0" borderId="26" xfId="2" applyNumberFormat="1" applyFont="1" applyFill="1" applyBorder="1" applyAlignment="1">
      <alignment horizontal="center" vertical="top" wrapText="1"/>
    </xf>
    <xf numFmtId="40" fontId="12" fillId="0" borderId="26" xfId="0" applyNumberFormat="1" applyFont="1" applyFill="1" applyBorder="1" applyAlignment="1">
      <alignment vertical="top"/>
    </xf>
    <xf numFmtId="0" fontId="12" fillId="0" borderId="26" xfId="0" applyFont="1" applyFill="1" applyBorder="1" applyAlignment="1">
      <alignment vertical="top"/>
    </xf>
    <xf numFmtId="0" fontId="4" fillId="4" borderId="8" xfId="5" applyNumberFormat="1" applyFont="1" applyFill="1" applyBorder="1" applyAlignment="1" applyProtection="1">
      <alignment vertical="top" wrapText="1"/>
      <protection locked="0"/>
    </xf>
    <xf numFmtId="38" fontId="4" fillId="5" borderId="8" xfId="0" applyNumberFormat="1" applyFont="1" applyFill="1" applyBorder="1" applyAlignment="1">
      <alignment horizontal="center" vertical="top"/>
    </xf>
    <xf numFmtId="38" fontId="4" fillId="0" borderId="13" xfId="1" applyNumberFormat="1" applyFont="1" applyFill="1" applyBorder="1" applyAlignment="1">
      <alignment vertical="top"/>
    </xf>
    <xf numFmtId="38" fontId="4" fillId="5" borderId="13" xfId="0" applyNumberFormat="1" applyFont="1" applyFill="1" applyBorder="1" applyAlignment="1">
      <alignment horizontal="center" vertical="top"/>
    </xf>
    <xf numFmtId="38" fontId="4" fillId="0" borderId="13" xfId="0" applyNumberFormat="1" applyFont="1" applyFill="1" applyBorder="1" applyAlignment="1">
      <alignment vertical="top"/>
    </xf>
    <xf numFmtId="38" fontId="2" fillId="5" borderId="9" xfId="0" applyNumberFormat="1" applyFont="1" applyFill="1" applyBorder="1" applyAlignment="1" applyProtection="1">
      <alignment horizontal="center" vertical="top" wrapText="1"/>
      <protection locked="0"/>
    </xf>
    <xf numFmtId="38" fontId="4" fillId="0" borderId="13" xfId="1" applyNumberFormat="1" applyFont="1" applyFill="1" applyBorder="1" applyAlignment="1" applyProtection="1">
      <alignment vertical="top" wrapText="1"/>
      <protection locked="0"/>
    </xf>
    <xf numFmtId="38" fontId="2" fillId="0" borderId="13" xfId="1" applyNumberFormat="1" applyFont="1" applyFill="1" applyBorder="1" applyAlignment="1" applyProtection="1">
      <alignment vertical="top" wrapText="1"/>
      <protection locked="0"/>
    </xf>
    <xf numFmtId="38" fontId="4" fillId="5" borderId="13" xfId="1" applyNumberFormat="1" applyFont="1" applyFill="1" applyBorder="1" applyAlignment="1">
      <alignment horizontal="center" vertical="top"/>
    </xf>
    <xf numFmtId="38" fontId="4" fillId="4" borderId="13" xfId="1" applyNumberFormat="1" applyFont="1" applyFill="1" applyBorder="1" applyAlignment="1">
      <alignment vertical="top"/>
    </xf>
    <xf numFmtId="40" fontId="4" fillId="4" borderId="13" xfId="0" applyNumberFormat="1" applyFont="1" applyFill="1" applyBorder="1" applyAlignment="1">
      <alignment horizontal="center" vertical="top"/>
    </xf>
    <xf numFmtId="40" fontId="4" fillId="4" borderId="13" xfId="0" applyNumberFormat="1" applyFont="1" applyFill="1" applyBorder="1" applyAlignment="1">
      <alignment vertical="top"/>
    </xf>
    <xf numFmtId="38" fontId="4" fillId="0" borderId="13" xfId="1" applyNumberFormat="1" applyFont="1" applyFill="1" applyBorder="1" applyAlignment="1">
      <alignment horizontal="center" vertical="top"/>
    </xf>
    <xf numFmtId="40" fontId="4" fillId="0" borderId="13" xfId="0" applyNumberFormat="1" applyFont="1" applyFill="1" applyBorder="1" applyAlignment="1">
      <alignment vertical="top"/>
    </xf>
    <xf numFmtId="0" fontId="2" fillId="0" borderId="13" xfId="0" applyFont="1" applyFill="1" applyBorder="1" applyAlignment="1" applyProtection="1">
      <alignment vertical="top" wrapText="1"/>
      <protection locked="0"/>
    </xf>
    <xf numFmtId="38" fontId="4" fillId="0" borderId="13" xfId="1" applyNumberFormat="1" applyFont="1" applyFill="1" applyBorder="1" applyAlignment="1">
      <alignment horizontal="center" vertical="top" wrapText="1"/>
    </xf>
    <xf numFmtId="0" fontId="2" fillId="0" borderId="2" xfId="0" applyFont="1" applyFill="1" applyBorder="1" applyAlignment="1">
      <alignment horizontal="right" vertical="top" wrapText="1"/>
    </xf>
    <xf numFmtId="38" fontId="2" fillId="5" borderId="13" xfId="0" applyNumberFormat="1" applyFont="1" applyFill="1" applyBorder="1" applyAlignment="1" applyProtection="1">
      <alignment horizontal="center" vertical="top" wrapText="1"/>
      <protection locked="0"/>
    </xf>
    <xf numFmtId="38" fontId="4" fillId="5" borderId="10" xfId="0" applyNumberFormat="1" applyFont="1" applyFill="1" applyBorder="1" applyAlignment="1">
      <alignment horizontal="center" vertical="top"/>
    </xf>
    <xf numFmtId="0" fontId="13" fillId="0" borderId="32" xfId="0" applyFont="1" applyFill="1" applyBorder="1" applyAlignment="1">
      <alignment vertical="top"/>
    </xf>
    <xf numFmtId="0" fontId="13" fillId="0" borderId="33" xfId="0" applyFont="1" applyFill="1" applyBorder="1" applyAlignment="1">
      <alignment vertical="top"/>
    </xf>
    <xf numFmtId="0" fontId="4" fillId="4" borderId="5" xfId="3" applyFont="1" applyFill="1" applyBorder="1" applyAlignment="1" applyProtection="1">
      <alignment vertical="top" wrapText="1"/>
      <protection locked="0"/>
    </xf>
    <xf numFmtId="38" fontId="13" fillId="0" borderId="33" xfId="0" applyNumberFormat="1" applyFont="1" applyFill="1" applyBorder="1" applyAlignment="1">
      <alignment horizontal="center" vertical="top"/>
    </xf>
    <xf numFmtId="38" fontId="13" fillId="0" borderId="0" xfId="1" applyNumberFormat="1" applyFont="1" applyFill="1" applyBorder="1" applyAlignment="1">
      <alignment vertical="top"/>
    </xf>
    <xf numFmtId="38" fontId="13" fillId="0" borderId="0" xfId="0" applyNumberFormat="1" applyFont="1" applyFill="1" applyBorder="1" applyAlignment="1">
      <alignment horizontal="center" vertical="top"/>
    </xf>
    <xf numFmtId="38" fontId="13" fillId="0" borderId="0" xfId="0" applyNumberFormat="1" applyFont="1" applyFill="1" applyBorder="1" applyAlignment="1">
      <alignment vertical="top"/>
    </xf>
    <xf numFmtId="38" fontId="13" fillId="0" borderId="6" xfId="0" applyNumberFormat="1" applyFont="1" applyFill="1" applyBorder="1" applyAlignment="1">
      <alignment vertical="top"/>
    </xf>
    <xf numFmtId="38" fontId="13" fillId="0" borderId="6" xfId="0" applyNumberFormat="1" applyFont="1" applyFill="1" applyBorder="1" applyAlignment="1">
      <alignment horizontal="center" vertical="top"/>
    </xf>
    <xf numFmtId="38" fontId="13" fillId="0" borderId="7" xfId="0" applyNumberFormat="1" applyFont="1" applyFill="1" applyBorder="1" applyAlignment="1">
      <alignment horizontal="right" vertical="top"/>
    </xf>
    <xf numFmtId="40" fontId="12" fillId="5" borderId="15" xfId="0" applyNumberFormat="1" applyFont="1" applyFill="1" applyBorder="1" applyAlignment="1">
      <alignment horizontal="center" vertical="top"/>
    </xf>
    <xf numFmtId="0" fontId="4" fillId="0" borderId="10" xfId="0" applyFont="1" applyFill="1" applyBorder="1" applyAlignment="1">
      <alignment vertical="top"/>
    </xf>
    <xf numFmtId="0" fontId="4" fillId="4" borderId="27" xfId="5" applyNumberFormat="1" applyFont="1" applyFill="1" applyBorder="1" applyAlignment="1" applyProtection="1">
      <alignment vertical="top" wrapText="1"/>
      <protection locked="0"/>
    </xf>
    <xf numFmtId="0" fontId="4" fillId="4" borderId="27" xfId="3" applyFont="1" applyFill="1" applyBorder="1" applyAlignment="1" applyProtection="1">
      <alignment vertical="top" wrapText="1"/>
      <protection locked="0"/>
    </xf>
    <xf numFmtId="38" fontId="13" fillId="0" borderId="29" xfId="0" applyNumberFormat="1" applyFont="1" applyFill="1" applyBorder="1" applyAlignment="1">
      <alignment horizontal="right" vertical="top"/>
    </xf>
    <xf numFmtId="38" fontId="12" fillId="0" borderId="27" xfId="0" applyNumberFormat="1" applyFont="1" applyFill="1" applyBorder="1" applyAlignment="1">
      <alignment vertical="top"/>
    </xf>
    <xf numFmtId="0" fontId="13" fillId="0" borderId="34" xfId="0" applyFont="1" applyFill="1" applyBorder="1" applyAlignment="1">
      <alignment vertical="top"/>
    </xf>
    <xf numFmtId="0" fontId="13" fillId="0" borderId="35" xfId="0" applyFont="1" applyFill="1" applyBorder="1" applyAlignment="1">
      <alignment vertical="top"/>
    </xf>
    <xf numFmtId="38" fontId="13" fillId="0" borderId="36" xfId="0" applyNumberFormat="1" applyFont="1" applyFill="1" applyBorder="1" applyAlignment="1">
      <alignment horizontal="right" vertical="top" indent="1"/>
    </xf>
    <xf numFmtId="0" fontId="2" fillId="0" borderId="37" xfId="0" applyFont="1" applyFill="1" applyBorder="1" applyAlignment="1">
      <alignment vertical="top"/>
    </xf>
    <xf numFmtId="38" fontId="13" fillId="0" borderId="34" xfId="0" applyNumberFormat="1" applyFont="1" applyFill="1" applyBorder="1" applyAlignment="1">
      <alignment horizontal="center" vertical="top"/>
    </xf>
    <xf numFmtId="38" fontId="13" fillId="0" borderId="36" xfId="0" applyNumberFormat="1" applyFont="1" applyFill="1" applyBorder="1" applyAlignment="1">
      <alignment vertical="top"/>
    </xf>
    <xf numFmtId="38" fontId="4" fillId="6" borderId="34" xfId="0" applyNumberFormat="1" applyFont="1" applyFill="1" applyBorder="1" applyAlignment="1">
      <alignment vertical="top"/>
    </xf>
    <xf numFmtId="38" fontId="4" fillId="6" borderId="35" xfId="0" applyNumberFormat="1" applyFont="1" applyFill="1" applyBorder="1" applyAlignment="1">
      <alignment vertical="top"/>
    </xf>
    <xf numFmtId="38" fontId="4" fillId="0" borderId="37" xfId="0" applyNumberFormat="1" applyFont="1" applyFill="1" applyBorder="1" applyAlignment="1">
      <alignment vertical="top"/>
    </xf>
    <xf numFmtId="165" fontId="4" fillId="6" borderId="38" xfId="0" applyNumberFormat="1" applyFont="1" applyFill="1" applyBorder="1" applyAlignment="1">
      <alignment vertical="top"/>
    </xf>
    <xf numFmtId="0" fontId="13" fillId="0" borderId="39" xfId="0" applyFont="1" applyFill="1" applyBorder="1" applyAlignment="1">
      <alignment vertical="top"/>
    </xf>
    <xf numFmtId="0" fontId="13" fillId="0" borderId="40" xfId="0" applyFont="1" applyFill="1" applyBorder="1" applyAlignment="1">
      <alignment vertical="top"/>
    </xf>
    <xf numFmtId="38" fontId="13" fillId="0" borderId="40" xfId="0" applyNumberFormat="1" applyFont="1" applyFill="1" applyBorder="1" applyAlignment="1">
      <alignment horizontal="center" vertical="top"/>
    </xf>
    <xf numFmtId="38" fontId="13" fillId="0" borderId="40" xfId="1" applyNumberFormat="1" applyFont="1" applyFill="1" applyBorder="1" applyAlignment="1">
      <alignment vertical="top"/>
    </xf>
    <xf numFmtId="38" fontId="13" fillId="0" borderId="40" xfId="0" applyNumberFormat="1" applyFont="1" applyFill="1" applyBorder="1" applyAlignment="1">
      <alignment vertical="top"/>
    </xf>
    <xf numFmtId="38" fontId="13" fillId="0" borderId="40" xfId="0" applyNumberFormat="1" applyFont="1" applyFill="1" applyBorder="1" applyAlignment="1">
      <alignment horizontal="right" vertical="top"/>
    </xf>
    <xf numFmtId="40" fontId="12" fillId="0" borderId="39" xfId="0" applyNumberFormat="1" applyFont="1" applyFill="1" applyBorder="1" applyAlignment="1">
      <alignment vertical="top"/>
    </xf>
    <xf numFmtId="38" fontId="4" fillId="6" borderId="39" xfId="0" applyNumberFormat="1" applyFont="1" applyFill="1" applyBorder="1" applyAlignment="1">
      <alignment vertical="top"/>
    </xf>
    <xf numFmtId="38" fontId="4" fillId="6" borderId="40" xfId="0" applyNumberFormat="1" applyFont="1" applyFill="1" applyBorder="1" applyAlignment="1">
      <alignment vertical="top"/>
    </xf>
    <xf numFmtId="165" fontId="4" fillId="6" borderId="41" xfId="0" applyNumberFormat="1" applyFont="1" applyFill="1" applyBorder="1" applyAlignment="1">
      <alignment vertical="top"/>
    </xf>
    <xf numFmtId="0" fontId="2" fillId="0" borderId="42" xfId="0" applyFont="1" applyFill="1" applyBorder="1" applyAlignment="1">
      <alignment vertical="top"/>
    </xf>
    <xf numFmtId="38" fontId="2" fillId="0" borderId="42" xfId="0" applyNumberFormat="1" applyFont="1" applyFill="1" applyBorder="1" applyAlignment="1">
      <alignment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6" xfId="0" applyFont="1" applyFill="1" applyBorder="1" applyAlignment="1">
      <alignment vertical="top"/>
    </xf>
    <xf numFmtId="38" fontId="2" fillId="0" borderId="6" xfId="0" applyNumberFormat="1" applyFont="1" applyFill="1" applyBorder="1" applyAlignment="1">
      <alignment horizontal="left" vertical="top"/>
    </xf>
    <xf numFmtId="38" fontId="2" fillId="0" borderId="6" xfId="1" applyNumberFormat="1" applyFont="1" applyFill="1" applyBorder="1" applyAlignment="1">
      <alignment horizontal="left" vertical="top"/>
    </xf>
    <xf numFmtId="38" fontId="2" fillId="0" borderId="6" xfId="0" applyNumberFormat="1" applyFont="1" applyFill="1" applyBorder="1" applyAlignment="1">
      <alignment vertical="top"/>
    </xf>
    <xf numFmtId="38" fontId="2" fillId="0" borderId="6" xfId="0" applyNumberFormat="1" applyFont="1" applyFill="1" applyBorder="1" applyAlignment="1">
      <alignment horizontal="center" vertical="top"/>
    </xf>
    <xf numFmtId="0" fontId="2" fillId="0" borderId="7" xfId="0" applyFont="1" applyFill="1" applyBorder="1" applyAlignment="1">
      <alignment vertical="top"/>
    </xf>
    <xf numFmtId="0" fontId="2" fillId="0" borderId="8" xfId="0" applyFont="1" applyFill="1" applyBorder="1" applyAlignment="1">
      <alignment horizontal="left" vertical="top"/>
    </xf>
    <xf numFmtId="0" fontId="2" fillId="0" borderId="22" xfId="0" applyFont="1" applyFill="1" applyBorder="1" applyAlignment="1">
      <alignment horizontal="left" vertical="top"/>
    </xf>
    <xf numFmtId="0" fontId="2" fillId="0" borderId="22" xfId="0" applyFont="1" applyFill="1" applyBorder="1" applyAlignment="1">
      <alignment vertical="top"/>
    </xf>
    <xf numFmtId="38" fontId="2" fillId="0" borderId="22" xfId="0" applyNumberFormat="1" applyFont="1" applyFill="1" applyBorder="1" applyAlignment="1">
      <alignment horizontal="left" vertical="top"/>
    </xf>
    <xf numFmtId="38" fontId="2" fillId="0" borderId="22" xfId="1" applyNumberFormat="1" applyFont="1" applyFill="1" applyBorder="1" applyAlignment="1">
      <alignment horizontal="left" vertical="top"/>
    </xf>
    <xf numFmtId="38" fontId="2" fillId="0" borderId="22" xfId="0" applyNumberFormat="1" applyFont="1" applyFill="1" applyBorder="1" applyAlignment="1">
      <alignment vertical="top"/>
    </xf>
    <xf numFmtId="38" fontId="2" fillId="0" borderId="22" xfId="0" applyNumberFormat="1" applyFont="1" applyFill="1" applyBorder="1" applyAlignment="1">
      <alignment horizontal="center" vertical="top"/>
    </xf>
    <xf numFmtId="0" fontId="2" fillId="0" borderId="9" xfId="0" applyFont="1" applyFill="1" applyBorder="1" applyAlignment="1">
      <alignment vertical="top"/>
    </xf>
    <xf numFmtId="0" fontId="2" fillId="0" borderId="2" xfId="0" quotePrefix="1" applyFont="1" applyFill="1" applyBorder="1" applyAlignment="1">
      <alignment horizontal="right" vertical="top"/>
    </xf>
    <xf numFmtId="0" fontId="2" fillId="0" borderId="0" xfId="0" applyFont="1" applyFill="1" applyBorder="1" applyAlignment="1">
      <alignment vertical="top"/>
    </xf>
    <xf numFmtId="38" fontId="2" fillId="0" borderId="0" xfId="0" applyNumberFormat="1" applyFont="1" applyFill="1" applyBorder="1" applyAlignment="1">
      <alignment horizontal="center" vertical="top"/>
    </xf>
    <xf numFmtId="38" fontId="2" fillId="0" borderId="0" xfId="1" applyNumberFormat="1" applyFont="1" applyFill="1" applyBorder="1" applyAlignment="1">
      <alignment vertical="top"/>
    </xf>
    <xf numFmtId="38" fontId="4" fillId="0" borderId="0" xfId="1" applyNumberFormat="1" applyFont="1" applyFill="1" applyBorder="1" applyAlignment="1">
      <alignment vertical="top"/>
    </xf>
    <xf numFmtId="38" fontId="2" fillId="0" borderId="0" xfId="0" applyNumberFormat="1" applyFont="1" applyFill="1" applyBorder="1" applyAlignment="1">
      <alignment vertical="top"/>
    </xf>
    <xf numFmtId="38" fontId="2" fillId="0" borderId="0" xfId="1" applyNumberFormat="1" applyFont="1" applyFill="1" applyBorder="1" applyAlignment="1">
      <alignment horizontal="center" vertical="top"/>
    </xf>
    <xf numFmtId="0" fontId="2" fillId="0" borderId="0" xfId="0" quotePrefix="1" applyFont="1" applyFill="1" applyBorder="1" applyAlignment="1">
      <alignment horizontal="right" vertical="top"/>
    </xf>
    <xf numFmtId="0" fontId="2" fillId="0" borderId="0" xfId="0" applyNumberFormat="1" applyFont="1" applyFill="1" applyBorder="1" applyAlignment="1" applyProtection="1">
      <alignment vertical="top"/>
      <protection locked="0"/>
    </xf>
    <xf numFmtId="41" fontId="2" fillId="0" borderId="0" xfId="2" applyFont="1" applyFill="1" applyBorder="1" applyAlignment="1">
      <alignment vertical="top"/>
    </xf>
    <xf numFmtId="38" fontId="18" fillId="0" borderId="0" xfId="0" applyNumberFormat="1" applyFont="1" applyFill="1" applyBorder="1" applyAlignment="1">
      <alignment horizontal="center" vertical="top"/>
    </xf>
    <xf numFmtId="38" fontId="19" fillId="0" borderId="0" xfId="0" applyNumberFormat="1" applyFont="1" applyFill="1" applyBorder="1" applyAlignment="1">
      <alignment vertical="top"/>
    </xf>
    <xf numFmtId="0" fontId="13" fillId="0" borderId="0" xfId="0" applyNumberFormat="1" applyFont="1" applyFill="1" applyBorder="1" applyAlignment="1" applyProtection="1">
      <alignment vertical="top"/>
      <protection locked="0"/>
    </xf>
    <xf numFmtId="0" fontId="5" fillId="0" borderId="0" xfId="0" applyFont="1" applyFill="1" applyBorder="1" applyAlignment="1">
      <alignment horizontal="right" vertical="top"/>
    </xf>
    <xf numFmtId="0" fontId="15" fillId="0" borderId="0" xfId="0" applyNumberFormat="1" applyFont="1" applyFill="1" applyBorder="1" applyAlignment="1" applyProtection="1">
      <alignment vertical="top"/>
      <protection locked="0"/>
    </xf>
    <xf numFmtId="41" fontId="5" fillId="0" borderId="0" xfId="2" applyFont="1" applyFill="1" applyBorder="1" applyAlignment="1">
      <alignment vertical="top"/>
    </xf>
    <xf numFmtId="38" fontId="5" fillId="0" borderId="0" xfId="0" applyNumberFormat="1" applyFont="1" applyFill="1" applyBorder="1" applyAlignment="1">
      <alignment horizontal="center" vertical="top"/>
    </xf>
    <xf numFmtId="38" fontId="5" fillId="0" borderId="0" xfId="1" applyNumberFormat="1" applyFont="1" applyFill="1" applyBorder="1" applyAlignment="1">
      <alignment vertical="top"/>
    </xf>
    <xf numFmtId="38" fontId="20" fillId="0" borderId="0" xfId="1" applyNumberFormat="1" applyFont="1" applyFill="1" applyBorder="1" applyAlignment="1">
      <alignment vertical="top"/>
    </xf>
    <xf numFmtId="38" fontId="5" fillId="0" borderId="0" xfId="0" applyNumberFormat="1" applyFont="1" applyFill="1" applyBorder="1" applyAlignment="1">
      <alignment vertical="top"/>
    </xf>
    <xf numFmtId="38" fontId="5" fillId="0" borderId="0" xfId="1" applyNumberFormat="1" applyFont="1" applyFill="1" applyBorder="1" applyAlignment="1">
      <alignment horizontal="center" vertical="top"/>
    </xf>
    <xf numFmtId="0" fontId="5" fillId="0" borderId="0" xfId="0" applyFont="1" applyFill="1" applyBorder="1" applyAlignment="1">
      <alignment horizontal="right" vertical="top" wrapText="1"/>
    </xf>
    <xf numFmtId="0" fontId="5" fillId="0" borderId="0" xfId="0" applyFont="1" applyFill="1" applyBorder="1" applyAlignment="1">
      <alignment vertical="top" wrapText="1"/>
    </xf>
    <xf numFmtId="38" fontId="5" fillId="0" borderId="0" xfId="0" applyNumberFormat="1" applyFont="1" applyFill="1" applyAlignment="1">
      <alignment horizontal="center" vertical="top" wrapText="1"/>
    </xf>
    <xf numFmtId="38" fontId="5" fillId="0" borderId="0" xfId="1" applyNumberFormat="1" applyFont="1" applyFill="1" applyAlignment="1">
      <alignment vertical="top" wrapText="1"/>
    </xf>
    <xf numFmtId="38" fontId="20" fillId="0" borderId="0" xfId="1" applyNumberFormat="1" applyFont="1" applyFill="1" applyAlignment="1">
      <alignment vertical="top" wrapText="1"/>
    </xf>
    <xf numFmtId="38" fontId="5" fillId="0" borderId="0" xfId="0" applyNumberFormat="1" applyFont="1" applyFill="1" applyAlignment="1">
      <alignment vertical="top" wrapText="1"/>
    </xf>
    <xf numFmtId="38" fontId="5" fillId="0" borderId="0" xfId="1" applyNumberFormat="1" applyFont="1" applyFill="1" applyAlignment="1">
      <alignment horizontal="center" vertical="top" wrapText="1"/>
    </xf>
    <xf numFmtId="0" fontId="2" fillId="0" borderId="20" xfId="0" applyFont="1" applyFill="1" applyBorder="1" applyAlignment="1" applyProtection="1">
      <alignment vertical="top" wrapText="1"/>
      <protection locked="0"/>
    </xf>
    <xf numFmtId="38" fontId="4" fillId="5" borderId="17" xfId="1" quotePrefix="1" applyNumberFormat="1" applyFont="1" applyFill="1" applyBorder="1" applyAlignment="1">
      <alignment horizontal="center" vertical="top"/>
    </xf>
    <xf numFmtId="38" fontId="4" fillId="0" borderId="17" xfId="1" quotePrefix="1" applyNumberFormat="1" applyFont="1" applyFill="1" applyBorder="1" applyAlignment="1">
      <alignment horizontal="right" vertical="top"/>
    </xf>
    <xf numFmtId="164" fontId="4" fillId="5" borderId="17" xfId="1" applyNumberFormat="1" applyFont="1" applyFill="1" applyBorder="1" applyAlignment="1">
      <alignment horizontal="center" vertical="top"/>
    </xf>
    <xf numFmtId="164" fontId="4" fillId="0" borderId="21" xfId="1" applyNumberFormat="1" applyFont="1" applyFill="1" applyBorder="1" applyAlignment="1">
      <alignment horizontal="center" vertical="top"/>
    </xf>
    <xf numFmtId="0" fontId="4" fillId="0" borderId="21" xfId="0" applyFont="1" applyFill="1" applyBorder="1" applyAlignment="1">
      <alignment vertical="top"/>
    </xf>
    <xf numFmtId="0" fontId="4" fillId="0" borderId="26" xfId="0" applyFont="1" applyFill="1" applyBorder="1" applyAlignment="1">
      <alignment vertical="top"/>
    </xf>
    <xf numFmtId="166" fontId="4" fillId="5" borderId="17" xfId="1" applyNumberFormat="1" applyFont="1" applyFill="1" applyBorder="1" applyAlignment="1">
      <alignment horizontal="center" vertical="top"/>
    </xf>
    <xf numFmtId="38" fontId="4" fillId="0" borderId="26" xfId="1" applyNumberFormat="1" applyFont="1" applyFill="1" applyBorder="1" applyAlignment="1">
      <alignment horizontal="center" vertical="top"/>
    </xf>
    <xf numFmtId="40" fontId="4" fillId="4" borderId="26" xfId="0" applyNumberFormat="1" applyFont="1" applyFill="1" applyBorder="1" applyAlignment="1">
      <alignment vertical="top"/>
    </xf>
    <xf numFmtId="38" fontId="4" fillId="0" borderId="26" xfId="1" applyNumberFormat="1" applyFont="1" applyFill="1" applyBorder="1" applyAlignment="1">
      <alignment vertical="top"/>
    </xf>
    <xf numFmtId="40" fontId="4" fillId="0" borderId="26" xfId="0" applyNumberFormat="1" applyFont="1" applyFill="1" applyBorder="1" applyAlignment="1">
      <alignment vertical="top"/>
    </xf>
    <xf numFmtId="0" fontId="2" fillId="0" borderId="2" xfId="0" applyFont="1" applyFill="1" applyBorder="1" applyAlignment="1">
      <alignment horizontal="right" vertical="center" wrapText="1"/>
    </xf>
    <xf numFmtId="0" fontId="2" fillId="0" borderId="0" xfId="0" applyFont="1" applyFill="1" applyBorder="1" applyAlignment="1" applyProtection="1">
      <alignment vertical="top" wrapText="1"/>
      <protection locked="0"/>
    </xf>
    <xf numFmtId="38" fontId="4" fillId="0" borderId="0" xfId="0" applyNumberFormat="1" applyFont="1" applyFill="1" applyBorder="1" applyAlignment="1">
      <alignment vertical="top"/>
    </xf>
    <xf numFmtId="38" fontId="2" fillId="0" borderId="0" xfId="1" applyNumberFormat="1" applyFont="1" applyFill="1" applyBorder="1" applyAlignment="1" applyProtection="1">
      <alignment vertical="top" wrapText="1"/>
      <protection locked="0"/>
    </xf>
    <xf numFmtId="166" fontId="4" fillId="5" borderId="0" xfId="1" applyNumberFormat="1" applyFont="1" applyFill="1" applyBorder="1" applyAlignment="1">
      <alignment horizontal="center" vertical="top"/>
    </xf>
    <xf numFmtId="164" fontId="4" fillId="5" borderId="0" xfId="1" applyNumberFormat="1" applyFont="1" applyFill="1" applyBorder="1" applyAlignment="1">
      <alignment horizontal="center" vertical="top"/>
    </xf>
    <xf numFmtId="38" fontId="4" fillId="5" borderId="0" xfId="1" applyNumberFormat="1" applyFont="1" applyFill="1" applyBorder="1" applyAlignment="1">
      <alignment horizontal="center" vertical="top"/>
    </xf>
    <xf numFmtId="40" fontId="4" fillId="4" borderId="26" xfId="0" applyNumberFormat="1" applyFont="1" applyFill="1" applyBorder="1" applyAlignment="1">
      <alignment horizontal="center" vertical="top"/>
    </xf>
    <xf numFmtId="164" fontId="4" fillId="0" borderId="10" xfId="1" applyNumberFormat="1" applyFont="1" applyFill="1" applyBorder="1" applyAlignment="1">
      <alignment horizontal="center" vertical="top"/>
    </xf>
    <xf numFmtId="0" fontId="13" fillId="0" borderId="6" xfId="0" applyFont="1" applyFill="1" applyBorder="1" applyAlignment="1">
      <alignment vertical="top"/>
    </xf>
    <xf numFmtId="0" fontId="4" fillId="4" borderId="13" xfId="3" applyFont="1" applyFill="1" applyBorder="1" applyAlignment="1">
      <alignment vertical="top" wrapText="1"/>
    </xf>
    <xf numFmtId="38" fontId="4" fillId="5" borderId="31" xfId="0" applyNumberFormat="1" applyFont="1" applyFill="1" applyBorder="1" applyAlignment="1">
      <alignment horizontal="center" vertical="top"/>
    </xf>
    <xf numFmtId="38" fontId="4" fillId="0" borderId="18" xfId="1" applyNumberFormat="1" applyFont="1" applyFill="1" applyBorder="1" applyAlignment="1">
      <alignment vertical="top"/>
    </xf>
    <xf numFmtId="38" fontId="4" fillId="0" borderId="19" xfId="0" applyNumberFormat="1" applyFont="1" applyFill="1" applyBorder="1" applyAlignment="1">
      <alignment vertical="top"/>
    </xf>
    <xf numFmtId="38" fontId="2" fillId="5" borderId="21" xfId="0" applyNumberFormat="1" applyFont="1" applyFill="1" applyBorder="1" applyAlignment="1" applyProtection="1">
      <alignment horizontal="center" vertical="top" wrapText="1"/>
      <protection locked="0"/>
    </xf>
    <xf numFmtId="38" fontId="2" fillId="0" borderId="21" xfId="1" applyNumberFormat="1" applyFont="1" applyFill="1" applyBorder="1" applyAlignment="1" applyProtection="1">
      <alignment vertical="top" wrapText="1"/>
      <protection locked="0"/>
    </xf>
    <xf numFmtId="38" fontId="4" fillId="0" borderId="21" xfId="1" quotePrefix="1" applyNumberFormat="1" applyFont="1" applyFill="1" applyBorder="1" applyAlignment="1">
      <alignment horizontal="right" vertical="top"/>
    </xf>
    <xf numFmtId="38" fontId="4" fillId="4" borderId="21" xfId="1" applyNumberFormat="1" applyFont="1" applyFill="1" applyBorder="1" applyAlignment="1">
      <alignment vertical="top"/>
    </xf>
    <xf numFmtId="0" fontId="2" fillId="0" borderId="0" xfId="0" applyFont="1" applyAlignment="1">
      <alignment horizontal="left" vertical="top" wrapText="1"/>
    </xf>
    <xf numFmtId="0" fontId="2" fillId="0" borderId="43" xfId="0" applyFont="1" applyFill="1" applyBorder="1" applyAlignment="1" applyProtection="1">
      <alignment vertical="top" wrapText="1"/>
      <protection locked="0"/>
    </xf>
    <xf numFmtId="0" fontId="2" fillId="0" borderId="13" xfId="0" applyFont="1" applyBorder="1" applyAlignment="1">
      <alignment horizontal="left" vertical="top" wrapText="1"/>
    </xf>
    <xf numFmtId="0" fontId="2" fillId="0" borderId="26" xfId="0" applyFont="1" applyFill="1" applyBorder="1" applyAlignment="1" applyProtection="1">
      <alignment vertical="center" wrapText="1"/>
      <protection locked="0"/>
    </xf>
    <xf numFmtId="0" fontId="2" fillId="0" borderId="44" xfId="0" applyFont="1" applyBorder="1" applyAlignment="1">
      <alignment vertical="top" wrapText="1"/>
    </xf>
    <xf numFmtId="0" fontId="2" fillId="0" borderId="45" xfId="0" applyFont="1" applyBorder="1" applyAlignment="1">
      <alignment vertical="top" wrapText="1"/>
    </xf>
    <xf numFmtId="38" fontId="4" fillId="0" borderId="17" xfId="1" applyNumberFormat="1" applyFont="1" applyFill="1" applyBorder="1" applyAlignment="1">
      <alignment horizontal="right" vertical="top" wrapText="1"/>
    </xf>
    <xf numFmtId="0" fontId="2" fillId="0" borderId="13" xfId="0" applyFont="1" applyBorder="1" applyAlignment="1">
      <alignment vertical="top" wrapText="1"/>
    </xf>
    <xf numFmtId="0" fontId="21" fillId="0" borderId="0" xfId="0" applyFont="1" applyAlignment="1"/>
    <xf numFmtId="0" fontId="12" fillId="4" borderId="8" xfId="3" applyFont="1" applyFill="1" applyBorder="1" applyAlignment="1">
      <alignment vertical="top" wrapText="1"/>
    </xf>
    <xf numFmtId="0" fontId="22" fillId="7" borderId="46" xfId="0" applyFont="1" applyFill="1" applyBorder="1" applyAlignment="1">
      <alignment horizontal="left" vertical="top" wrapText="1"/>
    </xf>
    <xf numFmtId="0" fontId="23" fillId="0" borderId="46" xfId="0" applyFont="1" applyBorder="1" applyAlignment="1">
      <alignment horizontal="center" vertical="center" wrapText="1"/>
    </xf>
    <xf numFmtId="0" fontId="22" fillId="7" borderId="17" xfId="0" applyFont="1" applyFill="1" applyBorder="1" applyAlignment="1">
      <alignment horizontal="left" vertical="top" wrapText="1"/>
    </xf>
    <xf numFmtId="0" fontId="23" fillId="0" borderId="17" xfId="0" applyFont="1" applyBorder="1" applyAlignment="1">
      <alignment horizontal="center" vertical="center" wrapText="1"/>
    </xf>
    <xf numFmtId="0" fontId="22" fillId="7" borderId="21" xfId="0" applyFont="1" applyFill="1" applyBorder="1" applyAlignment="1">
      <alignment horizontal="left" vertical="top" wrapText="1"/>
    </xf>
    <xf numFmtId="0" fontId="23" fillId="0" borderId="21" xfId="0" applyFont="1" applyBorder="1" applyAlignment="1">
      <alignment horizontal="center" vertical="center" wrapText="1"/>
    </xf>
    <xf numFmtId="0" fontId="24" fillId="7" borderId="17"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4" fillId="5" borderId="17" xfId="1" applyNumberFormat="1" applyFont="1" applyFill="1" applyBorder="1" applyAlignment="1">
      <alignment horizontal="center" vertical="top"/>
    </xf>
    <xf numFmtId="167" fontId="4" fillId="5" borderId="17" xfId="1" applyNumberFormat="1" applyFont="1" applyFill="1" applyBorder="1" applyAlignment="1">
      <alignment horizontal="center" vertical="top"/>
    </xf>
    <xf numFmtId="167" fontId="4" fillId="5" borderId="0" xfId="1" applyNumberFormat="1" applyFont="1" applyFill="1" applyBorder="1" applyAlignment="1">
      <alignment horizontal="center" vertical="top"/>
    </xf>
    <xf numFmtId="167" fontId="4" fillId="0" borderId="21" xfId="1" applyNumberFormat="1" applyFont="1" applyFill="1" applyBorder="1" applyAlignment="1">
      <alignment horizontal="center" vertical="top"/>
    </xf>
    <xf numFmtId="38" fontId="4" fillId="4" borderId="13" xfId="0" applyNumberFormat="1" applyFont="1" applyFill="1" applyBorder="1" applyAlignment="1">
      <alignment horizontal="center" vertical="top"/>
    </xf>
    <xf numFmtId="38" fontId="4" fillId="4" borderId="17" xfId="0" applyNumberFormat="1" applyFont="1" applyFill="1" applyBorder="1" applyAlignment="1">
      <alignment vertical="top"/>
    </xf>
    <xf numFmtId="40" fontId="4" fillId="5" borderId="17" xfId="1" applyNumberFormat="1" applyFont="1" applyFill="1" applyBorder="1" applyAlignment="1">
      <alignment horizontal="center" vertical="top"/>
    </xf>
    <xf numFmtId="40" fontId="4" fillId="0" borderId="17" xfId="1" applyNumberFormat="1" applyFont="1" applyFill="1" applyBorder="1" applyAlignment="1">
      <alignment horizontal="center" vertical="top"/>
    </xf>
    <xf numFmtId="0" fontId="12" fillId="4" borderId="8" xfId="3" applyFont="1" applyFill="1" applyBorder="1" applyAlignment="1">
      <alignment horizontal="left" vertical="top" wrapText="1"/>
    </xf>
    <xf numFmtId="38" fontId="12" fillId="0" borderId="20" xfId="0" applyNumberFormat="1" applyFont="1" applyFill="1" applyBorder="1" applyAlignment="1">
      <alignment horizontal="center" vertical="top"/>
    </xf>
    <xf numFmtId="0" fontId="2" fillId="0" borderId="8" xfId="0" applyFont="1" applyBorder="1" applyAlignment="1">
      <alignment horizontal="left" wrapText="1"/>
    </xf>
    <xf numFmtId="0" fontId="2" fillId="0" borderId="8" xfId="0" applyFont="1" applyFill="1" applyBorder="1" applyAlignment="1" applyProtection="1">
      <alignment vertical="center" wrapText="1"/>
      <protection locked="0"/>
    </xf>
    <xf numFmtId="38" fontId="4" fillId="0" borderId="26" xfId="0" applyNumberFormat="1" applyFont="1" applyFill="1" applyBorder="1" applyAlignment="1">
      <alignment vertical="top"/>
    </xf>
    <xf numFmtId="0" fontId="2" fillId="0" borderId="5"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40" fontId="12" fillId="0" borderId="18" xfId="0" applyNumberFormat="1" applyFont="1" applyFill="1" applyBorder="1" applyAlignment="1">
      <alignment horizontal="center" vertical="top"/>
    </xf>
    <xf numFmtId="40" fontId="13" fillId="0" borderId="17" xfId="2" applyNumberFormat="1" applyFont="1" applyFill="1" applyBorder="1" applyAlignment="1">
      <alignment horizontal="center" vertical="top" wrapText="1"/>
    </xf>
    <xf numFmtId="40" fontId="12" fillId="0" borderId="20" xfId="0" applyNumberFormat="1" applyFont="1" applyFill="1" applyBorder="1" applyAlignment="1">
      <alignment horizontal="center" vertical="top"/>
    </xf>
    <xf numFmtId="0" fontId="13" fillId="0" borderId="0" xfId="0" applyFont="1" applyFill="1" applyBorder="1" applyAlignment="1" applyProtection="1">
      <alignment horizontal="center" vertical="top" wrapText="1"/>
      <protection locked="0"/>
    </xf>
    <xf numFmtId="40" fontId="12" fillId="0" borderId="17" xfId="1" applyNumberFormat="1" applyFont="1" applyFill="1" applyBorder="1" applyAlignment="1">
      <alignment vertical="top"/>
    </xf>
    <xf numFmtId="0" fontId="12" fillId="4" borderId="6" xfId="3" applyFont="1" applyFill="1" applyBorder="1" applyAlignment="1">
      <alignment vertical="top" wrapText="1"/>
    </xf>
    <xf numFmtId="38" fontId="12" fillId="0" borderId="2" xfId="0" applyNumberFormat="1" applyFont="1" applyFill="1" applyBorder="1" applyAlignment="1">
      <alignment horizontal="center" vertical="top"/>
    </xf>
    <xf numFmtId="38" fontId="12" fillId="0" borderId="3" xfId="1" applyNumberFormat="1" applyFont="1" applyFill="1" applyBorder="1" applyAlignment="1">
      <alignment vertical="top"/>
    </xf>
    <xf numFmtId="38" fontId="12" fillId="0" borderId="0" xfId="0" applyNumberFormat="1" applyFont="1" applyFill="1" applyBorder="1" applyAlignment="1">
      <alignment horizontal="center" vertical="top"/>
    </xf>
    <xf numFmtId="40" fontId="12" fillId="4" borderId="3" xfId="0" applyNumberFormat="1" applyFont="1" applyFill="1" applyBorder="1" applyAlignment="1">
      <alignment vertical="top"/>
    </xf>
    <xf numFmtId="40" fontId="12" fillId="0" borderId="3" xfId="0" applyNumberFormat="1" applyFont="1" applyFill="1" applyBorder="1" applyAlignment="1">
      <alignment vertical="top"/>
    </xf>
    <xf numFmtId="0" fontId="12" fillId="0" borderId="3" xfId="0" applyFont="1" applyFill="1" applyBorder="1" applyAlignment="1">
      <alignment vertical="top"/>
    </xf>
    <xf numFmtId="40" fontId="12" fillId="0" borderId="2" xfId="0" applyNumberFormat="1" applyFont="1" applyFill="1" applyBorder="1" applyAlignment="1">
      <alignment horizontal="center" vertical="top"/>
    </xf>
    <xf numFmtId="40" fontId="12" fillId="0" borderId="3" xfId="1" applyNumberFormat="1" applyFont="1" applyFill="1" applyBorder="1" applyAlignment="1">
      <alignment vertical="top"/>
    </xf>
    <xf numFmtId="40" fontId="13" fillId="0" borderId="3" xfId="2" applyNumberFormat="1" applyFont="1" applyFill="1" applyBorder="1" applyAlignment="1">
      <alignment horizontal="center" vertical="top" wrapText="1"/>
    </xf>
    <xf numFmtId="38" fontId="2" fillId="0" borderId="47" xfId="1" applyNumberFormat="1" applyFont="1" applyFill="1" applyBorder="1" applyAlignment="1">
      <alignment vertical="top"/>
    </xf>
    <xf numFmtId="38" fontId="2" fillId="0" borderId="47" xfId="0" applyNumberFormat="1" applyFont="1" applyFill="1" applyBorder="1" applyAlignment="1">
      <alignment vertical="top"/>
    </xf>
    <xf numFmtId="38" fontId="13" fillId="0" borderId="47" xfId="0" applyNumberFormat="1" applyFont="1" applyFill="1" applyBorder="1" applyAlignment="1">
      <alignment horizontal="right" vertical="top"/>
    </xf>
    <xf numFmtId="38" fontId="13" fillId="0" borderId="48" xfId="0" applyNumberFormat="1" applyFont="1" applyFill="1" applyBorder="1" applyAlignment="1">
      <alignment vertical="top"/>
    </xf>
    <xf numFmtId="0" fontId="2" fillId="0" borderId="49" xfId="0" applyFont="1" applyFill="1" applyBorder="1" applyAlignment="1">
      <alignment vertical="top"/>
    </xf>
    <xf numFmtId="38" fontId="2" fillId="0" borderId="13" xfId="1" applyNumberFormat="1" applyFont="1" applyFill="1" applyBorder="1" applyAlignment="1">
      <alignment vertical="top"/>
    </xf>
    <xf numFmtId="38" fontId="2" fillId="0" borderId="13" xfId="0" applyNumberFormat="1" applyFont="1" applyFill="1" applyBorder="1" applyAlignment="1">
      <alignment vertical="top"/>
    </xf>
    <xf numFmtId="38" fontId="13" fillId="0" borderId="13" xfId="0" applyNumberFormat="1" applyFont="1" applyFill="1" applyBorder="1" applyAlignment="1">
      <alignment horizontal="right" vertical="top"/>
    </xf>
    <xf numFmtId="38" fontId="13" fillId="0" borderId="13" xfId="0" applyNumberFormat="1" applyFont="1" applyFill="1" applyBorder="1" applyAlignment="1">
      <alignment vertical="top"/>
    </xf>
    <xf numFmtId="0" fontId="2" fillId="0" borderId="13" xfId="0" applyFont="1" applyFill="1" applyBorder="1" applyAlignment="1">
      <alignment vertical="top"/>
    </xf>
    <xf numFmtId="0" fontId="2" fillId="0" borderId="50" xfId="0" applyFont="1" applyFill="1" applyBorder="1" applyAlignment="1">
      <alignment vertical="top" wrapText="1"/>
    </xf>
    <xf numFmtId="0" fontId="2" fillId="0" borderId="4" xfId="0" applyFont="1" applyFill="1" applyBorder="1" applyAlignment="1">
      <alignment vertical="top" wrapText="1"/>
    </xf>
    <xf numFmtId="40" fontId="12" fillId="5" borderId="15" xfId="0" applyNumberFormat="1" applyFont="1" applyFill="1" applyBorder="1" applyAlignment="1">
      <alignment horizontal="right" vertical="top"/>
    </xf>
    <xf numFmtId="40" fontId="12" fillId="0" borderId="17" xfId="1" applyNumberFormat="1" applyFont="1" applyFill="1" applyBorder="1" applyAlignment="1">
      <alignment horizontal="center" vertical="top"/>
    </xf>
    <xf numFmtId="38" fontId="13" fillId="0" borderId="20" xfId="0" applyNumberFormat="1" applyFont="1" applyFill="1" applyBorder="1" applyAlignment="1">
      <alignment horizontal="center" vertical="top"/>
    </xf>
    <xf numFmtId="40" fontId="12" fillId="0" borderId="2" xfId="0" applyNumberFormat="1" applyFont="1" applyFill="1" applyBorder="1" applyAlignment="1">
      <alignment vertical="top"/>
    </xf>
    <xf numFmtId="38" fontId="12" fillId="4" borderId="17" xfId="0" applyNumberFormat="1" applyFont="1" applyFill="1" applyBorder="1" applyAlignment="1">
      <alignment horizontal="center" vertical="top"/>
    </xf>
    <xf numFmtId="38" fontId="12" fillId="4" borderId="17" xfId="0" applyNumberFormat="1" applyFont="1" applyFill="1" applyBorder="1" applyAlignment="1">
      <alignment vertical="top"/>
    </xf>
    <xf numFmtId="38" fontId="4" fillId="4" borderId="21" xfId="0" applyNumberFormat="1" applyFont="1" applyFill="1" applyBorder="1" applyAlignment="1">
      <alignment horizontal="center" vertical="top"/>
    </xf>
    <xf numFmtId="38" fontId="12" fillId="4" borderId="15" xfId="0" applyNumberFormat="1" applyFont="1" applyFill="1" applyBorder="1" applyAlignment="1">
      <alignment horizontal="center" vertical="top"/>
    </xf>
    <xf numFmtId="38" fontId="12" fillId="5" borderId="15" xfId="0" applyNumberFormat="1" applyFont="1" applyFill="1" applyBorder="1" applyAlignment="1">
      <alignment horizontal="center" vertical="top"/>
    </xf>
    <xf numFmtId="1" fontId="12" fillId="0" borderId="39" xfId="0" applyNumberFormat="1" applyFont="1" applyFill="1" applyBorder="1" applyAlignment="1">
      <alignment vertical="top"/>
    </xf>
    <xf numFmtId="1" fontId="13" fillId="0" borderId="48" xfId="0" applyNumberFormat="1" applyFont="1" applyFill="1" applyBorder="1" applyAlignment="1">
      <alignment vertical="top"/>
    </xf>
    <xf numFmtId="1" fontId="12" fillId="0" borderId="2" xfId="0" applyNumberFormat="1" applyFont="1" applyFill="1" applyBorder="1" applyAlignment="1">
      <alignment vertical="top"/>
    </xf>
    <xf numFmtId="38" fontId="4" fillId="4" borderId="13" xfId="0" applyNumberFormat="1" applyFont="1" applyFill="1" applyBorder="1" applyAlignment="1">
      <alignment vertical="top"/>
    </xf>
    <xf numFmtId="38" fontId="4" fillId="4" borderId="21" xfId="0" applyNumberFormat="1" applyFont="1" applyFill="1" applyBorder="1" applyAlignment="1">
      <alignment vertical="top"/>
    </xf>
    <xf numFmtId="38" fontId="13" fillId="4" borderId="17" xfId="2" applyNumberFormat="1" applyFont="1" applyFill="1" applyBorder="1" applyAlignment="1">
      <alignment horizontal="center" vertical="top" wrapText="1"/>
    </xf>
    <xf numFmtId="0" fontId="6" fillId="0" borderId="0" xfId="0" applyFont="1" applyFill="1" applyAlignment="1">
      <alignment horizontal="center" vertical="top"/>
    </xf>
    <xf numFmtId="0" fontId="6" fillId="0"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38" fontId="4" fillId="2" borderId="2"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5"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4" fillId="2" borderId="0"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8" xfId="0" applyNumberFormat="1" applyFont="1" applyFill="1" applyBorder="1" applyAlignment="1">
      <alignment horizontal="center" vertical="center"/>
    </xf>
    <xf numFmtId="38" fontId="4" fillId="2" borderId="9" xfId="0" applyNumberFormat="1" applyFont="1" applyFill="1" applyBorder="1" applyAlignment="1">
      <alignment horizontal="center" vertical="center"/>
    </xf>
    <xf numFmtId="0" fontId="2" fillId="0" borderId="0" xfId="0" applyFont="1" applyAlignment="1">
      <alignment horizontal="center" vertical="top"/>
    </xf>
  </cellXfs>
  <cellStyles count="6">
    <cellStyle name="Comma" xfId="1" builtinId="3"/>
    <cellStyle name="Comma [0]" xfId="2" builtinId="6"/>
    <cellStyle name="Comma 3" xfId="5"/>
    <cellStyle name="Normal" xfId="0" builtinId="0"/>
    <cellStyle name="Normal 2 2" xfId="4"/>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zoomScale="93" zoomScaleNormal="93" workbookViewId="0">
      <pane ySplit="8" topLeftCell="A9" activePane="bottomLeft" state="frozen"/>
      <selection pane="bottomLeft" activeCell="U95" sqref="U95"/>
    </sheetView>
  </sheetViews>
  <sheetFormatPr defaultRowHeight="11.25" x14ac:dyDescent="0.25"/>
  <cols>
    <col min="1" max="1" width="3.42578125" style="247" customWidth="1"/>
    <col min="2" max="2" width="15.42578125" style="248" customWidth="1"/>
    <col min="3" max="3" width="20.85546875" style="11" customWidth="1"/>
    <col min="4" max="4" width="6.85546875" style="11" customWidth="1"/>
    <col min="5" max="5" width="5.7109375" style="249" customWidth="1"/>
    <col min="6" max="6" width="12.85546875" style="250" customWidth="1"/>
    <col min="7" max="7" width="5.5703125" style="249" customWidth="1"/>
    <col min="8" max="8" width="10" style="251" customWidth="1"/>
    <col min="9" max="9" width="5.85546875" style="249" customWidth="1"/>
    <col min="10" max="10" width="10.5703125" style="252" customWidth="1"/>
    <col min="11" max="11" width="11.42578125" style="250" customWidth="1"/>
    <col min="12" max="12" width="5.85546875" style="253" customWidth="1"/>
    <col min="13" max="13" width="12.85546875" style="250" customWidth="1"/>
    <col min="14" max="14" width="5.85546875" style="253" customWidth="1"/>
    <col min="15" max="15" width="12.85546875" style="250" customWidth="1"/>
    <col min="16" max="16" width="5.7109375" style="253" customWidth="1"/>
    <col min="17" max="17" width="12.85546875" style="250" customWidth="1"/>
    <col min="18" max="18" width="5.85546875" style="253" customWidth="1"/>
    <col min="19" max="19" width="12.85546875" style="250" customWidth="1"/>
    <col min="20" max="20" width="5.5703125" style="249" customWidth="1"/>
    <col min="21" max="21" width="12.85546875" style="250" customWidth="1"/>
    <col min="22" max="22" width="6.28515625" style="252" customWidth="1"/>
    <col min="23" max="23" width="12.85546875" style="250" customWidth="1"/>
    <col min="24" max="24" width="6.140625" style="249" customWidth="1"/>
    <col min="25" max="25" width="12.85546875" style="250" customWidth="1"/>
    <col min="26" max="26" width="5.85546875" style="252" customWidth="1"/>
    <col min="27" max="27" width="12.85546875" style="250" customWidth="1"/>
    <col min="28" max="16384" width="9.140625" style="11"/>
  </cols>
  <sheetData>
    <row r="1" spans="1:28" x14ac:dyDescent="0.25">
      <c r="A1" s="1"/>
      <c r="B1" s="2"/>
      <c r="C1" s="3"/>
      <c r="D1" s="3"/>
      <c r="E1" s="4"/>
      <c r="F1" s="5"/>
      <c r="G1" s="4"/>
      <c r="H1" s="6"/>
      <c r="I1" s="4"/>
      <c r="J1" s="7"/>
      <c r="K1" s="5"/>
      <c r="L1" s="8"/>
      <c r="M1" s="5"/>
      <c r="N1" s="8"/>
      <c r="O1" s="5"/>
      <c r="P1" s="8"/>
      <c r="Q1" s="5"/>
      <c r="R1" s="8"/>
      <c r="S1" s="5"/>
      <c r="T1" s="4"/>
      <c r="U1" s="5"/>
      <c r="V1" s="7"/>
      <c r="W1" s="5"/>
      <c r="X1" s="4"/>
      <c r="Y1" s="5"/>
      <c r="Z1" s="7"/>
      <c r="AA1" s="9"/>
      <c r="AB1" s="10"/>
    </row>
    <row r="2" spans="1:28" s="12" customFormat="1" ht="15" x14ac:dyDescent="0.25">
      <c r="A2" s="359" t="s">
        <v>146</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row>
    <row r="3" spans="1:28" s="12" customFormat="1" ht="15" x14ac:dyDescent="0.25">
      <c r="A3" s="360" t="s">
        <v>147</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s="18" customFormat="1" ht="12.75" x14ac:dyDescent="0.2">
      <c r="A4" s="13"/>
      <c r="B4" s="14"/>
      <c r="C4" s="15"/>
      <c r="D4" s="15"/>
      <c r="E4" s="16"/>
      <c r="F4" s="17"/>
      <c r="G4" s="16"/>
      <c r="H4" s="16"/>
      <c r="I4" s="16"/>
      <c r="J4" s="16"/>
      <c r="K4" s="16"/>
      <c r="L4" s="16"/>
      <c r="M4" s="16"/>
      <c r="N4" s="16"/>
      <c r="O4" s="16"/>
      <c r="P4" s="16"/>
      <c r="Q4" s="16"/>
      <c r="R4" s="16"/>
      <c r="S4" s="16"/>
      <c r="T4" s="16"/>
      <c r="U4" s="16"/>
      <c r="V4" s="16"/>
      <c r="W4" s="16"/>
      <c r="X4" s="16"/>
      <c r="Y4" s="16"/>
      <c r="Z4" s="16"/>
      <c r="AA4" s="16"/>
      <c r="AB4" s="15"/>
    </row>
    <row r="5" spans="1:28" ht="12" thickBot="1" x14ac:dyDescent="0.25">
      <c r="A5" s="19"/>
      <c r="B5" s="20"/>
      <c r="C5" s="20"/>
      <c r="D5" s="20"/>
      <c r="E5" s="21"/>
      <c r="F5" s="22"/>
      <c r="G5" s="21"/>
      <c r="H5" s="23"/>
      <c r="I5" s="21"/>
      <c r="J5" s="24"/>
      <c r="K5" s="24"/>
      <c r="L5" s="21"/>
      <c r="M5" s="24"/>
      <c r="N5" s="21"/>
      <c r="O5" s="24"/>
      <c r="P5" s="21"/>
      <c r="Q5" s="24"/>
      <c r="R5" s="21"/>
      <c r="S5" s="24"/>
      <c r="T5" s="21"/>
      <c r="U5" s="24"/>
      <c r="V5" s="24"/>
      <c r="W5" s="24"/>
      <c r="X5" s="21"/>
      <c r="Y5" s="24"/>
      <c r="Z5" s="24"/>
      <c r="AA5" s="24"/>
      <c r="AB5" s="20"/>
    </row>
    <row r="6" spans="1:28" x14ac:dyDescent="0.25">
      <c r="A6" s="361" t="s">
        <v>0</v>
      </c>
      <c r="B6" s="363" t="s">
        <v>1</v>
      </c>
      <c r="C6" s="363" t="s">
        <v>2</v>
      </c>
      <c r="D6" s="363" t="s">
        <v>3</v>
      </c>
      <c r="E6" s="365" t="s">
        <v>4</v>
      </c>
      <c r="F6" s="366"/>
      <c r="G6" s="365" t="s">
        <v>5</v>
      </c>
      <c r="H6" s="366"/>
      <c r="I6" s="365" t="s">
        <v>6</v>
      </c>
      <c r="J6" s="369"/>
      <c r="K6" s="366"/>
      <c r="L6" s="367" t="s">
        <v>7</v>
      </c>
      <c r="M6" s="370"/>
      <c r="N6" s="370"/>
      <c r="O6" s="370"/>
      <c r="P6" s="370"/>
      <c r="Q6" s="370"/>
      <c r="R6" s="370"/>
      <c r="S6" s="368"/>
      <c r="T6" s="365" t="s">
        <v>8</v>
      </c>
      <c r="U6" s="366"/>
      <c r="V6" s="365" t="s">
        <v>9</v>
      </c>
      <c r="W6" s="366"/>
      <c r="X6" s="365" t="s">
        <v>10</v>
      </c>
      <c r="Y6" s="366"/>
      <c r="Z6" s="365" t="s">
        <v>11</v>
      </c>
      <c r="AA6" s="366"/>
      <c r="AB6" s="363" t="s">
        <v>12</v>
      </c>
    </row>
    <row r="7" spans="1:28" x14ac:dyDescent="0.25">
      <c r="A7" s="361"/>
      <c r="B7" s="363"/>
      <c r="C7" s="363"/>
      <c r="D7" s="363"/>
      <c r="E7" s="367"/>
      <c r="F7" s="368"/>
      <c r="G7" s="367"/>
      <c r="H7" s="368"/>
      <c r="I7" s="367"/>
      <c r="J7" s="370"/>
      <c r="K7" s="368"/>
      <c r="L7" s="371" t="s">
        <v>13</v>
      </c>
      <c r="M7" s="372"/>
      <c r="N7" s="371" t="s">
        <v>14</v>
      </c>
      <c r="O7" s="372"/>
      <c r="P7" s="371" t="s">
        <v>15</v>
      </c>
      <c r="Q7" s="372"/>
      <c r="R7" s="371" t="s">
        <v>16</v>
      </c>
      <c r="S7" s="372"/>
      <c r="T7" s="367"/>
      <c r="U7" s="368"/>
      <c r="V7" s="367"/>
      <c r="W7" s="368"/>
      <c r="X7" s="367"/>
      <c r="Y7" s="368"/>
      <c r="Z7" s="367"/>
      <c r="AA7" s="368"/>
      <c r="AB7" s="363"/>
    </row>
    <row r="8" spans="1:28" x14ac:dyDescent="0.25">
      <c r="A8" s="362"/>
      <c r="B8" s="364"/>
      <c r="C8" s="364"/>
      <c r="D8" s="364"/>
      <c r="E8" s="25" t="s">
        <v>17</v>
      </c>
      <c r="F8" s="26" t="s">
        <v>18</v>
      </c>
      <c r="G8" s="25" t="s">
        <v>17</v>
      </c>
      <c r="H8" s="25" t="s">
        <v>18</v>
      </c>
      <c r="I8" s="25" t="s">
        <v>17</v>
      </c>
      <c r="J8" s="25" t="s">
        <v>19</v>
      </c>
      <c r="K8" s="25" t="s">
        <v>20</v>
      </c>
      <c r="L8" s="25" t="s">
        <v>17</v>
      </c>
      <c r="M8" s="25" t="s">
        <v>18</v>
      </c>
      <c r="N8" s="25" t="s">
        <v>17</v>
      </c>
      <c r="O8" s="25" t="s">
        <v>18</v>
      </c>
      <c r="P8" s="25" t="s">
        <v>17</v>
      </c>
      <c r="Q8" s="25" t="s">
        <v>18</v>
      </c>
      <c r="R8" s="25" t="s">
        <v>17</v>
      </c>
      <c r="S8" s="25" t="s">
        <v>18</v>
      </c>
      <c r="T8" s="25" t="s">
        <v>17</v>
      </c>
      <c r="U8" s="25" t="s">
        <v>18</v>
      </c>
      <c r="V8" s="25" t="s">
        <v>17</v>
      </c>
      <c r="W8" s="25" t="s">
        <v>21</v>
      </c>
      <c r="X8" s="25" t="s">
        <v>17</v>
      </c>
      <c r="Y8" s="25" t="s">
        <v>18</v>
      </c>
      <c r="Z8" s="25" t="s">
        <v>17</v>
      </c>
      <c r="AA8" s="25" t="s">
        <v>21</v>
      </c>
      <c r="AB8" s="364"/>
    </row>
    <row r="9" spans="1:28" s="31" customFormat="1" ht="12" thickBot="1" x14ac:dyDescent="0.3">
      <c r="A9" s="27">
        <v>1</v>
      </c>
      <c r="B9" s="27">
        <v>2</v>
      </c>
      <c r="C9" s="27">
        <v>3</v>
      </c>
      <c r="D9" s="27">
        <v>4</v>
      </c>
      <c r="E9" s="28">
        <v>5</v>
      </c>
      <c r="F9" s="29">
        <v>6</v>
      </c>
      <c r="G9" s="28">
        <v>7</v>
      </c>
      <c r="H9" s="28">
        <v>8</v>
      </c>
      <c r="I9" s="28">
        <v>9</v>
      </c>
      <c r="J9" s="28">
        <v>10</v>
      </c>
      <c r="K9" s="28">
        <v>11</v>
      </c>
      <c r="L9" s="28">
        <v>12</v>
      </c>
      <c r="M9" s="28">
        <v>13</v>
      </c>
      <c r="N9" s="28">
        <v>14</v>
      </c>
      <c r="O9" s="28">
        <v>15</v>
      </c>
      <c r="P9" s="28">
        <v>16</v>
      </c>
      <c r="Q9" s="28">
        <v>17</v>
      </c>
      <c r="R9" s="28">
        <v>18</v>
      </c>
      <c r="S9" s="28">
        <v>19</v>
      </c>
      <c r="T9" s="28">
        <v>20</v>
      </c>
      <c r="U9" s="28">
        <v>21</v>
      </c>
      <c r="V9" s="30">
        <v>22</v>
      </c>
      <c r="W9" s="28">
        <v>23</v>
      </c>
      <c r="X9" s="30">
        <v>24</v>
      </c>
      <c r="Y9" s="28" t="s">
        <v>22</v>
      </c>
      <c r="Z9" s="30">
        <v>26</v>
      </c>
      <c r="AA9" s="28">
        <v>27</v>
      </c>
      <c r="AB9" s="27">
        <v>16</v>
      </c>
    </row>
    <row r="10" spans="1:28" s="48" customFormat="1" ht="15.75" thickTop="1" x14ac:dyDescent="0.25">
      <c r="A10" s="32" t="s">
        <v>23</v>
      </c>
      <c r="B10" s="33" t="s">
        <v>24</v>
      </c>
      <c r="C10" s="34"/>
      <c r="D10" s="35"/>
      <c r="E10" s="36"/>
      <c r="F10" s="37"/>
      <c r="G10" s="38"/>
      <c r="H10" s="37"/>
      <c r="I10" s="39"/>
      <c r="J10" s="40"/>
      <c r="K10" s="37"/>
      <c r="L10" s="41"/>
      <c r="M10" s="37"/>
      <c r="N10" s="42"/>
      <c r="O10" s="37"/>
      <c r="P10" s="41"/>
      <c r="Q10" s="37"/>
      <c r="R10" s="41"/>
      <c r="S10" s="37"/>
      <c r="T10" s="38"/>
      <c r="U10" s="43"/>
      <c r="V10" s="44"/>
      <c r="W10" s="43"/>
      <c r="X10" s="45"/>
      <c r="Y10" s="46"/>
      <c r="Z10" s="45"/>
      <c r="AA10" s="46"/>
      <c r="AB10" s="47"/>
    </row>
    <row r="11" spans="1:28" s="65" customFormat="1" ht="45" x14ac:dyDescent="0.25">
      <c r="A11" s="49">
        <v>1</v>
      </c>
      <c r="B11" s="50" t="s">
        <v>25</v>
      </c>
      <c r="C11" s="285"/>
      <c r="D11" s="51"/>
      <c r="E11" s="52"/>
      <c r="F11" s="53">
        <f>SUM(F15:F17)</f>
        <v>637383000</v>
      </c>
      <c r="G11" s="54"/>
      <c r="H11" s="53"/>
      <c r="I11" s="55"/>
      <c r="J11" s="53">
        <f>SUM(J15:J17)</f>
        <v>114000000</v>
      </c>
      <c r="K11" s="53">
        <f>SUM(K15:K17)</f>
        <v>105381300</v>
      </c>
      <c r="L11" s="56"/>
      <c r="M11" s="53">
        <f>SUM(M15:M17)</f>
        <v>6979000</v>
      </c>
      <c r="N11" s="57"/>
      <c r="O11" s="53">
        <f>SUM(O15:O17)</f>
        <v>1826500</v>
      </c>
      <c r="P11" s="58"/>
      <c r="Q11" s="53"/>
      <c r="R11" s="58"/>
      <c r="S11" s="53"/>
      <c r="T11" s="42"/>
      <c r="U11" s="59">
        <f>SUM(U15:U17)</f>
        <v>8805500</v>
      </c>
      <c r="V11" s="60"/>
      <c r="W11" s="61">
        <f>U11/K11*100</f>
        <v>8.3558468153268173</v>
      </c>
      <c r="X11" s="57"/>
      <c r="Y11" s="53">
        <f>SUM(Y15:Y17)</f>
        <v>8805500</v>
      </c>
      <c r="Z11" s="62"/>
      <c r="AA11" s="63">
        <f>Y11/F11*100</f>
        <v>1.3815084493938496</v>
      </c>
      <c r="AB11" s="64"/>
    </row>
    <row r="12" spans="1:28" s="65" customFormat="1" ht="25.5" x14ac:dyDescent="0.25">
      <c r="A12" s="49"/>
      <c r="B12" s="293"/>
      <c r="C12" s="294" t="s">
        <v>139</v>
      </c>
      <c r="D12" s="295" t="s">
        <v>32</v>
      </c>
      <c r="E12" s="295">
        <v>100</v>
      </c>
      <c r="F12" s="53"/>
      <c r="G12" s="54">
        <v>0</v>
      </c>
      <c r="H12" s="53"/>
      <c r="I12" s="295">
        <v>100</v>
      </c>
      <c r="J12" s="53"/>
      <c r="K12" s="53"/>
      <c r="L12" s="56"/>
      <c r="M12" s="53"/>
      <c r="N12" s="57"/>
      <c r="O12" s="53"/>
      <c r="P12" s="58"/>
      <c r="Q12" s="53"/>
      <c r="R12" s="58"/>
      <c r="S12" s="53"/>
      <c r="T12" s="308">
        <v>97.23</v>
      </c>
      <c r="U12" s="59"/>
      <c r="V12" s="109">
        <f>T12</f>
        <v>97.23</v>
      </c>
      <c r="W12" s="61"/>
      <c r="X12" s="309">
        <f>T12</f>
        <v>97.23</v>
      </c>
      <c r="Y12" s="53"/>
      <c r="Z12" s="75">
        <f>X12/E12*100</f>
        <v>97.23</v>
      </c>
      <c r="AA12" s="63"/>
      <c r="AB12" s="64"/>
    </row>
    <row r="13" spans="1:28" s="65" customFormat="1" ht="38.25" x14ac:dyDescent="0.25">
      <c r="A13" s="49"/>
      <c r="B13" s="293"/>
      <c r="C13" s="296" t="s">
        <v>140</v>
      </c>
      <c r="D13" s="297" t="s">
        <v>32</v>
      </c>
      <c r="E13" s="300">
        <v>0</v>
      </c>
      <c r="F13" s="53"/>
      <c r="G13" s="54">
        <v>0</v>
      </c>
      <c r="H13" s="53"/>
      <c r="I13" s="300">
        <v>1</v>
      </c>
      <c r="J13" s="53"/>
      <c r="K13" s="53"/>
      <c r="L13" s="56"/>
      <c r="M13" s="53"/>
      <c r="N13" s="57"/>
      <c r="O13" s="53"/>
      <c r="P13" s="58"/>
      <c r="Q13" s="53"/>
      <c r="R13" s="58"/>
      <c r="S13" s="53"/>
      <c r="T13" s="42">
        <v>0</v>
      </c>
      <c r="U13" s="59"/>
      <c r="V13" s="60">
        <v>100</v>
      </c>
      <c r="W13" s="61"/>
      <c r="X13" s="309">
        <v>0</v>
      </c>
      <c r="Y13" s="53"/>
      <c r="Z13" s="62">
        <v>100</v>
      </c>
      <c r="AA13" s="63"/>
      <c r="AB13" s="64"/>
    </row>
    <row r="14" spans="1:28" s="65" customFormat="1" ht="25.5" x14ac:dyDescent="0.25">
      <c r="A14" s="49"/>
      <c r="B14" s="293"/>
      <c r="C14" s="298" t="s">
        <v>141</v>
      </c>
      <c r="D14" s="299" t="s">
        <v>32</v>
      </c>
      <c r="E14" s="301">
        <v>100</v>
      </c>
      <c r="F14" s="53"/>
      <c r="G14" s="54">
        <v>0</v>
      </c>
      <c r="H14" s="53"/>
      <c r="I14" s="301">
        <v>100</v>
      </c>
      <c r="J14" s="53"/>
      <c r="K14" s="53"/>
      <c r="L14" s="56"/>
      <c r="M14" s="53"/>
      <c r="N14" s="57"/>
      <c r="O14" s="53"/>
      <c r="P14" s="58"/>
      <c r="Q14" s="53"/>
      <c r="R14" s="58"/>
      <c r="S14" s="53"/>
      <c r="T14" s="308">
        <v>7.93</v>
      </c>
      <c r="U14" s="59"/>
      <c r="V14" s="109">
        <f>T14</f>
        <v>7.93</v>
      </c>
      <c r="W14" s="61"/>
      <c r="X14" s="109">
        <f>V14</f>
        <v>7.93</v>
      </c>
      <c r="Y14" s="53"/>
      <c r="Z14" s="75">
        <f>X14/E14*100</f>
        <v>7.93</v>
      </c>
      <c r="AA14" s="63"/>
      <c r="AB14" s="64"/>
    </row>
    <row r="15" spans="1:28" ht="157.5" x14ac:dyDescent="0.25">
      <c r="A15" s="66" t="s">
        <v>26</v>
      </c>
      <c r="B15" s="67" t="s">
        <v>27</v>
      </c>
      <c r="C15" s="286" t="s">
        <v>129</v>
      </c>
      <c r="D15" s="68" t="s">
        <v>28</v>
      </c>
      <c r="E15" s="52">
        <v>60</v>
      </c>
      <c r="F15" s="69">
        <v>168500000</v>
      </c>
      <c r="G15" s="70"/>
      <c r="H15" s="62"/>
      <c r="I15" s="71">
        <v>12</v>
      </c>
      <c r="J15" s="72">
        <v>28500000</v>
      </c>
      <c r="K15" s="72">
        <v>21387500</v>
      </c>
      <c r="L15" s="42">
        <v>3</v>
      </c>
      <c r="M15" s="69">
        <v>4209000</v>
      </c>
      <c r="N15" s="42">
        <v>3</v>
      </c>
      <c r="O15" s="69">
        <v>1826500</v>
      </c>
      <c r="P15" s="42"/>
      <c r="Q15" s="69"/>
      <c r="R15" s="42"/>
      <c r="S15" s="69"/>
      <c r="T15" s="42">
        <f t="shared" ref="T15:U17" si="0">L15+N15+P15+R15</f>
        <v>6</v>
      </c>
      <c r="U15" s="73">
        <f t="shared" si="0"/>
        <v>6035500</v>
      </c>
      <c r="V15" s="60">
        <f>T15/I15*100</f>
        <v>50</v>
      </c>
      <c r="W15" s="74">
        <f>SUM(U15/K15)*100</f>
        <v>28.219754529514901</v>
      </c>
      <c r="X15" s="57">
        <f>G15+T15</f>
        <v>6</v>
      </c>
      <c r="Y15" s="69">
        <f>SUM(H15+U15)</f>
        <v>6035500</v>
      </c>
      <c r="Z15" s="62">
        <f>SUM(X15/E15)*100</f>
        <v>10</v>
      </c>
      <c r="AA15" s="75">
        <f>Y15/F15*100</f>
        <v>3.581899109792285</v>
      </c>
      <c r="AB15" s="76"/>
    </row>
    <row r="16" spans="1:28" s="80" customFormat="1" ht="45" x14ac:dyDescent="0.25">
      <c r="A16" s="77" t="s">
        <v>29</v>
      </c>
      <c r="B16" s="67" t="s">
        <v>30</v>
      </c>
      <c r="C16" s="78" t="s">
        <v>31</v>
      </c>
      <c r="D16" s="68" t="s">
        <v>32</v>
      </c>
      <c r="E16" s="52">
        <v>100</v>
      </c>
      <c r="F16" s="69">
        <v>428075000</v>
      </c>
      <c r="G16" s="70"/>
      <c r="H16" s="62"/>
      <c r="I16" s="71">
        <v>100</v>
      </c>
      <c r="J16" s="72">
        <v>80000000</v>
      </c>
      <c r="K16" s="72">
        <v>79703800</v>
      </c>
      <c r="L16" s="255"/>
      <c r="M16" s="256"/>
      <c r="N16" s="42"/>
      <c r="O16" s="256"/>
      <c r="P16" s="42"/>
      <c r="Q16" s="256"/>
      <c r="R16" s="42"/>
      <c r="S16" s="256"/>
      <c r="T16" s="42">
        <f t="shared" si="0"/>
        <v>0</v>
      </c>
      <c r="U16" s="73">
        <f t="shared" si="0"/>
        <v>0</v>
      </c>
      <c r="V16" s="109">
        <f>T16/I16*100</f>
        <v>0</v>
      </c>
      <c r="W16" s="74">
        <f>SUM(U16/K16)*100</f>
        <v>0</v>
      </c>
      <c r="X16" s="57">
        <f>G16+T16</f>
        <v>0</v>
      </c>
      <c r="Y16" s="69">
        <f>SUM(H16+U16)</f>
        <v>0</v>
      </c>
      <c r="Z16" s="75">
        <f>SUM(X16/E16)*100</f>
        <v>0</v>
      </c>
      <c r="AA16" s="75">
        <f>Y16/F16*100</f>
        <v>0</v>
      </c>
      <c r="AB16" s="76"/>
    </row>
    <row r="17" spans="1:28" s="80" customFormat="1" ht="78.75" x14ac:dyDescent="0.25">
      <c r="A17" s="77" t="s">
        <v>33</v>
      </c>
      <c r="B17" s="286" t="s">
        <v>130</v>
      </c>
      <c r="C17" s="78" t="s">
        <v>135</v>
      </c>
      <c r="D17" s="254" t="s">
        <v>28</v>
      </c>
      <c r="E17" s="52">
        <v>12</v>
      </c>
      <c r="F17" s="69">
        <v>40808000</v>
      </c>
      <c r="G17" s="70"/>
      <c r="H17" s="62"/>
      <c r="I17" s="71">
        <v>12</v>
      </c>
      <c r="J17" s="72">
        <v>5500000</v>
      </c>
      <c r="K17" s="72">
        <v>4290000</v>
      </c>
      <c r="L17" s="261">
        <v>3</v>
      </c>
      <c r="M17" s="256">
        <v>2770000</v>
      </c>
      <c r="N17" s="302">
        <v>3</v>
      </c>
      <c r="O17" s="69"/>
      <c r="P17" s="257"/>
      <c r="Q17" s="69"/>
      <c r="R17" s="42"/>
      <c r="S17" s="69"/>
      <c r="T17" s="261">
        <f t="shared" si="0"/>
        <v>6</v>
      </c>
      <c r="U17" s="73">
        <f t="shared" si="0"/>
        <v>2770000</v>
      </c>
      <c r="V17" s="136">
        <f>T17/I17*100</f>
        <v>50</v>
      </c>
      <c r="W17" s="137">
        <f>SUM(U17/K17)*100</f>
        <v>64.568764568764564</v>
      </c>
      <c r="X17" s="258">
        <f>G17+T17</f>
        <v>6</v>
      </c>
      <c r="Y17" s="139">
        <f>SUM(H17+U17)</f>
        <v>2770000</v>
      </c>
      <c r="Z17" s="108">
        <f>SUM(X17/E17)*100</f>
        <v>50</v>
      </c>
      <c r="AA17" s="108">
        <f>Y17/F17*100</f>
        <v>6.7878847284846113</v>
      </c>
      <c r="AB17" s="259"/>
    </row>
    <row r="18" spans="1:28" s="48" customFormat="1" x14ac:dyDescent="0.25">
      <c r="A18" s="81"/>
      <c r="B18" s="82"/>
      <c r="C18" s="83"/>
      <c r="D18" s="84"/>
      <c r="E18" s="85"/>
      <c r="F18" s="86"/>
      <c r="G18" s="85"/>
      <c r="H18" s="87"/>
      <c r="I18" s="85"/>
      <c r="J18" s="87"/>
      <c r="K18" s="87"/>
      <c r="L18" s="85"/>
      <c r="M18" s="87"/>
      <c r="N18" s="85"/>
      <c r="O18" s="87"/>
      <c r="P18" s="85"/>
      <c r="Q18" s="87"/>
      <c r="R18" s="85"/>
      <c r="S18" s="87"/>
      <c r="T18" s="85"/>
      <c r="U18" s="88" t="s">
        <v>34</v>
      </c>
      <c r="V18" s="89">
        <f>AVERAGE(V15:V17)</f>
        <v>33.333333333333336</v>
      </c>
      <c r="W18" s="90"/>
      <c r="X18" s="91"/>
      <c r="Y18" s="92"/>
      <c r="Z18" s="63">
        <f>AVERAGE(Z15:Z17)</f>
        <v>20</v>
      </c>
      <c r="AA18" s="63">
        <f>AVERAGE(AA15:AA17)</f>
        <v>3.4565946127589657</v>
      </c>
      <c r="AB18" s="93"/>
    </row>
    <row r="19" spans="1:28" s="48" customFormat="1" ht="12" thickBot="1" x14ac:dyDescent="0.3">
      <c r="A19" s="94"/>
      <c r="B19" s="95"/>
      <c r="C19" s="95"/>
      <c r="D19" s="95"/>
      <c r="E19" s="96"/>
      <c r="F19" s="97"/>
      <c r="G19" s="96"/>
      <c r="H19" s="98"/>
      <c r="I19" s="96"/>
      <c r="J19" s="98"/>
      <c r="K19" s="98"/>
      <c r="L19" s="96"/>
      <c r="M19" s="98"/>
      <c r="N19" s="96"/>
      <c r="O19" s="98"/>
      <c r="P19" s="96"/>
      <c r="Q19" s="98"/>
      <c r="R19" s="96"/>
      <c r="S19" s="98"/>
      <c r="T19" s="96"/>
      <c r="U19" s="99" t="s">
        <v>35</v>
      </c>
      <c r="V19" s="100" t="s">
        <v>36</v>
      </c>
      <c r="W19" s="101"/>
      <c r="X19" s="102"/>
      <c r="Y19" s="102"/>
      <c r="Z19" s="102"/>
      <c r="AA19" s="102"/>
      <c r="AB19" s="103"/>
    </row>
    <row r="20" spans="1:28" s="65" customFormat="1" ht="57" thickTop="1" x14ac:dyDescent="0.25">
      <c r="A20" s="49">
        <v>2</v>
      </c>
      <c r="B20" s="82" t="s">
        <v>37</v>
      </c>
      <c r="C20" s="287"/>
      <c r="D20" s="51"/>
      <c r="E20" s="105"/>
      <c r="F20" s="53">
        <f>F23+F24+F25+F24</f>
        <v>683144000</v>
      </c>
      <c r="G20" s="105"/>
      <c r="H20" s="53"/>
      <c r="I20" s="105"/>
      <c r="J20" s="53">
        <f>SUM(J23:J26)</f>
        <v>117000000</v>
      </c>
      <c r="K20" s="53">
        <f>SUM(K23:K26)</f>
        <v>91316900</v>
      </c>
      <c r="L20" s="105"/>
      <c r="M20" s="53">
        <f>M23+M24+M25</f>
        <v>26902200</v>
      </c>
      <c r="N20" s="105"/>
      <c r="O20" s="53">
        <f>O23+O24+O25+O26</f>
        <v>10983000</v>
      </c>
      <c r="P20" s="105"/>
      <c r="Q20" s="53">
        <f>SUM(Q23:Q25)</f>
        <v>0</v>
      </c>
      <c r="R20" s="105"/>
      <c r="S20" s="53">
        <f>SUM(S23:S25)</f>
        <v>0</v>
      </c>
      <c r="T20" s="105"/>
      <c r="U20" s="59">
        <f>SUM(U23:U25)</f>
        <v>37885200</v>
      </c>
      <c r="V20" s="106"/>
      <c r="W20" s="61">
        <f>U20/K20*100</f>
        <v>41.487610727039574</v>
      </c>
      <c r="X20" s="107"/>
      <c r="Y20" s="53">
        <f>SUM(Y23:Y25)</f>
        <v>37885200</v>
      </c>
      <c r="Z20" s="108"/>
      <c r="AA20" s="63">
        <f>Y20/F20*100</f>
        <v>5.5457121778131695</v>
      </c>
      <c r="AB20" s="64"/>
    </row>
    <row r="21" spans="1:28" s="65" customFormat="1" ht="33.75" x14ac:dyDescent="0.2">
      <c r="A21" s="49"/>
      <c r="B21" s="310"/>
      <c r="C21" s="312" t="s">
        <v>155</v>
      </c>
      <c r="D21" s="51" t="s">
        <v>32</v>
      </c>
      <c r="E21" s="105">
        <v>100</v>
      </c>
      <c r="F21" s="53"/>
      <c r="G21" s="105"/>
      <c r="H21" s="53"/>
      <c r="I21" s="311"/>
      <c r="J21" s="53"/>
      <c r="K21" s="53"/>
      <c r="L21" s="105"/>
      <c r="M21" s="53"/>
      <c r="N21" s="105"/>
      <c r="O21" s="53"/>
      <c r="P21" s="105"/>
      <c r="Q21" s="53"/>
      <c r="R21" s="105"/>
      <c r="S21" s="53"/>
      <c r="T21" s="105">
        <v>100</v>
      </c>
      <c r="U21" s="59"/>
      <c r="V21" s="106">
        <v>100</v>
      </c>
      <c r="W21" s="61"/>
      <c r="X21" s="107">
        <v>100</v>
      </c>
      <c r="Y21" s="53"/>
      <c r="Z21" s="314">
        <v>100</v>
      </c>
      <c r="AA21" s="63"/>
      <c r="AB21" s="64"/>
    </row>
    <row r="22" spans="1:28" s="65" customFormat="1" ht="33.75" x14ac:dyDescent="0.25">
      <c r="A22" s="49"/>
      <c r="B22" s="310"/>
      <c r="C22" s="313" t="s">
        <v>156</v>
      </c>
      <c r="D22" s="51" t="s">
        <v>32</v>
      </c>
      <c r="E22" s="105">
        <v>100</v>
      </c>
      <c r="F22" s="53"/>
      <c r="G22" s="105"/>
      <c r="H22" s="53"/>
      <c r="I22" s="311"/>
      <c r="J22" s="53"/>
      <c r="K22" s="53"/>
      <c r="L22" s="105"/>
      <c r="M22" s="53"/>
      <c r="N22" s="105"/>
      <c r="O22" s="53"/>
      <c r="P22" s="105"/>
      <c r="Q22" s="53"/>
      <c r="R22" s="105"/>
      <c r="S22" s="53"/>
      <c r="T22" s="105">
        <v>100</v>
      </c>
      <c r="U22" s="59"/>
      <c r="V22" s="106">
        <v>100</v>
      </c>
      <c r="W22" s="61"/>
      <c r="X22" s="107">
        <v>100</v>
      </c>
      <c r="Y22" s="53"/>
      <c r="Z22" s="314">
        <v>100</v>
      </c>
      <c r="AA22" s="63"/>
      <c r="AB22" s="64"/>
    </row>
    <row r="23" spans="1:28" ht="360" x14ac:dyDescent="0.25">
      <c r="A23" s="66" t="s">
        <v>26</v>
      </c>
      <c r="B23" s="67" t="s">
        <v>38</v>
      </c>
      <c r="C23" s="291" t="s">
        <v>128</v>
      </c>
      <c r="D23" s="68" t="s">
        <v>28</v>
      </c>
      <c r="E23" s="52">
        <v>60</v>
      </c>
      <c r="F23" s="69">
        <v>380000000</v>
      </c>
      <c r="G23" s="70"/>
      <c r="H23" s="62"/>
      <c r="I23" s="71">
        <v>12</v>
      </c>
      <c r="J23" s="72">
        <v>62000000</v>
      </c>
      <c r="K23" s="72">
        <v>46654200</v>
      </c>
      <c r="L23" s="42">
        <v>3</v>
      </c>
      <c r="M23" s="69">
        <v>20709500</v>
      </c>
      <c r="N23" s="42">
        <v>3</v>
      </c>
      <c r="O23" s="69">
        <v>4970000</v>
      </c>
      <c r="P23" s="42"/>
      <c r="Q23" s="69"/>
      <c r="R23" s="42"/>
      <c r="S23" s="69"/>
      <c r="T23" s="42">
        <f t="shared" ref="T23:U25" si="1">L23+N23+P23+R23</f>
        <v>6</v>
      </c>
      <c r="U23" s="73">
        <f t="shared" si="1"/>
        <v>25679500</v>
      </c>
      <c r="V23" s="109">
        <f>T23/I23*100</f>
        <v>50</v>
      </c>
      <c r="W23" s="74">
        <f>SUM(U23/K23)*100</f>
        <v>55.042204131675177</v>
      </c>
      <c r="X23" s="57">
        <f>G23+T23</f>
        <v>6</v>
      </c>
      <c r="Y23" s="69">
        <f>SUM(H23+U23)</f>
        <v>25679500</v>
      </c>
      <c r="Z23" s="75">
        <f>SUM(X23/E23)*100</f>
        <v>10</v>
      </c>
      <c r="AA23" s="75">
        <f>Y23/F23*100</f>
        <v>6.7577631578947379</v>
      </c>
      <c r="AB23" s="76"/>
    </row>
    <row r="24" spans="1:28" s="80" customFormat="1" ht="56.25" x14ac:dyDescent="0.25">
      <c r="A24" s="77" t="s">
        <v>29</v>
      </c>
      <c r="B24" s="67" t="s">
        <v>39</v>
      </c>
      <c r="C24" s="78" t="s">
        <v>40</v>
      </c>
      <c r="D24" s="254" t="s">
        <v>28</v>
      </c>
      <c r="E24" s="52">
        <v>60</v>
      </c>
      <c r="F24" s="69">
        <v>100000000</v>
      </c>
      <c r="G24" s="70"/>
      <c r="H24" s="62"/>
      <c r="I24" s="71">
        <v>12</v>
      </c>
      <c r="J24" s="72">
        <v>20000000</v>
      </c>
      <c r="K24" s="72">
        <v>16291700</v>
      </c>
      <c r="L24" s="255">
        <v>3</v>
      </c>
      <c r="M24" s="256">
        <v>2292700</v>
      </c>
      <c r="N24" s="42">
        <v>3</v>
      </c>
      <c r="O24" s="256">
        <v>1820000</v>
      </c>
      <c r="P24" s="42"/>
      <c r="Q24" s="256"/>
      <c r="R24" s="42"/>
      <c r="S24" s="256"/>
      <c r="T24" s="42">
        <f t="shared" si="1"/>
        <v>6</v>
      </c>
      <c r="U24" s="73">
        <f t="shared" si="1"/>
        <v>4112700</v>
      </c>
      <c r="V24" s="136">
        <f>T24/I24*100</f>
        <v>50</v>
      </c>
      <c r="W24" s="74">
        <f>SUM(U24/K24)*100</f>
        <v>25.244142722981639</v>
      </c>
      <c r="X24" s="57">
        <f>G24+T24</f>
        <v>6</v>
      </c>
      <c r="Y24" s="69">
        <f>SUM(H24+U24)</f>
        <v>4112700</v>
      </c>
      <c r="Z24" s="75">
        <f>SUM(X24/E24)*100</f>
        <v>10</v>
      </c>
      <c r="AA24" s="75">
        <v>0</v>
      </c>
      <c r="AB24" s="260"/>
    </row>
    <row r="25" spans="1:28" s="80" customFormat="1" ht="45" x14ac:dyDescent="0.25">
      <c r="A25" s="77" t="s">
        <v>33</v>
      </c>
      <c r="B25" s="67" t="s">
        <v>42</v>
      </c>
      <c r="C25" s="78" t="s">
        <v>43</v>
      </c>
      <c r="D25" s="254" t="s">
        <v>28</v>
      </c>
      <c r="E25" s="277">
        <v>60</v>
      </c>
      <c r="F25" s="278">
        <v>103144000</v>
      </c>
      <c r="G25" s="70"/>
      <c r="H25" s="279"/>
      <c r="I25" s="71">
        <v>12</v>
      </c>
      <c r="J25" s="72">
        <v>25000000</v>
      </c>
      <c r="K25" s="72">
        <v>21685500</v>
      </c>
      <c r="L25" s="261">
        <v>3</v>
      </c>
      <c r="M25" s="256">
        <v>3900000</v>
      </c>
      <c r="N25" s="303">
        <v>3</v>
      </c>
      <c r="O25" s="69">
        <v>4193000</v>
      </c>
      <c r="P25" s="257"/>
      <c r="Q25" s="69"/>
      <c r="R25" s="42"/>
      <c r="S25" s="69"/>
      <c r="T25" s="303">
        <f t="shared" si="1"/>
        <v>6</v>
      </c>
      <c r="U25" s="73">
        <f t="shared" si="1"/>
        <v>8093000</v>
      </c>
      <c r="V25" s="136">
        <f>T25/I25*100</f>
        <v>50</v>
      </c>
      <c r="W25" s="137">
        <f>SUM(U25/K25)*100</f>
        <v>37.319868114638815</v>
      </c>
      <c r="X25" s="305">
        <f>G25+T25</f>
        <v>6</v>
      </c>
      <c r="Y25" s="139">
        <f>SUM(H25+U25)</f>
        <v>8093000</v>
      </c>
      <c r="Z25" s="108">
        <f>SUM(X25/E25)*100</f>
        <v>10</v>
      </c>
      <c r="AA25" s="108">
        <f>Y25/F25*100</f>
        <v>7.8463119522221358</v>
      </c>
      <c r="AB25" s="259"/>
    </row>
    <row r="26" spans="1:28" s="80" customFormat="1" ht="22.5" x14ac:dyDescent="0.25">
      <c r="A26" s="266" t="s">
        <v>41</v>
      </c>
      <c r="B26" s="276" t="s">
        <v>148</v>
      </c>
      <c r="C26" s="284" t="s">
        <v>149</v>
      </c>
      <c r="D26" s="267" t="s">
        <v>28</v>
      </c>
      <c r="E26" s="156">
        <v>60</v>
      </c>
      <c r="F26" s="230">
        <v>42487000</v>
      </c>
      <c r="G26" s="171"/>
      <c r="H26" s="268"/>
      <c r="I26" s="280">
        <v>12</v>
      </c>
      <c r="J26" s="269">
        <v>10000000</v>
      </c>
      <c r="K26" s="281">
        <v>6685500</v>
      </c>
      <c r="L26" s="270">
        <v>3</v>
      </c>
      <c r="M26" s="282"/>
      <c r="N26" s="304">
        <v>3</v>
      </c>
      <c r="O26" s="139"/>
      <c r="P26" s="271"/>
      <c r="Q26" s="139"/>
      <c r="R26" s="272"/>
      <c r="S26" s="139"/>
      <c r="T26" s="271"/>
      <c r="U26" s="283"/>
      <c r="V26" s="273"/>
      <c r="W26" s="263"/>
      <c r="X26" s="274"/>
      <c r="Y26" s="264"/>
      <c r="Z26" s="265"/>
      <c r="AA26" s="265"/>
      <c r="AB26" s="183"/>
    </row>
    <row r="27" spans="1:28" s="48" customFormat="1" x14ac:dyDescent="0.25">
      <c r="A27" s="81"/>
      <c r="B27" s="275"/>
      <c r="C27" s="110"/>
      <c r="D27" s="84"/>
      <c r="E27" s="85"/>
      <c r="F27" s="86"/>
      <c r="G27" s="85"/>
      <c r="H27" s="87"/>
      <c r="I27" s="85"/>
      <c r="J27" s="87"/>
      <c r="K27" s="87"/>
      <c r="L27" s="85"/>
      <c r="M27" s="87"/>
      <c r="N27" s="85"/>
      <c r="O27" s="87"/>
      <c r="P27" s="85"/>
      <c r="Q27" s="87"/>
      <c r="R27" s="85"/>
      <c r="S27" s="87"/>
      <c r="T27" s="85"/>
      <c r="U27" s="88" t="s">
        <v>44</v>
      </c>
      <c r="V27" s="111">
        <f>AVERAGE(V23:V25)</f>
        <v>50</v>
      </c>
      <c r="W27" s="111"/>
      <c r="X27" s="91"/>
      <c r="Y27" s="63"/>
      <c r="Z27" s="63">
        <f>AVERAGE(Z23:Z25)</f>
        <v>10</v>
      </c>
      <c r="AA27" s="63">
        <f>AVERAGE(AA23:AA25)</f>
        <v>4.8680250367056246</v>
      </c>
      <c r="AB27" s="93"/>
    </row>
    <row r="28" spans="1:28" s="48" customFormat="1" ht="12" thickBot="1" x14ac:dyDescent="0.3">
      <c r="A28" s="112"/>
      <c r="B28" s="113"/>
      <c r="C28" s="113"/>
      <c r="D28" s="113"/>
      <c r="E28" s="114"/>
      <c r="F28" s="115"/>
      <c r="G28" s="114"/>
      <c r="H28" s="116"/>
      <c r="I28" s="114"/>
      <c r="J28" s="116"/>
      <c r="K28" s="116"/>
      <c r="L28" s="114"/>
      <c r="M28" s="116"/>
      <c r="N28" s="114"/>
      <c r="O28" s="116"/>
      <c r="P28" s="114"/>
      <c r="Q28" s="116"/>
      <c r="R28" s="114"/>
      <c r="S28" s="116"/>
      <c r="T28" s="114"/>
      <c r="U28" s="117" t="s">
        <v>35</v>
      </c>
      <c r="V28" s="118" t="s">
        <v>36</v>
      </c>
      <c r="W28" s="119"/>
      <c r="X28" s="120"/>
      <c r="Y28" s="120"/>
      <c r="Z28" s="120"/>
      <c r="AA28" s="120"/>
      <c r="AB28" s="121"/>
    </row>
    <row r="29" spans="1:28" s="48" customFormat="1" ht="45" x14ac:dyDescent="0.25">
      <c r="A29" s="49">
        <v>3</v>
      </c>
      <c r="B29" s="82" t="s">
        <v>45</v>
      </c>
      <c r="C29" s="287"/>
      <c r="D29" s="51" t="s">
        <v>32</v>
      </c>
      <c r="E29" s="105"/>
      <c r="F29" s="53">
        <f>SUM(F32:F34)</f>
        <v>245324000</v>
      </c>
      <c r="G29" s="105"/>
      <c r="H29" s="53"/>
      <c r="I29" s="105"/>
      <c r="J29" s="53">
        <f>SUM(J32:J34)</f>
        <v>43500000</v>
      </c>
      <c r="K29" s="53">
        <f>SUM(K32:K34)</f>
        <v>36799400</v>
      </c>
      <c r="L29" s="105"/>
      <c r="M29" s="53">
        <f>M34</f>
        <v>0</v>
      </c>
      <c r="N29" s="105"/>
      <c r="O29" s="53">
        <f>O34</f>
        <v>4496000</v>
      </c>
      <c r="P29" s="105"/>
      <c r="Q29" s="53">
        <f>SUM(Q32:Q34)</f>
        <v>0</v>
      </c>
      <c r="R29" s="105"/>
      <c r="S29" s="53">
        <f>SUM(S32:S34)</f>
        <v>0</v>
      </c>
      <c r="T29" s="105"/>
      <c r="U29" s="59">
        <f>SUM(U32:U34)</f>
        <v>12030400</v>
      </c>
      <c r="V29" s="106"/>
      <c r="W29" s="61">
        <f>U29/K29*100</f>
        <v>32.691837366913589</v>
      </c>
      <c r="X29" s="107"/>
      <c r="Y29" s="53">
        <f>SUM(Y32:Y34)</f>
        <v>12030400</v>
      </c>
      <c r="Z29" s="122"/>
      <c r="AA29" s="63">
        <f>Y29/F29*100</f>
        <v>4.9038822129102737</v>
      </c>
      <c r="AB29" s="64"/>
    </row>
    <row r="30" spans="1:28" s="48" customFormat="1" ht="22.5" x14ac:dyDescent="0.25">
      <c r="A30" s="49"/>
      <c r="B30" s="310"/>
      <c r="C30" s="315" t="s">
        <v>157</v>
      </c>
      <c r="D30" s="51" t="s">
        <v>32</v>
      </c>
      <c r="E30" s="105">
        <v>5</v>
      </c>
      <c r="F30" s="53"/>
      <c r="G30" s="317"/>
      <c r="H30" s="53"/>
      <c r="I30" s="319">
        <v>10.37</v>
      </c>
      <c r="J30" s="53"/>
      <c r="K30" s="53"/>
      <c r="L30" s="105">
        <v>0</v>
      </c>
      <c r="M30" s="53"/>
      <c r="N30" s="105"/>
      <c r="O30" s="53"/>
      <c r="P30" s="105"/>
      <c r="Q30" s="53"/>
      <c r="R30" s="105"/>
      <c r="S30" s="53"/>
      <c r="T30" s="317">
        <v>16</v>
      </c>
      <c r="U30" s="59"/>
      <c r="V30" s="106">
        <v>48.63</v>
      </c>
      <c r="W30" s="61"/>
      <c r="X30" s="318">
        <v>16</v>
      </c>
      <c r="Y30" s="53"/>
      <c r="Z30" s="122">
        <v>0</v>
      </c>
      <c r="AA30" s="63"/>
      <c r="AB30" s="64"/>
    </row>
    <row r="31" spans="1:28" s="48" customFormat="1" ht="22.5" x14ac:dyDescent="0.25">
      <c r="A31" s="49"/>
      <c r="B31" s="310"/>
      <c r="C31" s="316" t="s">
        <v>158</v>
      </c>
      <c r="D31" s="51" t="s">
        <v>32</v>
      </c>
      <c r="E31" s="105">
        <v>100</v>
      </c>
      <c r="F31" s="53"/>
      <c r="G31" s="105"/>
      <c r="H31" s="53"/>
      <c r="I31" s="311"/>
      <c r="J31" s="53"/>
      <c r="K31" s="53"/>
      <c r="L31" s="105"/>
      <c r="M31" s="53"/>
      <c r="N31" s="105"/>
      <c r="O31" s="53"/>
      <c r="P31" s="105"/>
      <c r="Q31" s="53"/>
      <c r="R31" s="105"/>
      <c r="S31" s="53"/>
      <c r="T31" s="105">
        <v>100</v>
      </c>
      <c r="U31" s="59"/>
      <c r="V31" s="106">
        <v>100</v>
      </c>
      <c r="W31" s="61"/>
      <c r="X31" s="107">
        <v>100</v>
      </c>
      <c r="Y31" s="53"/>
      <c r="Z31" s="122">
        <v>100</v>
      </c>
      <c r="AA31" s="63"/>
      <c r="AB31" s="64"/>
    </row>
    <row r="32" spans="1:28" s="48" customFormat="1" ht="90" x14ac:dyDescent="0.25">
      <c r="A32" s="66" t="s">
        <v>26</v>
      </c>
      <c r="B32" s="67" t="s">
        <v>46</v>
      </c>
      <c r="C32" s="286" t="s">
        <v>131</v>
      </c>
      <c r="D32" s="68" t="s">
        <v>28</v>
      </c>
      <c r="E32" s="52">
        <v>60</v>
      </c>
      <c r="F32" s="69">
        <v>163500000</v>
      </c>
      <c r="G32" s="70"/>
      <c r="H32" s="62"/>
      <c r="I32" s="71">
        <v>12</v>
      </c>
      <c r="J32" s="72">
        <v>27500000</v>
      </c>
      <c r="K32" s="72">
        <v>24067000</v>
      </c>
      <c r="L32" s="42">
        <v>3</v>
      </c>
      <c r="M32" s="69"/>
      <c r="N32" s="42">
        <v>3</v>
      </c>
      <c r="O32" s="69">
        <v>7290000</v>
      </c>
      <c r="P32" s="42"/>
      <c r="Q32" s="69"/>
      <c r="R32" s="42"/>
      <c r="S32" s="69"/>
      <c r="T32" s="42">
        <f t="shared" ref="T32:U34" si="2">L32+N32+P32+R32</f>
        <v>6</v>
      </c>
      <c r="U32" s="73">
        <f t="shared" si="2"/>
        <v>7290000</v>
      </c>
      <c r="V32" s="109">
        <f>T32/I32*100</f>
        <v>50</v>
      </c>
      <c r="W32" s="74">
        <f>SUM(U32/K32)*100</f>
        <v>30.290439190592927</v>
      </c>
      <c r="X32" s="57">
        <f>G32+T32</f>
        <v>6</v>
      </c>
      <c r="Y32" s="69">
        <f>SUM(H32+U32)</f>
        <v>7290000</v>
      </c>
      <c r="Z32" s="75">
        <f>SUM(X32/E32)*100</f>
        <v>10</v>
      </c>
      <c r="AA32" s="75">
        <f>Y32/F32*100</f>
        <v>4.4587155963302756</v>
      </c>
      <c r="AB32" s="76"/>
    </row>
    <row r="33" spans="1:29" s="48" customFormat="1" ht="33.75" x14ac:dyDescent="0.25">
      <c r="A33" s="77" t="s">
        <v>29</v>
      </c>
      <c r="B33" s="67" t="s">
        <v>47</v>
      </c>
      <c r="C33" s="78" t="s">
        <v>48</v>
      </c>
      <c r="D33" s="68" t="s">
        <v>28</v>
      </c>
      <c r="E33" s="52">
        <v>60</v>
      </c>
      <c r="F33" s="69">
        <v>48128000</v>
      </c>
      <c r="G33" s="70"/>
      <c r="H33" s="62"/>
      <c r="I33" s="71">
        <v>12</v>
      </c>
      <c r="J33" s="72">
        <v>10000000</v>
      </c>
      <c r="K33" s="72">
        <v>8236400</v>
      </c>
      <c r="L33" s="255">
        <v>3</v>
      </c>
      <c r="M33" s="256"/>
      <c r="N33" s="42">
        <v>3</v>
      </c>
      <c r="O33" s="256">
        <v>244400</v>
      </c>
      <c r="P33" s="42"/>
      <c r="Q33" s="256"/>
      <c r="R33" s="42"/>
      <c r="S33" s="256"/>
      <c r="T33" s="42">
        <f t="shared" si="2"/>
        <v>6</v>
      </c>
      <c r="U33" s="73">
        <f t="shared" si="2"/>
        <v>244400</v>
      </c>
      <c r="V33" s="109">
        <f>T33/I33*100</f>
        <v>50</v>
      </c>
      <c r="W33" s="74">
        <f>SUM(U33/K33)*100</f>
        <v>2.9673158175902095</v>
      </c>
      <c r="X33" s="57">
        <f>G33+T33</f>
        <v>6</v>
      </c>
      <c r="Y33" s="69">
        <f>SUM(H33+U33)</f>
        <v>244400</v>
      </c>
      <c r="Z33" s="75">
        <f>SUM(X33/E33)*100</f>
        <v>10</v>
      </c>
      <c r="AA33" s="75">
        <f>Y33/F33*100</f>
        <v>0.5078125</v>
      </c>
      <c r="AB33" s="76"/>
    </row>
    <row r="34" spans="1:29" s="48" customFormat="1" ht="33.75" x14ac:dyDescent="0.25">
      <c r="A34" s="77" t="s">
        <v>33</v>
      </c>
      <c r="B34" s="67" t="s">
        <v>50</v>
      </c>
      <c r="C34" s="78" t="s">
        <v>51</v>
      </c>
      <c r="D34" s="254" t="s">
        <v>28</v>
      </c>
      <c r="E34" s="52">
        <v>60</v>
      </c>
      <c r="F34" s="69">
        <v>33696000</v>
      </c>
      <c r="G34" s="70"/>
      <c r="H34" s="62"/>
      <c r="I34" s="71">
        <v>12</v>
      </c>
      <c r="J34" s="72">
        <v>6000000</v>
      </c>
      <c r="K34" s="72">
        <v>4496000</v>
      </c>
      <c r="L34" s="255">
        <v>3</v>
      </c>
      <c r="M34" s="256"/>
      <c r="N34" s="42">
        <v>9</v>
      </c>
      <c r="O34" s="256">
        <v>4496000</v>
      </c>
      <c r="P34" s="42"/>
      <c r="Q34" s="256"/>
      <c r="R34" s="42"/>
      <c r="S34" s="256"/>
      <c r="T34" s="42">
        <f t="shared" si="2"/>
        <v>12</v>
      </c>
      <c r="U34" s="73">
        <f t="shared" si="2"/>
        <v>4496000</v>
      </c>
      <c r="V34" s="136">
        <f>T34/I34*100</f>
        <v>100</v>
      </c>
      <c r="W34" s="137">
        <f>SUM(U34/K34)*100</f>
        <v>100</v>
      </c>
      <c r="X34" s="262"/>
      <c r="Y34" s="69">
        <f>SUM(H34+U34)</f>
        <v>4496000</v>
      </c>
      <c r="Z34" s="75">
        <f>SUM(X34/E34)*100</f>
        <v>0</v>
      </c>
      <c r="AA34" s="75">
        <f>Y34/F34*100</f>
        <v>13.342830009496677</v>
      </c>
      <c r="AB34" s="260"/>
    </row>
    <row r="35" spans="1:29" s="48" customFormat="1" x14ac:dyDescent="0.25">
      <c r="A35" s="81"/>
      <c r="B35" s="84"/>
      <c r="C35" s="110"/>
      <c r="D35" s="84"/>
      <c r="E35" s="85"/>
      <c r="F35" s="86"/>
      <c r="G35" s="85"/>
      <c r="H35" s="87"/>
      <c r="I35" s="85"/>
      <c r="J35" s="87"/>
      <c r="K35" s="87"/>
      <c r="L35" s="85"/>
      <c r="M35" s="87"/>
      <c r="N35" s="85"/>
      <c r="O35" s="87"/>
      <c r="P35" s="85"/>
      <c r="Q35" s="87"/>
      <c r="R35" s="85"/>
      <c r="S35" s="87"/>
      <c r="T35" s="85"/>
      <c r="U35" s="88" t="s">
        <v>52</v>
      </c>
      <c r="V35" s="111">
        <f>AVERAGE(V32:V34)</f>
        <v>66.666666666666671</v>
      </c>
      <c r="W35" s="111">
        <f>AVERAGE(W32:W34)</f>
        <v>44.419251669394384</v>
      </c>
      <c r="X35" s="91"/>
      <c r="Y35" s="63"/>
      <c r="Z35" s="63">
        <f>AVERAGE(Z32:Z34)</f>
        <v>6.666666666666667</v>
      </c>
      <c r="AA35" s="63">
        <f>AVERAGE(AA32:AA34)</f>
        <v>6.1031193686089837</v>
      </c>
      <c r="AB35" s="93"/>
    </row>
    <row r="36" spans="1:29" s="48" customFormat="1" ht="12" thickBot="1" x14ac:dyDescent="0.3">
      <c r="A36" s="112"/>
      <c r="B36" s="113"/>
      <c r="C36" s="113"/>
      <c r="D36" s="113"/>
      <c r="E36" s="114"/>
      <c r="F36" s="115"/>
      <c r="G36" s="114"/>
      <c r="H36" s="116"/>
      <c r="I36" s="114"/>
      <c r="J36" s="116"/>
      <c r="K36" s="116"/>
      <c r="L36" s="114"/>
      <c r="M36" s="116"/>
      <c r="N36" s="114"/>
      <c r="O36" s="116"/>
      <c r="P36" s="114"/>
      <c r="Q36" s="116"/>
      <c r="R36" s="114"/>
      <c r="S36" s="116"/>
      <c r="T36" s="114"/>
      <c r="U36" s="117" t="s">
        <v>35</v>
      </c>
      <c r="V36" s="118"/>
      <c r="W36" s="119"/>
      <c r="X36" s="120"/>
      <c r="Y36" s="120"/>
      <c r="Z36" s="120"/>
      <c r="AA36" s="120"/>
      <c r="AB36" s="121"/>
      <c r="AC36" s="123"/>
    </row>
    <row r="37" spans="1:29" s="123" customFormat="1" ht="67.5" x14ac:dyDescent="0.25">
      <c r="A37" s="49">
        <v>4</v>
      </c>
      <c r="B37" s="82" t="s">
        <v>53</v>
      </c>
      <c r="C37" s="104"/>
      <c r="D37" s="51"/>
      <c r="E37" s="105"/>
      <c r="F37" s="53">
        <f>SUM(F40:F42)</f>
        <v>168587000</v>
      </c>
      <c r="G37" s="105"/>
      <c r="H37" s="53"/>
      <c r="I37" s="105"/>
      <c r="J37" s="53">
        <f>SUM(J40:J42)</f>
        <v>27200000</v>
      </c>
      <c r="K37" s="53">
        <f>SUM(K40:K42)</f>
        <v>25653700</v>
      </c>
      <c r="L37" s="105"/>
      <c r="M37" s="53">
        <f>SUM(M40:M42)</f>
        <v>7207000</v>
      </c>
      <c r="N37" s="105"/>
      <c r="O37" s="53">
        <f>SUM(O40:O42)</f>
        <v>9601200</v>
      </c>
      <c r="P37" s="105"/>
      <c r="Q37" s="53">
        <f>SUM(Q40:Q43)</f>
        <v>0</v>
      </c>
      <c r="R37" s="105"/>
      <c r="S37" s="53">
        <f>SUM(S40:S43)</f>
        <v>0</v>
      </c>
      <c r="T37" s="105"/>
      <c r="U37" s="59">
        <f>SUM(U40:U43)</f>
        <v>16808200</v>
      </c>
      <c r="V37" s="106"/>
      <c r="W37" s="61">
        <f>U37/K37*100</f>
        <v>65.519593664851456</v>
      </c>
      <c r="X37" s="107"/>
      <c r="Y37" s="53">
        <f>SUM(Y40:Y43)</f>
        <v>16808200</v>
      </c>
      <c r="Z37" s="122"/>
      <c r="AA37" s="63">
        <f>Y37/F37*100</f>
        <v>9.9700451398980938</v>
      </c>
      <c r="AB37" s="64"/>
    </row>
    <row r="38" spans="1:29" s="123" customFormat="1" ht="22.5" x14ac:dyDescent="0.25">
      <c r="A38" s="49"/>
      <c r="B38" s="310"/>
      <c r="C38" s="315" t="s">
        <v>159</v>
      </c>
      <c r="D38" s="320" t="s">
        <v>32</v>
      </c>
      <c r="E38" s="105">
        <v>100</v>
      </c>
      <c r="F38" s="53"/>
      <c r="G38" s="105"/>
      <c r="H38" s="53"/>
      <c r="I38" s="311">
        <v>100</v>
      </c>
      <c r="J38" s="53"/>
      <c r="K38" s="53"/>
      <c r="L38" s="105">
        <v>0</v>
      </c>
      <c r="M38" s="53"/>
      <c r="N38" s="105">
        <v>0</v>
      </c>
      <c r="O38" s="53"/>
      <c r="P38" s="105"/>
      <c r="Q38" s="53"/>
      <c r="R38" s="105"/>
      <c r="S38" s="53"/>
      <c r="T38" s="105">
        <v>0</v>
      </c>
      <c r="U38" s="59"/>
      <c r="V38" s="106">
        <v>100</v>
      </c>
      <c r="W38" s="61"/>
      <c r="X38" s="318">
        <v>0</v>
      </c>
      <c r="Y38" s="53"/>
      <c r="Z38" s="122">
        <v>100</v>
      </c>
      <c r="AA38" s="63"/>
      <c r="AB38" s="64"/>
    </row>
    <row r="39" spans="1:29" s="123" customFormat="1" ht="22.5" x14ac:dyDescent="0.25">
      <c r="A39" s="49"/>
      <c r="B39" s="310"/>
      <c r="C39" s="313" t="s">
        <v>160</v>
      </c>
      <c r="D39" s="320" t="s">
        <v>161</v>
      </c>
      <c r="E39" s="105">
        <v>7</v>
      </c>
      <c r="F39" s="53"/>
      <c r="G39" s="105"/>
      <c r="H39" s="53"/>
      <c r="I39" s="311">
        <v>7</v>
      </c>
      <c r="J39" s="53"/>
      <c r="K39" s="53"/>
      <c r="L39" s="105">
        <v>7</v>
      </c>
      <c r="M39" s="53"/>
      <c r="N39" s="105">
        <v>7</v>
      </c>
      <c r="O39" s="53"/>
      <c r="P39" s="105"/>
      <c r="Q39" s="53"/>
      <c r="R39" s="105"/>
      <c r="S39" s="53"/>
      <c r="T39" s="317">
        <v>7</v>
      </c>
      <c r="U39" s="59"/>
      <c r="V39" s="106">
        <v>100</v>
      </c>
      <c r="W39" s="61"/>
      <c r="X39" s="318">
        <v>7</v>
      </c>
      <c r="Y39" s="53"/>
      <c r="Z39" s="122">
        <v>100</v>
      </c>
      <c r="AA39" s="63"/>
      <c r="AB39" s="64"/>
    </row>
    <row r="40" spans="1:29" s="123" customFormat="1" ht="56.25" x14ac:dyDescent="0.25">
      <c r="A40" s="66" t="s">
        <v>26</v>
      </c>
      <c r="B40" s="67" t="s">
        <v>54</v>
      </c>
      <c r="C40" s="289" t="s">
        <v>132</v>
      </c>
      <c r="D40" s="288"/>
      <c r="E40" s="52">
        <v>60</v>
      </c>
      <c r="F40" s="69">
        <v>74000000</v>
      </c>
      <c r="G40" s="70"/>
      <c r="H40" s="62"/>
      <c r="I40" s="71">
        <v>12</v>
      </c>
      <c r="J40" s="72">
        <v>6000000</v>
      </c>
      <c r="K40" s="72">
        <v>4778500</v>
      </c>
      <c r="L40" s="42">
        <v>3</v>
      </c>
      <c r="M40" s="69">
        <v>2427000</v>
      </c>
      <c r="N40" s="42">
        <v>3</v>
      </c>
      <c r="O40" s="69">
        <v>1096000</v>
      </c>
      <c r="P40" s="42"/>
      <c r="Q40" s="69"/>
      <c r="R40" s="42"/>
      <c r="S40" s="69"/>
      <c r="T40" s="42">
        <f t="shared" ref="T40:U42" si="3">L40+N40+P40+R40</f>
        <v>6</v>
      </c>
      <c r="U40" s="73">
        <f t="shared" si="3"/>
        <v>3523000</v>
      </c>
      <c r="V40" s="109">
        <f>T40/I40*100</f>
        <v>50</v>
      </c>
      <c r="W40" s="74">
        <f>SUM(U40/K40)*100</f>
        <v>73.726064664643715</v>
      </c>
      <c r="X40" s="57">
        <f>G40+T40</f>
        <v>6</v>
      </c>
      <c r="Y40" s="69">
        <f>SUM(H40+U40)</f>
        <v>3523000</v>
      </c>
      <c r="Z40" s="75">
        <f>SUM(X40/E40)*100</f>
        <v>10</v>
      </c>
      <c r="AA40" s="75">
        <f>Y40/F40*100</f>
        <v>4.7608108108108107</v>
      </c>
      <c r="AB40" s="76"/>
    </row>
    <row r="41" spans="1:29" s="123" customFormat="1" ht="45" x14ac:dyDescent="0.25">
      <c r="A41" s="66" t="s">
        <v>29</v>
      </c>
      <c r="B41" s="67" t="s">
        <v>55</v>
      </c>
      <c r="C41" s="286" t="s">
        <v>133</v>
      </c>
      <c r="D41" s="68" t="s">
        <v>150</v>
      </c>
      <c r="E41" s="52">
        <v>20</v>
      </c>
      <c r="F41" s="69">
        <v>14000000</v>
      </c>
      <c r="G41" s="70"/>
      <c r="H41" s="62"/>
      <c r="I41" s="71">
        <v>20</v>
      </c>
      <c r="J41" s="72">
        <v>8000000</v>
      </c>
      <c r="K41" s="72">
        <v>7675200</v>
      </c>
      <c r="L41" s="255">
        <v>10</v>
      </c>
      <c r="M41" s="256">
        <v>1480000</v>
      </c>
      <c r="N41" s="42">
        <v>10</v>
      </c>
      <c r="O41" s="256">
        <v>5205200</v>
      </c>
      <c r="P41" s="42"/>
      <c r="Q41" s="256"/>
      <c r="R41" s="42"/>
      <c r="S41" s="256"/>
      <c r="T41" s="42">
        <f t="shared" si="3"/>
        <v>20</v>
      </c>
      <c r="U41" s="73">
        <f t="shared" si="3"/>
        <v>6685200</v>
      </c>
      <c r="V41" s="109">
        <f>T41/I41*100</f>
        <v>100</v>
      </c>
      <c r="W41" s="74">
        <f>SUM(U41/K41)*100</f>
        <v>87.101313320825511</v>
      </c>
      <c r="X41" s="57">
        <f>G41+T41</f>
        <v>20</v>
      </c>
      <c r="Y41" s="69">
        <f>SUM(H41+U41)</f>
        <v>6685200</v>
      </c>
      <c r="Z41" s="62">
        <f>SUM(X41/E41)*100</f>
        <v>100</v>
      </c>
      <c r="AA41" s="75">
        <f>Y41/F41*100</f>
        <v>47.751428571428569</v>
      </c>
      <c r="AB41" s="76"/>
    </row>
    <row r="42" spans="1:29" s="123" customFormat="1" ht="45" x14ac:dyDescent="0.25">
      <c r="A42" s="77" t="s">
        <v>33</v>
      </c>
      <c r="B42" s="67" t="s">
        <v>56</v>
      </c>
      <c r="C42" s="67" t="s">
        <v>57</v>
      </c>
      <c r="D42" s="68" t="s">
        <v>28</v>
      </c>
      <c r="E42" s="52">
        <v>60</v>
      </c>
      <c r="F42" s="69">
        <v>80587000</v>
      </c>
      <c r="G42" s="70"/>
      <c r="H42" s="62"/>
      <c r="I42" s="71">
        <v>12</v>
      </c>
      <c r="J42" s="72">
        <v>13200000</v>
      </c>
      <c r="K42" s="72">
        <v>13200000</v>
      </c>
      <c r="L42" s="255">
        <v>3</v>
      </c>
      <c r="M42" s="256">
        <v>3300000</v>
      </c>
      <c r="N42" s="42">
        <v>3</v>
      </c>
      <c r="O42" s="256">
        <v>3300000</v>
      </c>
      <c r="P42" s="42"/>
      <c r="Q42" s="256"/>
      <c r="R42" s="42"/>
      <c r="S42" s="256"/>
      <c r="T42" s="42">
        <f t="shared" si="3"/>
        <v>6</v>
      </c>
      <c r="U42" s="73">
        <f t="shared" si="3"/>
        <v>6600000</v>
      </c>
      <c r="V42" s="109">
        <f>T42/I42*100</f>
        <v>50</v>
      </c>
      <c r="W42" s="74">
        <f>SUM(U42/K42)*100</f>
        <v>50</v>
      </c>
      <c r="X42" s="57"/>
      <c r="Y42" s="69">
        <f>SUM(H42+U42)</f>
        <v>6600000</v>
      </c>
      <c r="Z42" s="75">
        <f>SUM(X42/E42)*100</f>
        <v>0</v>
      </c>
      <c r="AA42" s="75">
        <f>Y42/F42*100</f>
        <v>8.1899065606115116</v>
      </c>
      <c r="AB42" s="76"/>
    </row>
    <row r="43" spans="1:29" s="123" customFormat="1" x14ac:dyDescent="0.25">
      <c r="A43" s="81"/>
      <c r="B43" s="84"/>
      <c r="C43" s="110"/>
      <c r="D43" s="84"/>
      <c r="E43" s="85"/>
      <c r="F43" s="86"/>
      <c r="G43" s="85"/>
      <c r="H43" s="87"/>
      <c r="I43" s="85"/>
      <c r="J43" s="87"/>
      <c r="K43" s="87"/>
      <c r="L43" s="85"/>
      <c r="M43" s="87"/>
      <c r="N43" s="85"/>
      <c r="O43" s="87"/>
      <c r="P43" s="85"/>
      <c r="Q43" s="87"/>
      <c r="R43" s="85"/>
      <c r="S43" s="87"/>
      <c r="T43" s="85"/>
      <c r="U43" s="88" t="s">
        <v>58</v>
      </c>
      <c r="V43" s="111">
        <f>AVERAGE(V40:V42)</f>
        <v>66.666666666666671</v>
      </c>
      <c r="W43" s="111">
        <f>AVERAGE(W37:W42)</f>
        <v>69.086742912580178</v>
      </c>
      <c r="X43" s="91"/>
      <c r="Y43" s="63"/>
      <c r="Z43" s="63">
        <f>AVERAGE(Z37:Z42)</f>
        <v>62</v>
      </c>
      <c r="AA43" s="63">
        <f>AVERAGE(AA37:AA42)</f>
        <v>17.668047770687245</v>
      </c>
      <c r="AB43" s="93"/>
    </row>
    <row r="44" spans="1:29" s="123" customFormat="1" ht="12" thickBot="1" x14ac:dyDescent="0.3">
      <c r="A44" s="112"/>
      <c r="B44" s="113"/>
      <c r="C44" s="113"/>
      <c r="D44" s="113"/>
      <c r="E44" s="114"/>
      <c r="F44" s="115"/>
      <c r="G44" s="114"/>
      <c r="H44" s="116"/>
      <c r="I44" s="114"/>
      <c r="J44" s="116"/>
      <c r="K44" s="116"/>
      <c r="L44" s="114"/>
      <c r="M44" s="116"/>
      <c r="N44" s="114"/>
      <c r="O44" s="116"/>
      <c r="P44" s="114"/>
      <c r="Q44" s="116"/>
      <c r="R44" s="114"/>
      <c r="S44" s="116"/>
      <c r="T44" s="114"/>
      <c r="U44" s="117" t="s">
        <v>35</v>
      </c>
      <c r="V44" s="118"/>
      <c r="W44" s="119"/>
      <c r="X44" s="120"/>
      <c r="Y44" s="120"/>
      <c r="Z44" s="120"/>
      <c r="AA44" s="120"/>
      <c r="AB44" s="121"/>
    </row>
    <row r="45" spans="1:29" s="123" customFormat="1" ht="15" x14ac:dyDescent="0.25">
      <c r="A45" s="124" t="s">
        <v>59</v>
      </c>
      <c r="B45" s="125" t="s">
        <v>60</v>
      </c>
      <c r="C45" s="126"/>
      <c r="D45" s="127"/>
      <c r="E45" s="128"/>
      <c r="F45" s="37"/>
      <c r="G45" s="129"/>
      <c r="H45" s="37"/>
      <c r="I45" s="130"/>
      <c r="J45" s="40"/>
      <c r="K45" s="37"/>
      <c r="L45" s="131"/>
      <c r="M45" s="37"/>
      <c r="N45" s="131"/>
      <c r="O45" s="37"/>
      <c r="P45" s="131"/>
      <c r="Q45" s="37"/>
      <c r="R45" s="131"/>
      <c r="S45" s="37"/>
      <c r="T45" s="129"/>
      <c r="U45" s="43"/>
      <c r="V45" s="132"/>
      <c r="W45" s="43"/>
      <c r="X45" s="45"/>
      <c r="Y45" s="46"/>
      <c r="Z45" s="46"/>
      <c r="AA45" s="46"/>
      <c r="AB45" s="47"/>
    </row>
    <row r="46" spans="1:29" s="123" customFormat="1" ht="56.25" x14ac:dyDescent="0.25">
      <c r="A46" s="49">
        <v>1</v>
      </c>
      <c r="B46" s="82" t="s">
        <v>61</v>
      </c>
      <c r="C46" s="287"/>
      <c r="D46" s="51"/>
      <c r="E46" s="105">
        <v>100</v>
      </c>
      <c r="F46" s="53">
        <f>SUM(F48)</f>
        <v>28000000</v>
      </c>
      <c r="G46" s="105"/>
      <c r="H46" s="53"/>
      <c r="I46" s="105"/>
      <c r="J46" s="53">
        <f>SUM(J48)</f>
        <v>5000000</v>
      </c>
      <c r="K46" s="53">
        <f>SUM(K48)</f>
        <v>2785500</v>
      </c>
      <c r="L46" s="105"/>
      <c r="M46" s="53">
        <f>M48</f>
        <v>800000</v>
      </c>
      <c r="N46" s="105"/>
      <c r="O46" s="53">
        <f>O48</f>
        <v>210000</v>
      </c>
      <c r="P46" s="105"/>
      <c r="Q46" s="53">
        <f>SUM(Q48:Q49)</f>
        <v>0</v>
      </c>
      <c r="R46" s="105"/>
      <c r="S46" s="53">
        <f>SUM(S48:S49)</f>
        <v>0</v>
      </c>
      <c r="T46" s="105"/>
      <c r="U46" s="59">
        <f>SUM(U48:U49)</f>
        <v>1010000</v>
      </c>
      <c r="V46" s="106"/>
      <c r="W46" s="61">
        <f>U46/K46*100</f>
        <v>36.25919942559684</v>
      </c>
      <c r="X46" s="107"/>
      <c r="Y46" s="53">
        <f>SUM(Y48:Y49)</f>
        <v>1010000</v>
      </c>
      <c r="Z46" s="122"/>
      <c r="AA46" s="63">
        <f>Y46/F46*100</f>
        <v>3.6071428571428572</v>
      </c>
      <c r="AB46" s="64"/>
    </row>
    <row r="47" spans="1:29" s="123" customFormat="1" ht="45" x14ac:dyDescent="0.25">
      <c r="A47" s="49"/>
      <c r="B47" s="310"/>
      <c r="C47" s="287" t="s">
        <v>142</v>
      </c>
      <c r="D47" s="51" t="s">
        <v>32</v>
      </c>
      <c r="E47" s="105">
        <v>100</v>
      </c>
      <c r="F47" s="53"/>
      <c r="G47" s="105"/>
      <c r="H47" s="53"/>
      <c r="I47" s="311">
        <v>100</v>
      </c>
      <c r="J47" s="53"/>
      <c r="K47" s="53"/>
      <c r="L47" s="105">
        <v>100</v>
      </c>
      <c r="M47" s="53"/>
      <c r="N47" s="105">
        <v>0</v>
      </c>
      <c r="O47" s="53"/>
      <c r="P47" s="105"/>
      <c r="Q47" s="53"/>
      <c r="R47" s="105"/>
      <c r="S47" s="53"/>
      <c r="T47" s="105">
        <v>100</v>
      </c>
      <c r="U47" s="59"/>
      <c r="V47" s="106">
        <v>100</v>
      </c>
      <c r="W47" s="61"/>
      <c r="X47" s="107">
        <v>100</v>
      </c>
      <c r="Y47" s="53">
        <v>100</v>
      </c>
      <c r="Z47" s="122">
        <v>100</v>
      </c>
      <c r="AA47" s="63">
        <v>54.3</v>
      </c>
      <c r="AB47" s="64"/>
    </row>
    <row r="48" spans="1:29" s="123" customFormat="1" ht="101.25" x14ac:dyDescent="0.25">
      <c r="A48" s="66" t="s">
        <v>26</v>
      </c>
      <c r="B48" s="67" t="s">
        <v>134</v>
      </c>
      <c r="C48" s="286" t="s">
        <v>143</v>
      </c>
      <c r="D48" s="68" t="s">
        <v>62</v>
      </c>
      <c r="E48" s="52">
        <v>167</v>
      </c>
      <c r="F48" s="69">
        <v>28000000</v>
      </c>
      <c r="G48" s="70"/>
      <c r="H48" s="62"/>
      <c r="I48" s="71">
        <v>34</v>
      </c>
      <c r="J48" s="72">
        <v>5000000</v>
      </c>
      <c r="K48" s="69">
        <v>2785500</v>
      </c>
      <c r="L48" s="42">
        <v>10</v>
      </c>
      <c r="M48" s="69">
        <v>800000</v>
      </c>
      <c r="N48" s="42">
        <v>2</v>
      </c>
      <c r="O48" s="69">
        <v>210000</v>
      </c>
      <c r="P48" s="42"/>
      <c r="Q48" s="69"/>
      <c r="R48" s="42"/>
      <c r="S48" s="69"/>
      <c r="T48" s="42">
        <f>L48+N48+P48+R48</f>
        <v>12</v>
      </c>
      <c r="U48" s="73">
        <f>M48+O48+Q48+S48</f>
        <v>1010000</v>
      </c>
      <c r="V48" s="109">
        <f>T48/I48*100</f>
        <v>35.294117647058826</v>
      </c>
      <c r="W48" s="74">
        <f>SUM(U48/K48)*100</f>
        <v>36.25919942559684</v>
      </c>
      <c r="X48" s="57">
        <f>G48+T48</f>
        <v>12</v>
      </c>
      <c r="Y48" s="69">
        <f>SUM(H48+U48)</f>
        <v>1010000</v>
      </c>
      <c r="Z48" s="75">
        <f>SUM(X48/E48)*100</f>
        <v>7.1856287425149699</v>
      </c>
      <c r="AA48" s="75">
        <f>Y48/F48*100</f>
        <v>3.6071428571428572</v>
      </c>
      <c r="AB48" s="76"/>
    </row>
    <row r="49" spans="1:28" s="123" customFormat="1" x14ac:dyDescent="0.25">
      <c r="A49" s="81"/>
      <c r="B49" s="84"/>
      <c r="C49" s="110"/>
      <c r="D49" s="84"/>
      <c r="E49" s="85"/>
      <c r="F49" s="86"/>
      <c r="G49" s="85"/>
      <c r="H49" s="87"/>
      <c r="I49" s="85"/>
      <c r="J49" s="87"/>
      <c r="K49" s="87"/>
      <c r="L49" s="85"/>
      <c r="M49" s="87"/>
      <c r="N49" s="85"/>
      <c r="O49" s="87"/>
      <c r="P49" s="85"/>
      <c r="Q49" s="87"/>
      <c r="R49" s="85"/>
      <c r="S49" s="87"/>
      <c r="T49" s="85"/>
      <c r="U49" s="88" t="s">
        <v>63</v>
      </c>
      <c r="V49" s="111">
        <f>V48</f>
        <v>35.294117647058826</v>
      </c>
      <c r="W49" s="111">
        <f>AVERAGE(W46:W48)</f>
        <v>36.25919942559684</v>
      </c>
      <c r="X49" s="91"/>
      <c r="Y49" s="63"/>
      <c r="Z49" s="63">
        <f>AVERAGE(Z46:Z48)</f>
        <v>53.592814371257482</v>
      </c>
      <c r="AA49" s="63">
        <f>AVERAGE(AA46:AA48)</f>
        <v>20.504761904761903</v>
      </c>
      <c r="AB49" s="93"/>
    </row>
    <row r="50" spans="1:28" s="123" customFormat="1" ht="12" thickBot="1" x14ac:dyDescent="0.3">
      <c r="A50" s="112"/>
      <c r="B50" s="113"/>
      <c r="C50" s="113"/>
      <c r="D50" s="113"/>
      <c r="E50" s="114"/>
      <c r="F50" s="115"/>
      <c r="G50" s="114"/>
      <c r="H50" s="116"/>
      <c r="I50" s="114"/>
      <c r="J50" s="116"/>
      <c r="K50" s="116"/>
      <c r="L50" s="114"/>
      <c r="M50" s="116"/>
      <c r="N50" s="114"/>
      <c r="O50" s="116"/>
      <c r="P50" s="114"/>
      <c r="Q50" s="116"/>
      <c r="R50" s="114"/>
      <c r="S50" s="116"/>
      <c r="T50" s="114"/>
      <c r="U50" s="117" t="s">
        <v>35</v>
      </c>
      <c r="V50" s="118"/>
      <c r="W50" s="119"/>
      <c r="X50" s="120"/>
      <c r="Y50" s="120"/>
      <c r="Z50" s="120"/>
      <c r="AA50" s="120"/>
      <c r="AB50" s="121"/>
    </row>
    <row r="51" spans="1:28" s="48" customFormat="1" ht="15" x14ac:dyDescent="0.25">
      <c r="A51" s="32" t="s">
        <v>49</v>
      </c>
      <c r="B51" s="133" t="s">
        <v>64</v>
      </c>
      <c r="C51" s="134"/>
      <c r="D51" s="127"/>
      <c r="E51" s="128"/>
      <c r="F51" s="37"/>
      <c r="G51" s="129"/>
      <c r="H51" s="37"/>
      <c r="I51" s="130"/>
      <c r="J51" s="40"/>
      <c r="K51" s="37"/>
      <c r="L51" s="131"/>
      <c r="M51" s="37"/>
      <c r="N51" s="131"/>
      <c r="O51" s="37"/>
      <c r="P51" s="131"/>
      <c r="Q51" s="37"/>
      <c r="R51" s="131"/>
      <c r="S51" s="37"/>
      <c r="T51" s="129"/>
      <c r="U51" s="43"/>
      <c r="V51" s="132"/>
      <c r="W51" s="43"/>
      <c r="X51" s="45"/>
      <c r="Y51" s="46"/>
      <c r="Z51" s="46"/>
      <c r="AA51" s="46"/>
      <c r="AB51" s="47"/>
    </row>
    <row r="52" spans="1:28" s="48" customFormat="1" ht="45" x14ac:dyDescent="0.25">
      <c r="A52" s="49">
        <v>1</v>
      </c>
      <c r="B52" s="82" t="s">
        <v>65</v>
      </c>
      <c r="C52" s="78"/>
      <c r="D52" s="51"/>
      <c r="E52" s="105"/>
      <c r="F52" s="53">
        <f>SUM(F54:F63)</f>
        <v>885932000</v>
      </c>
      <c r="G52" s="105"/>
      <c r="H52" s="53"/>
      <c r="I52" s="105"/>
      <c r="J52" s="53">
        <f>SUM(J54:J63)</f>
        <v>146000000</v>
      </c>
      <c r="K52" s="53">
        <f>SUM(K54:K63)</f>
        <v>153035700</v>
      </c>
      <c r="L52" s="105"/>
      <c r="M52" s="53">
        <f>SUM(M54:M63)</f>
        <v>23976749</v>
      </c>
      <c r="N52" s="105"/>
      <c r="O52" s="53">
        <f>SUM(O54:O63)</f>
        <v>36597598</v>
      </c>
      <c r="P52" s="105"/>
      <c r="Q52" s="53">
        <f>SUM(Q54:Q64)</f>
        <v>0</v>
      </c>
      <c r="R52" s="105"/>
      <c r="S52" s="53">
        <f>SUM(S54:S64)</f>
        <v>0</v>
      </c>
      <c r="T52" s="105"/>
      <c r="U52" s="53">
        <f>SUM(U54:U63)</f>
        <v>60574347</v>
      </c>
      <c r="V52" s="106"/>
      <c r="W52" s="61">
        <f>U52/K52*100</f>
        <v>39.581840707756427</v>
      </c>
      <c r="X52" s="107"/>
      <c r="Y52" s="53">
        <f>SUM(Y54:Y64)</f>
        <v>60574347</v>
      </c>
      <c r="Z52" s="122"/>
      <c r="AA52" s="63">
        <f>Y52/F52*100</f>
        <v>6.8373585105854628</v>
      </c>
      <c r="AB52" s="64"/>
    </row>
    <row r="53" spans="1:28" s="48" customFormat="1" ht="33.75" x14ac:dyDescent="0.25">
      <c r="A53" s="49"/>
      <c r="B53" s="310"/>
      <c r="C53" s="78" t="s">
        <v>144</v>
      </c>
      <c r="D53" s="51" t="s">
        <v>32</v>
      </c>
      <c r="E53" s="105">
        <v>100</v>
      </c>
      <c r="F53" s="53"/>
      <c r="G53" s="105"/>
      <c r="H53" s="53"/>
      <c r="I53" s="311">
        <v>100</v>
      </c>
      <c r="J53" s="53"/>
      <c r="K53" s="53"/>
      <c r="L53" s="317">
        <v>13.22</v>
      </c>
      <c r="M53" s="321"/>
      <c r="N53" s="317">
        <v>3.7</v>
      </c>
      <c r="O53" s="53"/>
      <c r="P53" s="105"/>
      <c r="Q53" s="53"/>
      <c r="R53" s="105"/>
      <c r="S53" s="53"/>
      <c r="T53" s="317">
        <v>16.920000000000002</v>
      </c>
      <c r="U53" s="53"/>
      <c r="V53" s="106">
        <v>16.920000000000002</v>
      </c>
      <c r="W53" s="61"/>
      <c r="X53" s="318">
        <v>16.920000000000002</v>
      </c>
      <c r="Y53" s="53"/>
      <c r="Z53" s="122">
        <v>16.920000000000002</v>
      </c>
      <c r="AA53" s="63"/>
      <c r="AB53" s="64"/>
    </row>
    <row r="54" spans="1:28" s="48" customFormat="1" ht="33.75" x14ac:dyDescent="0.25">
      <c r="A54" s="66" t="s">
        <v>26</v>
      </c>
      <c r="B54" s="135" t="s">
        <v>66</v>
      </c>
      <c r="C54" s="78" t="s">
        <v>67</v>
      </c>
      <c r="D54" s="51" t="s">
        <v>28</v>
      </c>
      <c r="E54" s="52">
        <v>60</v>
      </c>
      <c r="F54" s="69">
        <v>93897000</v>
      </c>
      <c r="G54" s="70"/>
      <c r="H54" s="62"/>
      <c r="I54" s="71">
        <v>12</v>
      </c>
      <c r="J54" s="72">
        <v>15000000</v>
      </c>
      <c r="K54" s="69">
        <v>15000000</v>
      </c>
      <c r="L54" s="105">
        <v>3</v>
      </c>
      <c r="M54" s="69">
        <v>3313151</v>
      </c>
      <c r="N54" s="42">
        <v>3</v>
      </c>
      <c r="O54" s="69">
        <v>3578636</v>
      </c>
      <c r="P54" s="42"/>
      <c r="Q54" s="69"/>
      <c r="R54" s="42"/>
      <c r="S54" s="69"/>
      <c r="T54" s="42">
        <f>L54+N54+P54+R54</f>
        <v>6</v>
      </c>
      <c r="U54" s="73">
        <f>M54+O54+Q54+S54</f>
        <v>6891787</v>
      </c>
      <c r="V54" s="109">
        <f t="shared" ref="V54:V63" si="4">T54/I54*100</f>
        <v>50</v>
      </c>
      <c r="W54" s="74">
        <f t="shared" ref="W54:W63" si="5">SUM(U54/K54)*100</f>
        <v>45.945246666666669</v>
      </c>
      <c r="X54" s="57">
        <f>G54+T54</f>
        <v>6</v>
      </c>
      <c r="Y54" s="69">
        <f>SUM(H54+U54)</f>
        <v>6891787</v>
      </c>
      <c r="Z54" s="75">
        <f>SUM(X54/E54)*100</f>
        <v>10</v>
      </c>
      <c r="AA54" s="75">
        <f>Y54/F54*100</f>
        <v>7.3397307688211555</v>
      </c>
      <c r="AB54" s="76"/>
    </row>
    <row r="55" spans="1:28" s="48" customFormat="1" ht="22.5" x14ac:dyDescent="0.25">
      <c r="A55" s="66" t="s">
        <v>29</v>
      </c>
      <c r="B55" s="135" t="s">
        <v>68</v>
      </c>
      <c r="C55" s="78" t="s">
        <v>69</v>
      </c>
      <c r="D55" s="51" t="s">
        <v>28</v>
      </c>
      <c r="E55" s="52">
        <v>60</v>
      </c>
      <c r="F55" s="69">
        <v>28205000</v>
      </c>
      <c r="G55" s="70"/>
      <c r="H55" s="62"/>
      <c r="I55" s="71">
        <v>12</v>
      </c>
      <c r="J55" s="72">
        <v>5000000</v>
      </c>
      <c r="K55" s="69">
        <v>4270900</v>
      </c>
      <c r="L55" s="105">
        <v>3</v>
      </c>
      <c r="M55" s="69">
        <v>790000</v>
      </c>
      <c r="N55" s="42">
        <v>3</v>
      </c>
      <c r="O55" s="69">
        <v>744100</v>
      </c>
      <c r="P55" s="42"/>
      <c r="Q55" s="69"/>
      <c r="R55" s="42"/>
      <c r="S55" s="69"/>
      <c r="T55" s="42">
        <f>L55+N55+P55+R55</f>
        <v>6</v>
      </c>
      <c r="U55" s="73">
        <f>M55+O55+Q55+S55</f>
        <v>1534100</v>
      </c>
      <c r="V55" s="109">
        <f t="shared" si="4"/>
        <v>50</v>
      </c>
      <c r="W55" s="74">
        <f t="shared" si="5"/>
        <v>35.919829544124191</v>
      </c>
      <c r="X55" s="79">
        <f t="shared" ref="X55:X63" si="6">G55+T55</f>
        <v>6</v>
      </c>
      <c r="Y55" s="69">
        <f t="shared" ref="Y55:Y63" si="7">SUM(H55+U55)</f>
        <v>1534100</v>
      </c>
      <c r="Z55" s="62">
        <f>SUM(X55/E55)*100</f>
        <v>10</v>
      </c>
      <c r="AA55" s="75">
        <f t="shared" ref="AA55:AA63" si="8">Y55/F55*100</f>
        <v>5.4391065413933699</v>
      </c>
      <c r="AB55" s="76"/>
    </row>
    <row r="56" spans="1:28" s="48" customFormat="1" ht="22.5" x14ac:dyDescent="0.25">
      <c r="A56" s="66" t="s">
        <v>33</v>
      </c>
      <c r="B56" s="135" t="s">
        <v>70</v>
      </c>
      <c r="C56" s="78" t="s">
        <v>127</v>
      </c>
      <c r="D56" s="51" t="s">
        <v>28</v>
      </c>
      <c r="E56" s="52">
        <v>60</v>
      </c>
      <c r="F56" s="69">
        <v>56410000</v>
      </c>
      <c r="G56" s="70"/>
      <c r="H56" s="62"/>
      <c r="I56" s="71">
        <v>12</v>
      </c>
      <c r="J56" s="72">
        <v>10000000</v>
      </c>
      <c r="K56" s="290">
        <v>10000000</v>
      </c>
      <c r="L56" s="42">
        <v>3</v>
      </c>
      <c r="M56" s="290">
        <v>1684300</v>
      </c>
      <c r="N56" s="42">
        <v>3</v>
      </c>
      <c r="O56" s="69">
        <v>1409600</v>
      </c>
      <c r="P56" s="42"/>
      <c r="Q56" s="69"/>
      <c r="R56" s="42"/>
      <c r="S56" s="69"/>
      <c r="T56" s="42">
        <f>L56+N56+P56+R56</f>
        <v>6</v>
      </c>
      <c r="U56" s="73">
        <f t="shared" ref="U56:U63" si="9">M56+O56+Q56+S56</f>
        <v>3093900</v>
      </c>
      <c r="V56" s="109">
        <f t="shared" si="4"/>
        <v>50</v>
      </c>
      <c r="W56" s="74">
        <f t="shared" si="5"/>
        <v>30.939</v>
      </c>
      <c r="X56" s="79">
        <f t="shared" si="6"/>
        <v>6</v>
      </c>
      <c r="Y56" s="69">
        <f t="shared" si="7"/>
        <v>3093900</v>
      </c>
      <c r="Z56" s="62">
        <f t="shared" ref="Z56:Z63" si="10">SUM(X56/E56)*100</f>
        <v>10</v>
      </c>
      <c r="AA56" s="75">
        <f t="shared" si="8"/>
        <v>5.4846658393901793</v>
      </c>
      <c r="AB56" s="76"/>
    </row>
    <row r="57" spans="1:28" s="48" customFormat="1" ht="33.75" x14ac:dyDescent="0.25">
      <c r="A57" s="66" t="s">
        <v>41</v>
      </c>
      <c r="B57" s="135" t="s">
        <v>71</v>
      </c>
      <c r="C57" s="78" t="s">
        <v>72</v>
      </c>
      <c r="D57" s="51" t="s">
        <v>28</v>
      </c>
      <c r="E57" s="52">
        <v>60</v>
      </c>
      <c r="F57" s="69">
        <v>33846000</v>
      </c>
      <c r="G57" s="70"/>
      <c r="H57" s="62"/>
      <c r="I57" s="71">
        <v>12</v>
      </c>
      <c r="J57" s="72">
        <v>6000000</v>
      </c>
      <c r="K57" s="69">
        <v>6000000</v>
      </c>
      <c r="L57" s="42">
        <v>3</v>
      </c>
      <c r="M57" s="69">
        <v>710000</v>
      </c>
      <c r="N57" s="42">
        <v>3</v>
      </c>
      <c r="O57" s="69">
        <v>322500</v>
      </c>
      <c r="P57" s="42"/>
      <c r="Q57" s="69"/>
      <c r="R57" s="42"/>
      <c r="S57" s="69"/>
      <c r="T57" s="42">
        <f>L57+N57+P57+R57</f>
        <v>6</v>
      </c>
      <c r="U57" s="73">
        <f t="shared" si="9"/>
        <v>1032500</v>
      </c>
      <c r="V57" s="109">
        <f t="shared" si="4"/>
        <v>50</v>
      </c>
      <c r="W57" s="74">
        <f t="shared" si="5"/>
        <v>17.208333333333332</v>
      </c>
      <c r="X57" s="79">
        <f t="shared" si="6"/>
        <v>6</v>
      </c>
      <c r="Y57" s="69">
        <f t="shared" si="7"/>
        <v>1032500</v>
      </c>
      <c r="Z57" s="62">
        <f t="shared" si="10"/>
        <v>10</v>
      </c>
      <c r="AA57" s="75">
        <f t="shared" si="8"/>
        <v>3.0505820481002184</v>
      </c>
      <c r="AB57" s="76"/>
    </row>
    <row r="58" spans="1:28" s="48" customFormat="1" ht="45" x14ac:dyDescent="0.25">
      <c r="A58" s="66" t="s">
        <v>73</v>
      </c>
      <c r="B58" s="135" t="s">
        <v>74</v>
      </c>
      <c r="C58" s="78" t="s">
        <v>75</v>
      </c>
      <c r="D58" s="51" t="s">
        <v>28</v>
      </c>
      <c r="E58" s="52">
        <v>60</v>
      </c>
      <c r="F58" s="69">
        <v>19743000</v>
      </c>
      <c r="G58" s="70"/>
      <c r="H58" s="62"/>
      <c r="I58" s="71">
        <v>12</v>
      </c>
      <c r="J58" s="72">
        <v>3500000</v>
      </c>
      <c r="K58" s="69">
        <v>3500000</v>
      </c>
      <c r="L58" s="42">
        <v>3</v>
      </c>
      <c r="M58" s="69">
        <v>566800</v>
      </c>
      <c r="N58" s="42">
        <v>3</v>
      </c>
      <c r="O58" s="69">
        <v>345900</v>
      </c>
      <c r="P58" s="42"/>
      <c r="Q58" s="69"/>
      <c r="R58" s="42"/>
      <c r="S58" s="69"/>
      <c r="T58" s="42">
        <f t="shared" ref="T58:T63" si="11">L58+N58+P58+R58</f>
        <v>6</v>
      </c>
      <c r="U58" s="73">
        <f t="shared" si="9"/>
        <v>912700</v>
      </c>
      <c r="V58" s="109">
        <f t="shared" si="4"/>
        <v>50</v>
      </c>
      <c r="W58" s="74">
        <f t="shared" si="5"/>
        <v>26.07714285714286</v>
      </c>
      <c r="X58" s="79">
        <f t="shared" si="6"/>
        <v>6</v>
      </c>
      <c r="Y58" s="69">
        <f t="shared" si="7"/>
        <v>912700</v>
      </c>
      <c r="Z58" s="62">
        <f t="shared" si="10"/>
        <v>10</v>
      </c>
      <c r="AA58" s="75">
        <f t="shared" si="8"/>
        <v>4.6229043205186651</v>
      </c>
      <c r="AB58" s="76"/>
    </row>
    <row r="59" spans="1:28" s="48" customFormat="1" ht="56.25" x14ac:dyDescent="0.25">
      <c r="A59" s="66" t="s">
        <v>76</v>
      </c>
      <c r="B59" s="135" t="s">
        <v>77</v>
      </c>
      <c r="C59" s="78" t="s">
        <v>78</v>
      </c>
      <c r="D59" s="51" t="s">
        <v>28</v>
      </c>
      <c r="E59" s="52">
        <v>60</v>
      </c>
      <c r="F59" s="69">
        <v>8461000</v>
      </c>
      <c r="G59" s="70"/>
      <c r="H59" s="62"/>
      <c r="I59" s="71">
        <v>12</v>
      </c>
      <c r="J59" s="72">
        <v>1500000</v>
      </c>
      <c r="K59" s="69">
        <v>1500000</v>
      </c>
      <c r="L59" s="42">
        <v>3</v>
      </c>
      <c r="M59" s="69">
        <v>270000</v>
      </c>
      <c r="N59" s="42">
        <v>3</v>
      </c>
      <c r="O59" s="69">
        <v>270000</v>
      </c>
      <c r="P59" s="42"/>
      <c r="Q59" s="69"/>
      <c r="R59" s="42"/>
      <c r="S59" s="69"/>
      <c r="T59" s="42">
        <f t="shared" si="11"/>
        <v>6</v>
      </c>
      <c r="U59" s="73">
        <f t="shared" si="9"/>
        <v>540000</v>
      </c>
      <c r="V59" s="109">
        <f t="shared" si="4"/>
        <v>50</v>
      </c>
      <c r="W59" s="74">
        <f t="shared" si="5"/>
        <v>36</v>
      </c>
      <c r="X59" s="79">
        <f t="shared" si="6"/>
        <v>6</v>
      </c>
      <c r="Y59" s="69">
        <f t="shared" si="7"/>
        <v>540000</v>
      </c>
      <c r="Z59" s="62">
        <f t="shared" si="10"/>
        <v>10</v>
      </c>
      <c r="AA59" s="75">
        <f t="shared" si="8"/>
        <v>6.3822243233660325</v>
      </c>
      <c r="AB59" s="76"/>
    </row>
    <row r="60" spans="1:28" s="48" customFormat="1" ht="33.75" x14ac:dyDescent="0.25">
      <c r="A60" s="66" t="s">
        <v>79</v>
      </c>
      <c r="B60" s="135" t="s">
        <v>80</v>
      </c>
      <c r="C60" s="78" t="s">
        <v>81</v>
      </c>
      <c r="D60" s="51" t="s">
        <v>28</v>
      </c>
      <c r="E60" s="52">
        <v>60</v>
      </c>
      <c r="F60" s="69">
        <v>147680000</v>
      </c>
      <c r="G60" s="70"/>
      <c r="H60" s="62"/>
      <c r="I60" s="71">
        <v>12</v>
      </c>
      <c r="J60" s="72">
        <v>25000000</v>
      </c>
      <c r="K60" s="69">
        <v>23500000</v>
      </c>
      <c r="L60" s="42">
        <v>3</v>
      </c>
      <c r="M60" s="69">
        <v>1790000</v>
      </c>
      <c r="N60" s="42">
        <v>3</v>
      </c>
      <c r="O60" s="69">
        <v>6590000</v>
      </c>
      <c r="P60" s="42"/>
      <c r="Q60" s="69"/>
      <c r="R60" s="42"/>
      <c r="S60" s="69"/>
      <c r="T60" s="42">
        <f t="shared" si="11"/>
        <v>6</v>
      </c>
      <c r="U60" s="73">
        <f t="shared" si="9"/>
        <v>8380000</v>
      </c>
      <c r="V60" s="109">
        <f t="shared" si="4"/>
        <v>50</v>
      </c>
      <c r="W60" s="74">
        <f t="shared" si="5"/>
        <v>35.659574468085111</v>
      </c>
      <c r="X60" s="79">
        <f t="shared" si="6"/>
        <v>6</v>
      </c>
      <c r="Y60" s="69">
        <f t="shared" si="7"/>
        <v>8380000</v>
      </c>
      <c r="Z60" s="62">
        <f t="shared" si="10"/>
        <v>10</v>
      </c>
      <c r="AA60" s="75">
        <f t="shared" si="8"/>
        <v>5.6744312026002159</v>
      </c>
      <c r="AB60" s="76"/>
    </row>
    <row r="61" spans="1:28" s="48" customFormat="1" ht="45" x14ac:dyDescent="0.25">
      <c r="A61" s="66" t="s">
        <v>82</v>
      </c>
      <c r="B61" s="135" t="s">
        <v>83</v>
      </c>
      <c r="C61" s="78" t="s">
        <v>84</v>
      </c>
      <c r="D61" s="51" t="s">
        <v>28</v>
      </c>
      <c r="E61" s="52">
        <v>60</v>
      </c>
      <c r="F61" s="69">
        <v>141025000</v>
      </c>
      <c r="G61" s="70"/>
      <c r="H61" s="62"/>
      <c r="I61" s="71">
        <v>12</v>
      </c>
      <c r="J61" s="72">
        <v>25000000</v>
      </c>
      <c r="K61" s="69">
        <v>25000000</v>
      </c>
      <c r="L61" s="42">
        <v>3</v>
      </c>
      <c r="M61" s="69">
        <v>3620000</v>
      </c>
      <c r="N61" s="42">
        <v>3</v>
      </c>
      <c r="O61" s="69">
        <v>3290000</v>
      </c>
      <c r="P61" s="42"/>
      <c r="Q61" s="69"/>
      <c r="R61" s="42"/>
      <c r="S61" s="69"/>
      <c r="T61" s="42">
        <f t="shared" si="11"/>
        <v>6</v>
      </c>
      <c r="U61" s="73">
        <f t="shared" si="9"/>
        <v>6910000</v>
      </c>
      <c r="V61" s="109">
        <f t="shared" si="4"/>
        <v>50</v>
      </c>
      <c r="W61" s="74">
        <f t="shared" si="5"/>
        <v>27.639999999999997</v>
      </c>
      <c r="X61" s="79">
        <f t="shared" si="6"/>
        <v>6</v>
      </c>
      <c r="Y61" s="69">
        <f t="shared" si="7"/>
        <v>6910000</v>
      </c>
      <c r="Z61" s="62">
        <f t="shared" si="10"/>
        <v>10</v>
      </c>
      <c r="AA61" s="75">
        <f t="shared" si="8"/>
        <v>4.8998404538202447</v>
      </c>
      <c r="AB61" s="76"/>
    </row>
    <row r="62" spans="1:28" s="48" customFormat="1" ht="45" x14ac:dyDescent="0.25">
      <c r="A62" s="66" t="s">
        <v>85</v>
      </c>
      <c r="B62" s="135" t="s">
        <v>86</v>
      </c>
      <c r="C62" s="78" t="s">
        <v>87</v>
      </c>
      <c r="D62" s="51" t="s">
        <v>28</v>
      </c>
      <c r="E62" s="52">
        <v>60</v>
      </c>
      <c r="F62" s="69">
        <v>169230000</v>
      </c>
      <c r="G62" s="70"/>
      <c r="H62" s="62"/>
      <c r="I62" s="71">
        <v>12</v>
      </c>
      <c r="J62" s="72">
        <v>30000000</v>
      </c>
      <c r="K62" s="69">
        <v>30000000</v>
      </c>
      <c r="L62" s="42">
        <v>3</v>
      </c>
      <c r="M62" s="69">
        <v>2910000</v>
      </c>
      <c r="N62" s="42">
        <v>3</v>
      </c>
      <c r="O62" s="69">
        <v>11787000</v>
      </c>
      <c r="P62" s="42"/>
      <c r="Q62" s="69"/>
      <c r="R62" s="42"/>
      <c r="S62" s="69"/>
      <c r="T62" s="42">
        <f t="shared" si="11"/>
        <v>6</v>
      </c>
      <c r="U62" s="73">
        <f t="shared" si="9"/>
        <v>14697000</v>
      </c>
      <c r="V62" s="109">
        <f t="shared" si="4"/>
        <v>50</v>
      </c>
      <c r="W62" s="74">
        <f t="shared" si="5"/>
        <v>48.99</v>
      </c>
      <c r="X62" s="79">
        <f t="shared" si="6"/>
        <v>6</v>
      </c>
      <c r="Y62" s="69">
        <f t="shared" si="7"/>
        <v>14697000</v>
      </c>
      <c r="Z62" s="62">
        <f t="shared" si="10"/>
        <v>10</v>
      </c>
      <c r="AA62" s="75">
        <f t="shared" si="8"/>
        <v>8.6846303846835671</v>
      </c>
      <c r="AB62" s="76"/>
    </row>
    <row r="63" spans="1:28" s="48" customFormat="1" ht="56.25" x14ac:dyDescent="0.25">
      <c r="A63" s="66" t="s">
        <v>88</v>
      </c>
      <c r="B63" s="135" t="s">
        <v>89</v>
      </c>
      <c r="C63" s="78" t="s">
        <v>90</v>
      </c>
      <c r="D63" s="51" t="s">
        <v>28</v>
      </c>
      <c r="E63" s="52">
        <v>60</v>
      </c>
      <c r="F63" s="69">
        <v>187435000</v>
      </c>
      <c r="G63" s="70"/>
      <c r="H63" s="62"/>
      <c r="I63" s="71">
        <v>12</v>
      </c>
      <c r="J63" s="72">
        <v>25000000</v>
      </c>
      <c r="K63" s="69">
        <v>34264800</v>
      </c>
      <c r="L63" s="42">
        <v>3</v>
      </c>
      <c r="M63" s="69">
        <v>8322498</v>
      </c>
      <c r="N63" s="42">
        <v>3</v>
      </c>
      <c r="O63" s="69">
        <v>8259862</v>
      </c>
      <c r="P63" s="42"/>
      <c r="Q63" s="69"/>
      <c r="R63" s="42"/>
      <c r="S63" s="69"/>
      <c r="T63" s="42">
        <f t="shared" si="11"/>
        <v>6</v>
      </c>
      <c r="U63" s="73">
        <f t="shared" si="9"/>
        <v>16582360</v>
      </c>
      <c r="V63" s="136">
        <f t="shared" si="4"/>
        <v>50</v>
      </c>
      <c r="W63" s="137">
        <f t="shared" si="5"/>
        <v>48.394737456515138</v>
      </c>
      <c r="X63" s="138">
        <f t="shared" si="6"/>
        <v>6</v>
      </c>
      <c r="Y63" s="139">
        <f t="shared" si="7"/>
        <v>16582360</v>
      </c>
      <c r="Z63" s="140">
        <f t="shared" si="10"/>
        <v>10</v>
      </c>
      <c r="AA63" s="108">
        <f t="shared" si="8"/>
        <v>8.8469922906607632</v>
      </c>
      <c r="AB63" s="76"/>
    </row>
    <row r="64" spans="1:28" s="48" customFormat="1" x14ac:dyDescent="0.25">
      <c r="A64" s="81"/>
      <c r="B64" s="84"/>
      <c r="C64" s="110"/>
      <c r="D64" s="84"/>
      <c r="E64" s="85"/>
      <c r="F64" s="86"/>
      <c r="G64" s="85"/>
      <c r="H64" s="87"/>
      <c r="I64" s="85"/>
      <c r="J64" s="87"/>
      <c r="K64" s="87"/>
      <c r="L64" s="85"/>
      <c r="M64" s="87"/>
      <c r="N64" s="85"/>
      <c r="O64" s="87"/>
      <c r="P64" s="85"/>
      <c r="Q64" s="87"/>
      <c r="R64" s="85"/>
      <c r="S64" s="87"/>
      <c r="T64" s="85"/>
      <c r="U64" s="88" t="s">
        <v>91</v>
      </c>
      <c r="V64" s="141">
        <f>AVERAGE(V54:V63)</f>
        <v>50</v>
      </c>
      <c r="W64" s="141">
        <f>AVERAGE(W52:W63)</f>
        <v>35.668700457602156</v>
      </c>
      <c r="X64" s="142"/>
      <c r="Y64" s="143"/>
      <c r="Z64" s="143">
        <f>AVERAGE(Z52:Z63)</f>
        <v>10.629090909090909</v>
      </c>
      <c r="AA64" s="143">
        <f>AVERAGE(AA52:AA63)</f>
        <v>6.1147696985399884</v>
      </c>
      <c r="AB64" s="93"/>
    </row>
    <row r="65" spans="1:28" s="48" customFormat="1" ht="12" thickBot="1" x14ac:dyDescent="0.3">
      <c r="A65" s="112"/>
      <c r="B65" s="113"/>
      <c r="C65" s="113"/>
      <c r="D65" s="113"/>
      <c r="E65" s="114"/>
      <c r="F65" s="115"/>
      <c r="G65" s="114"/>
      <c r="H65" s="116"/>
      <c r="I65" s="114"/>
      <c r="J65" s="116"/>
      <c r="K65" s="116"/>
      <c r="L65" s="114"/>
      <c r="M65" s="116"/>
      <c r="N65" s="114"/>
      <c r="O65" s="116"/>
      <c r="P65" s="114"/>
      <c r="Q65" s="116"/>
      <c r="R65" s="114"/>
      <c r="S65" s="116"/>
      <c r="T65" s="114"/>
      <c r="U65" s="117" t="s">
        <v>35</v>
      </c>
      <c r="V65" s="118"/>
      <c r="W65" s="119"/>
      <c r="X65" s="120"/>
      <c r="Y65" s="120"/>
      <c r="Z65" s="120"/>
      <c r="AA65" s="120"/>
      <c r="AB65" s="121"/>
    </row>
    <row r="66" spans="1:28" s="48" customFormat="1" ht="56.25" x14ac:dyDescent="0.25">
      <c r="A66" s="49">
        <v>2</v>
      </c>
      <c r="B66" s="144" t="s">
        <v>92</v>
      </c>
      <c r="C66" s="78" t="s">
        <v>145</v>
      </c>
      <c r="D66" s="145"/>
      <c r="E66" s="146"/>
      <c r="F66" s="147">
        <f>SUM(F68:F74)</f>
        <v>413370000</v>
      </c>
      <c r="G66" s="146"/>
      <c r="H66" s="147"/>
      <c r="I66" s="146"/>
      <c r="J66" s="147">
        <f>SUM(J68:J74)</f>
        <v>77000000</v>
      </c>
      <c r="K66" s="147">
        <f>SUM(K68:K74)</f>
        <v>71487500</v>
      </c>
      <c r="L66" s="146"/>
      <c r="M66" s="147">
        <f>SUM(M68:M74)</f>
        <v>16619425</v>
      </c>
      <c r="N66" s="146"/>
      <c r="O66" s="147">
        <f>SUM(O68:O74)</f>
        <v>10692500</v>
      </c>
      <c r="P66" s="146"/>
      <c r="Q66" s="147">
        <f>SUM(Q68:Q74)</f>
        <v>0</v>
      </c>
      <c r="R66" s="146"/>
      <c r="S66" s="147">
        <f>SUM(S68:S74)</f>
        <v>0</v>
      </c>
      <c r="T66" s="146"/>
      <c r="U66" s="148">
        <f>SUM(U68:U74)</f>
        <v>19248425</v>
      </c>
      <c r="V66" s="106"/>
      <c r="W66" s="149">
        <f>U66/K66*100</f>
        <v>26.925581395348836</v>
      </c>
      <c r="X66" s="150"/>
      <c r="Y66" s="147">
        <f>SUM(Y68:Y74)</f>
        <v>19248425</v>
      </c>
      <c r="Z66" s="122"/>
      <c r="AA66" s="151">
        <f>Y66/F66*100</f>
        <v>4.6564639427147592</v>
      </c>
      <c r="AB66" s="152"/>
    </row>
    <row r="67" spans="1:28" s="48" customFormat="1" ht="33.75" x14ac:dyDescent="0.25">
      <c r="A67" s="49"/>
      <c r="B67" s="322"/>
      <c r="C67" s="78" t="s">
        <v>145</v>
      </c>
      <c r="D67" s="145" t="s">
        <v>32</v>
      </c>
      <c r="E67" s="323">
        <v>100</v>
      </c>
      <c r="F67" s="324"/>
      <c r="G67" s="323"/>
      <c r="H67" s="324"/>
      <c r="I67" s="325">
        <v>100</v>
      </c>
      <c r="J67" s="324"/>
      <c r="K67" s="324"/>
      <c r="L67" s="329">
        <v>9.7200000000000006</v>
      </c>
      <c r="M67" s="330"/>
      <c r="N67" s="329">
        <v>45.52</v>
      </c>
      <c r="O67" s="324"/>
      <c r="P67" s="323"/>
      <c r="Q67" s="324"/>
      <c r="R67" s="323"/>
      <c r="S67" s="324"/>
      <c r="T67" s="329">
        <v>55.24</v>
      </c>
      <c r="U67" s="148"/>
      <c r="V67" s="106">
        <v>55.24</v>
      </c>
      <c r="W67" s="326"/>
      <c r="X67" s="331">
        <v>55.24</v>
      </c>
      <c r="Y67" s="324"/>
      <c r="Z67" s="122">
        <v>55.24</v>
      </c>
      <c r="AA67" s="327"/>
      <c r="AB67" s="328"/>
    </row>
    <row r="68" spans="1:28" s="48" customFormat="1" ht="33.75" x14ac:dyDescent="0.25">
      <c r="A68" s="66" t="s">
        <v>26</v>
      </c>
      <c r="B68" s="153" t="s">
        <v>94</v>
      </c>
      <c r="C68" s="78" t="s">
        <v>95</v>
      </c>
      <c r="D68" s="167" t="s">
        <v>93</v>
      </c>
      <c r="E68" s="154">
        <v>22</v>
      </c>
      <c r="F68" s="155">
        <v>56410000</v>
      </c>
      <c r="G68" s="156"/>
      <c r="H68" s="157"/>
      <c r="I68" s="158">
        <v>6</v>
      </c>
      <c r="J68" s="159">
        <v>10000000</v>
      </c>
      <c r="K68" s="160">
        <v>10000000</v>
      </c>
      <c r="L68" s="161">
        <v>0</v>
      </c>
      <c r="M68" s="168">
        <v>0</v>
      </c>
      <c r="N68" s="161">
        <v>4</v>
      </c>
      <c r="O68" s="155">
        <v>8063500</v>
      </c>
      <c r="P68" s="161"/>
      <c r="Q68" s="155">
        <v>0</v>
      </c>
      <c r="R68" s="161"/>
      <c r="S68" s="155">
        <v>0</v>
      </c>
      <c r="T68" s="161">
        <f t="shared" ref="T68:U74" si="12">L68+N68+P68+R68</f>
        <v>4</v>
      </c>
      <c r="U68" s="73">
        <f>SUM(M68=O68=Q68=S68)</f>
        <v>0</v>
      </c>
      <c r="V68" s="163">
        <f t="shared" ref="V68:V74" si="13">T68/I68*100</f>
        <v>66.666666666666657</v>
      </c>
      <c r="W68" s="164">
        <f t="shared" ref="W68:W74" si="14">SUM(U68/K68)*100</f>
        <v>0</v>
      </c>
      <c r="X68" s="165">
        <f>G68+T68</f>
        <v>4</v>
      </c>
      <c r="Y68" s="155">
        <f t="shared" ref="Y68:Y74" si="15">SUM(H68+U68)</f>
        <v>0</v>
      </c>
      <c r="Z68" s="166">
        <f>SUM(X68/E68)*100</f>
        <v>18.181818181818183</v>
      </c>
      <c r="AA68" s="166">
        <f>Y68/F68*100</f>
        <v>0</v>
      </c>
      <c r="AB68" s="93"/>
    </row>
    <row r="69" spans="1:28" ht="33.75" x14ac:dyDescent="0.25">
      <c r="A69" s="66" t="s">
        <v>29</v>
      </c>
      <c r="B69" s="153" t="s">
        <v>96</v>
      </c>
      <c r="C69" s="78" t="s">
        <v>97</v>
      </c>
      <c r="D69" s="167" t="s">
        <v>93</v>
      </c>
      <c r="E69" s="154">
        <v>19</v>
      </c>
      <c r="F69" s="155">
        <v>56410000</v>
      </c>
      <c r="G69" s="156"/>
      <c r="H69" s="157"/>
      <c r="I69" s="158">
        <v>2</v>
      </c>
      <c r="J69" s="159">
        <v>10000000</v>
      </c>
      <c r="K69" s="155">
        <v>9487500</v>
      </c>
      <c r="L69" s="161">
        <v>2</v>
      </c>
      <c r="M69" s="155">
        <v>9487500</v>
      </c>
      <c r="N69" s="161"/>
      <c r="O69" s="155"/>
      <c r="P69" s="161"/>
      <c r="Q69" s="155"/>
      <c r="R69" s="161"/>
      <c r="S69" s="155"/>
      <c r="T69" s="161">
        <f t="shared" si="12"/>
        <v>2</v>
      </c>
      <c r="U69" s="73">
        <f>M69+O69+Q69+S69</f>
        <v>9487500</v>
      </c>
      <c r="V69" s="306">
        <f t="shared" si="13"/>
        <v>100</v>
      </c>
      <c r="W69" s="307">
        <f t="shared" si="14"/>
        <v>100</v>
      </c>
      <c r="X69" s="57">
        <f t="shared" ref="X69:X74" si="16">G69+T69</f>
        <v>2</v>
      </c>
      <c r="Y69" s="155">
        <f t="shared" si="15"/>
        <v>9487500</v>
      </c>
      <c r="Z69" s="166">
        <f t="shared" ref="Z69:Z74" si="17">SUM(X69/E69)*100</f>
        <v>10.526315789473683</v>
      </c>
      <c r="AA69" s="166">
        <f t="shared" ref="AA69:AA74" si="18">Y69/F69*100</f>
        <v>16.818826449211134</v>
      </c>
      <c r="AB69" s="93"/>
    </row>
    <row r="70" spans="1:28" ht="33.75" x14ac:dyDescent="0.25">
      <c r="A70" s="66" t="s">
        <v>33</v>
      </c>
      <c r="B70" s="153" t="s">
        <v>98</v>
      </c>
      <c r="C70" s="78" t="s">
        <v>99</v>
      </c>
      <c r="D70" s="167" t="s">
        <v>28</v>
      </c>
      <c r="E70" s="154">
        <v>60</v>
      </c>
      <c r="F70" s="155">
        <v>45128000</v>
      </c>
      <c r="G70" s="156"/>
      <c r="H70" s="157"/>
      <c r="I70" s="158">
        <v>12</v>
      </c>
      <c r="J70" s="159">
        <v>8000000</v>
      </c>
      <c r="K70" s="155">
        <v>8000000</v>
      </c>
      <c r="L70" s="161">
        <v>3</v>
      </c>
      <c r="M70" s="155"/>
      <c r="N70" s="161">
        <v>3</v>
      </c>
      <c r="O70" s="155"/>
      <c r="P70" s="161"/>
      <c r="Q70" s="155"/>
      <c r="R70" s="161"/>
      <c r="S70" s="155"/>
      <c r="T70" s="161">
        <f t="shared" si="12"/>
        <v>6</v>
      </c>
      <c r="U70" s="73">
        <f t="shared" si="12"/>
        <v>0</v>
      </c>
      <c r="V70" s="163">
        <v>0</v>
      </c>
      <c r="W70" s="74">
        <f t="shared" si="14"/>
        <v>0</v>
      </c>
      <c r="X70" s="57">
        <f t="shared" si="16"/>
        <v>6</v>
      </c>
      <c r="Y70" s="155">
        <f t="shared" si="15"/>
        <v>0</v>
      </c>
      <c r="Z70" s="166">
        <f t="shared" si="17"/>
        <v>10</v>
      </c>
      <c r="AA70" s="166">
        <f t="shared" si="18"/>
        <v>0</v>
      </c>
      <c r="AB70" s="93"/>
    </row>
    <row r="71" spans="1:28" ht="33.75" x14ac:dyDescent="0.25">
      <c r="A71" s="66" t="s">
        <v>41</v>
      </c>
      <c r="B71" s="153" t="s">
        <v>100</v>
      </c>
      <c r="C71" s="78" t="s">
        <v>101</v>
      </c>
      <c r="D71" s="167" t="s">
        <v>28</v>
      </c>
      <c r="E71" s="154">
        <v>60</v>
      </c>
      <c r="F71" s="155">
        <v>89615000</v>
      </c>
      <c r="G71" s="156"/>
      <c r="H71" s="157"/>
      <c r="I71" s="158">
        <v>12</v>
      </c>
      <c r="J71" s="159">
        <v>20000000</v>
      </c>
      <c r="K71" s="155">
        <v>20000000</v>
      </c>
      <c r="L71" s="161">
        <v>3</v>
      </c>
      <c r="M71" s="155"/>
      <c r="N71" s="161">
        <v>3</v>
      </c>
      <c r="O71" s="155"/>
      <c r="P71" s="161"/>
      <c r="Q71" s="155"/>
      <c r="R71" s="161"/>
      <c r="S71" s="155"/>
      <c r="T71" s="161">
        <f t="shared" si="12"/>
        <v>6</v>
      </c>
      <c r="U71" s="73">
        <f t="shared" si="12"/>
        <v>0</v>
      </c>
      <c r="V71" s="163">
        <f t="shared" si="13"/>
        <v>50</v>
      </c>
      <c r="W71" s="74">
        <f t="shared" si="14"/>
        <v>0</v>
      </c>
      <c r="X71" s="57">
        <f t="shared" si="16"/>
        <v>6</v>
      </c>
      <c r="Y71" s="155">
        <f t="shared" si="15"/>
        <v>0</v>
      </c>
      <c r="Z71" s="166">
        <f t="shared" si="17"/>
        <v>10</v>
      </c>
      <c r="AA71" s="166">
        <f t="shared" si="18"/>
        <v>0</v>
      </c>
      <c r="AB71" s="93"/>
    </row>
    <row r="72" spans="1:28" ht="45" x14ac:dyDescent="0.25">
      <c r="A72" s="66" t="s">
        <v>73</v>
      </c>
      <c r="B72" s="153" t="s">
        <v>102</v>
      </c>
      <c r="C72" s="78" t="s">
        <v>103</v>
      </c>
      <c r="D72" s="167" t="s">
        <v>28</v>
      </c>
      <c r="E72" s="154">
        <v>60</v>
      </c>
      <c r="F72" s="155">
        <v>122102000</v>
      </c>
      <c r="G72" s="156"/>
      <c r="H72" s="157"/>
      <c r="I72" s="158">
        <v>12</v>
      </c>
      <c r="J72" s="159">
        <v>20000000</v>
      </c>
      <c r="K72" s="155">
        <v>15000000</v>
      </c>
      <c r="L72" s="161">
        <v>3</v>
      </c>
      <c r="M72" s="155">
        <v>6631925</v>
      </c>
      <c r="N72" s="161">
        <v>3</v>
      </c>
      <c r="O72" s="155">
        <v>2259000</v>
      </c>
      <c r="P72" s="161"/>
      <c r="Q72" s="155"/>
      <c r="R72" s="161"/>
      <c r="S72" s="155"/>
      <c r="T72" s="161">
        <f t="shared" si="12"/>
        <v>6</v>
      </c>
      <c r="U72" s="162">
        <f>M72+O72+Q72+S72</f>
        <v>8890925</v>
      </c>
      <c r="V72" s="163">
        <f t="shared" si="13"/>
        <v>50</v>
      </c>
      <c r="W72" s="164">
        <f t="shared" si="14"/>
        <v>59.272833333333331</v>
      </c>
      <c r="X72" s="57">
        <f t="shared" si="16"/>
        <v>6</v>
      </c>
      <c r="Y72" s="155">
        <f t="shared" si="15"/>
        <v>8890925</v>
      </c>
      <c r="Z72" s="166">
        <f t="shared" si="17"/>
        <v>10</v>
      </c>
      <c r="AA72" s="166">
        <f t="shared" si="18"/>
        <v>7.2815555846751074</v>
      </c>
      <c r="AB72" s="93"/>
    </row>
    <row r="73" spans="1:28" ht="45" x14ac:dyDescent="0.25">
      <c r="A73" s="169" t="s">
        <v>76</v>
      </c>
      <c r="B73" s="153" t="s">
        <v>104</v>
      </c>
      <c r="C73" s="78" t="s">
        <v>105</v>
      </c>
      <c r="D73" s="167" t="s">
        <v>28</v>
      </c>
      <c r="E73" s="156">
        <v>60</v>
      </c>
      <c r="F73" s="155">
        <v>27205000</v>
      </c>
      <c r="G73" s="156"/>
      <c r="H73" s="157"/>
      <c r="I73" s="170">
        <v>12</v>
      </c>
      <c r="J73" s="159">
        <v>4000000</v>
      </c>
      <c r="K73" s="155">
        <v>4000000</v>
      </c>
      <c r="L73" s="161">
        <v>3</v>
      </c>
      <c r="M73" s="155"/>
      <c r="N73" s="161">
        <v>3</v>
      </c>
      <c r="O73" s="155"/>
      <c r="P73" s="161"/>
      <c r="Q73" s="155"/>
      <c r="R73" s="161"/>
      <c r="S73" s="155"/>
      <c r="T73" s="161">
        <f t="shared" si="12"/>
        <v>6</v>
      </c>
      <c r="U73" s="162">
        <f>M73+O73+Q73+S73</f>
        <v>0</v>
      </c>
      <c r="V73" s="163">
        <f t="shared" si="13"/>
        <v>50</v>
      </c>
      <c r="W73" s="74">
        <f t="shared" si="14"/>
        <v>0</v>
      </c>
      <c r="X73" s="57">
        <f t="shared" si="16"/>
        <v>6</v>
      </c>
      <c r="Y73" s="155">
        <f t="shared" si="15"/>
        <v>0</v>
      </c>
      <c r="Z73" s="166">
        <f t="shared" si="17"/>
        <v>10</v>
      </c>
      <c r="AA73" s="166">
        <f t="shared" si="18"/>
        <v>0</v>
      </c>
      <c r="AB73" s="93"/>
    </row>
    <row r="74" spans="1:28" ht="45" x14ac:dyDescent="0.25">
      <c r="A74" s="169" t="s">
        <v>79</v>
      </c>
      <c r="B74" s="153" t="s">
        <v>106</v>
      </c>
      <c r="C74" s="78" t="s">
        <v>107</v>
      </c>
      <c r="D74" s="167" t="s">
        <v>28</v>
      </c>
      <c r="E74" s="156">
        <v>60</v>
      </c>
      <c r="F74" s="155">
        <v>16500000</v>
      </c>
      <c r="G74" s="156"/>
      <c r="H74" s="157"/>
      <c r="I74" s="170">
        <v>12</v>
      </c>
      <c r="J74" s="159">
        <v>5000000</v>
      </c>
      <c r="K74" s="155">
        <v>5000000</v>
      </c>
      <c r="L74" s="161">
        <v>3</v>
      </c>
      <c r="M74" s="155">
        <v>500000</v>
      </c>
      <c r="N74" s="161">
        <v>3</v>
      </c>
      <c r="O74" s="155">
        <v>370000</v>
      </c>
      <c r="P74" s="161"/>
      <c r="Q74" s="155"/>
      <c r="R74" s="161"/>
      <c r="S74" s="155"/>
      <c r="T74" s="161">
        <f t="shared" si="12"/>
        <v>6</v>
      </c>
      <c r="U74" s="162">
        <f>M74+O74+Q74+S74</f>
        <v>870000</v>
      </c>
      <c r="V74" s="163">
        <f t="shared" si="13"/>
        <v>50</v>
      </c>
      <c r="W74" s="74">
        <f t="shared" si="14"/>
        <v>17.399999999999999</v>
      </c>
      <c r="X74" s="57">
        <f t="shared" si="16"/>
        <v>6</v>
      </c>
      <c r="Y74" s="155">
        <f t="shared" si="15"/>
        <v>870000</v>
      </c>
      <c r="Z74" s="166">
        <f t="shared" si="17"/>
        <v>10</v>
      </c>
      <c r="AA74" s="166">
        <f t="shared" si="18"/>
        <v>5.2727272727272725</v>
      </c>
      <c r="AB74" s="93"/>
    </row>
    <row r="75" spans="1:28" x14ac:dyDescent="0.25">
      <c r="A75" s="172"/>
      <c r="B75" s="153"/>
      <c r="C75" s="174"/>
      <c r="D75" s="173"/>
      <c r="E75" s="175"/>
      <c r="F75" s="176"/>
      <c r="G75" s="177"/>
      <c r="H75" s="178"/>
      <c r="I75" s="177"/>
      <c r="J75" s="178"/>
      <c r="K75" s="178"/>
      <c r="L75" s="177"/>
      <c r="M75" s="178"/>
      <c r="N75" s="177"/>
      <c r="O75" s="178"/>
      <c r="P75" s="177"/>
      <c r="Q75" s="179"/>
      <c r="R75" s="180"/>
      <c r="S75" s="179"/>
      <c r="T75" s="180"/>
      <c r="U75" s="181" t="s">
        <v>108</v>
      </c>
      <c r="V75" s="182">
        <f>AVERAGE(V68:V74)</f>
        <v>52.380952380952372</v>
      </c>
      <c r="W75" s="182">
        <f>AVERAGE(W68:W74)</f>
        <v>25.23897619047619</v>
      </c>
      <c r="X75" s="63"/>
      <c r="Y75" s="63"/>
      <c r="Z75" s="143">
        <f>AVERAGE(Z68:Z74)</f>
        <v>11.244019138755979</v>
      </c>
      <c r="AA75" s="143">
        <f>AVERAGE(AA68:AA74)</f>
        <v>4.1961584723733596</v>
      </c>
      <c r="AB75" s="183"/>
    </row>
    <row r="76" spans="1:28" ht="12" thickBot="1" x14ac:dyDescent="0.3">
      <c r="A76" s="112"/>
      <c r="B76" s="184"/>
      <c r="C76" s="185"/>
      <c r="D76" s="113"/>
      <c r="E76" s="114"/>
      <c r="F76" s="115"/>
      <c r="G76" s="114"/>
      <c r="H76" s="116"/>
      <c r="I76" s="114"/>
      <c r="J76" s="116"/>
      <c r="K76" s="116"/>
      <c r="L76" s="114"/>
      <c r="M76" s="116"/>
      <c r="N76" s="114"/>
      <c r="O76" s="116"/>
      <c r="P76" s="114"/>
      <c r="Q76" s="116"/>
      <c r="R76" s="114"/>
      <c r="S76" s="116"/>
      <c r="T76" s="114"/>
      <c r="U76" s="186" t="s">
        <v>35</v>
      </c>
      <c r="V76" s="187"/>
      <c r="W76" s="120"/>
      <c r="X76" s="120"/>
      <c r="Y76" s="120"/>
      <c r="Z76" s="120"/>
      <c r="AA76" s="120"/>
      <c r="AB76" s="121"/>
    </row>
    <row r="77" spans="1:28" ht="12" thickBot="1" x14ac:dyDescent="0.3">
      <c r="A77" s="188"/>
      <c r="B77" s="189"/>
      <c r="C77" s="189"/>
      <c r="D77" s="190" t="s">
        <v>109</v>
      </c>
      <c r="E77" s="191"/>
      <c r="F77" s="193">
        <f>F66+F52+F46+F37+F29+F20+F11</f>
        <v>3061740000</v>
      </c>
      <c r="G77" s="192"/>
      <c r="H77" s="193">
        <f>H66+H52+H46+H37+H29+H20+H11</f>
        <v>0</v>
      </c>
      <c r="I77" s="192"/>
      <c r="J77" s="193">
        <f>J66+J52+J46+J37+J29+J20+J11</f>
        <v>529700000</v>
      </c>
      <c r="K77" s="193">
        <f>K66+K52+K46+K37+K29+K20+K11</f>
        <v>486460000</v>
      </c>
      <c r="L77" s="192"/>
      <c r="M77" s="193">
        <f>M66+M52+M46+M37+M29+M20+M11</f>
        <v>82484374</v>
      </c>
      <c r="N77" s="192"/>
      <c r="O77" s="193">
        <f>O66+O52+O46+O37+O29+O20+O11</f>
        <v>74406798</v>
      </c>
      <c r="P77" s="192"/>
      <c r="Q77" s="193">
        <f>Q66+Q52+Q46+Q37+Q29+Q20+Q11</f>
        <v>0</v>
      </c>
      <c r="R77" s="192"/>
      <c r="S77" s="193">
        <f>S66+S52+S46+S37+S29+S20+S11</f>
        <v>0</v>
      </c>
      <c r="T77" s="192"/>
      <c r="U77" s="193">
        <f>U66+U52+U46+U37+U29+U20+U11</f>
        <v>156362072</v>
      </c>
      <c r="V77" s="194"/>
      <c r="W77" s="195"/>
      <c r="X77" s="196"/>
      <c r="Y77" s="193">
        <f>Y66+Y52+Y46+Y37+Y29+Y20+Y11</f>
        <v>156362072</v>
      </c>
      <c r="Z77" s="195"/>
      <c r="AA77" s="195"/>
      <c r="AB77" s="197"/>
    </row>
    <row r="78" spans="1:28" ht="12.75" thickTop="1" thickBot="1" x14ac:dyDescent="0.3">
      <c r="A78" s="198"/>
      <c r="B78" s="199"/>
      <c r="C78" s="199"/>
      <c r="D78" s="199"/>
      <c r="E78" s="200"/>
      <c r="F78" s="201"/>
      <c r="G78" s="200"/>
      <c r="H78" s="202"/>
      <c r="I78" s="200"/>
      <c r="J78" s="202"/>
      <c r="K78" s="202"/>
      <c r="L78" s="200"/>
      <c r="M78" s="202"/>
      <c r="N78" s="200"/>
      <c r="O78" s="202"/>
      <c r="P78" s="200"/>
      <c r="Q78" s="202"/>
      <c r="R78" s="200"/>
      <c r="S78" s="202"/>
      <c r="T78" s="200"/>
      <c r="U78" s="203" t="s">
        <v>110</v>
      </c>
      <c r="V78" s="204">
        <f>(V75+V64+V49+V35+V18+V43+V27)/7</f>
        <v>50.620248099239696</v>
      </c>
      <c r="W78" s="204">
        <f>(W75+W64+W49+W35+W18+W43+W27)/7</f>
        <v>30.096124379378534</v>
      </c>
      <c r="X78" s="205"/>
      <c r="Y78" s="206"/>
      <c r="Z78" s="206"/>
      <c r="AA78" s="206"/>
      <c r="AB78" s="207"/>
    </row>
    <row r="79" spans="1:28" ht="12" thickBot="1" x14ac:dyDescent="0.3">
      <c r="A79" s="191"/>
      <c r="B79" s="208"/>
      <c r="C79" s="208"/>
      <c r="D79" s="208"/>
      <c r="E79" s="209"/>
      <c r="F79" s="332"/>
      <c r="G79" s="333"/>
      <c r="H79" s="333"/>
      <c r="I79" s="333"/>
      <c r="J79" s="333"/>
      <c r="K79" s="333"/>
      <c r="L79" s="333"/>
      <c r="M79" s="333"/>
      <c r="N79" s="333"/>
      <c r="O79" s="333"/>
      <c r="P79" s="333"/>
      <c r="Q79" s="333"/>
      <c r="R79" s="333"/>
      <c r="S79" s="333"/>
      <c r="T79" s="333"/>
      <c r="U79" s="334" t="s">
        <v>111</v>
      </c>
      <c r="V79" s="335"/>
      <c r="W79" s="333"/>
      <c r="X79" s="333"/>
      <c r="Y79" s="333"/>
      <c r="Z79" s="333"/>
      <c r="AA79" s="333"/>
      <c r="AB79" s="336"/>
    </row>
    <row r="80" spans="1:28" ht="12" thickTop="1" x14ac:dyDescent="0.25">
      <c r="A80" s="227"/>
      <c r="B80" s="227"/>
      <c r="C80" s="227"/>
      <c r="D80" s="227"/>
      <c r="E80" s="231"/>
      <c r="F80" s="337"/>
      <c r="G80" s="338"/>
      <c r="H80" s="338"/>
      <c r="I80" s="338"/>
      <c r="J80" s="338"/>
      <c r="K80" s="338"/>
      <c r="L80" s="338"/>
      <c r="M80" s="338"/>
      <c r="N80" s="338"/>
      <c r="O80" s="338"/>
      <c r="P80" s="338"/>
      <c r="Q80" s="338"/>
      <c r="R80" s="338"/>
      <c r="S80" s="338"/>
      <c r="T80" s="338"/>
      <c r="U80" s="339" t="s">
        <v>162</v>
      </c>
      <c r="V80" s="340"/>
      <c r="W80" s="338"/>
      <c r="X80" s="338"/>
      <c r="Y80" s="338"/>
      <c r="Z80" s="338"/>
      <c r="AA80" s="338"/>
      <c r="AB80" s="341"/>
    </row>
    <row r="81" spans="1:30" x14ac:dyDescent="0.25">
      <c r="A81" s="227"/>
      <c r="B81" s="227"/>
      <c r="C81" s="227"/>
      <c r="D81" s="227"/>
      <c r="E81" s="231"/>
      <c r="F81" s="337"/>
      <c r="G81" s="338"/>
      <c r="H81" s="338"/>
      <c r="I81" s="338"/>
      <c r="J81" s="338"/>
      <c r="K81" s="338"/>
      <c r="L81" s="338"/>
      <c r="M81" s="338"/>
      <c r="N81" s="338"/>
      <c r="O81" s="338"/>
      <c r="P81" s="338"/>
      <c r="Q81" s="338"/>
      <c r="R81" s="338"/>
      <c r="S81" s="338"/>
      <c r="T81" s="338"/>
      <c r="U81" s="339" t="s">
        <v>111</v>
      </c>
      <c r="V81" s="340"/>
      <c r="W81" s="338"/>
      <c r="X81" s="338"/>
      <c r="Y81" s="338"/>
      <c r="Z81" s="338"/>
      <c r="AA81" s="338"/>
      <c r="AB81" s="341"/>
    </row>
    <row r="82" spans="1:30" x14ac:dyDescent="0.25">
      <c r="A82" s="1"/>
      <c r="B82" s="2"/>
      <c r="C82" s="3"/>
      <c r="D82" s="3"/>
      <c r="E82" s="4"/>
      <c r="F82" s="5"/>
      <c r="G82" s="4"/>
      <c r="H82" s="6"/>
      <c r="I82" s="4"/>
      <c r="J82" s="7"/>
      <c r="K82" s="5"/>
      <c r="L82" s="8"/>
      <c r="M82" s="5"/>
      <c r="N82" s="8"/>
      <c r="O82" s="5"/>
      <c r="P82" s="8"/>
      <c r="Q82" s="5"/>
      <c r="R82" s="8"/>
      <c r="S82" s="5"/>
      <c r="T82" s="4"/>
      <c r="U82" s="5"/>
      <c r="V82" s="7"/>
      <c r="W82" s="5"/>
      <c r="X82" s="4"/>
      <c r="Y82" s="5"/>
      <c r="Z82" s="7"/>
      <c r="AA82" s="5"/>
      <c r="AB82" s="342"/>
    </row>
    <row r="83" spans="1:30" x14ac:dyDescent="0.25">
      <c r="A83" s="1"/>
      <c r="B83" s="2"/>
      <c r="C83" s="3"/>
      <c r="D83" s="3"/>
      <c r="E83" s="4"/>
      <c r="F83" s="5"/>
      <c r="G83" s="4"/>
      <c r="H83" s="6"/>
      <c r="I83" s="4"/>
      <c r="J83" s="7"/>
      <c r="K83" s="5"/>
      <c r="L83" s="8"/>
      <c r="M83" s="5"/>
      <c r="N83" s="8"/>
      <c r="O83" s="5"/>
      <c r="P83" s="8"/>
      <c r="Q83" s="5"/>
      <c r="R83" s="8"/>
      <c r="S83" s="5"/>
      <c r="T83" s="4"/>
      <c r="U83" s="5"/>
      <c r="V83" s="7"/>
      <c r="W83" s="5"/>
      <c r="X83" s="4"/>
      <c r="Y83" s="5"/>
      <c r="Z83" s="7"/>
      <c r="AA83" s="5"/>
      <c r="AB83" s="343"/>
    </row>
    <row r="84" spans="1:30" x14ac:dyDescent="0.25">
      <c r="A84" s="210" t="s">
        <v>112</v>
      </c>
      <c r="B84" s="211"/>
      <c r="C84" s="212"/>
      <c r="D84" s="211" t="s">
        <v>136</v>
      </c>
      <c r="E84" s="213"/>
      <c r="F84" s="214"/>
      <c r="G84" s="213"/>
      <c r="H84" s="213"/>
      <c r="I84" s="213"/>
      <c r="J84" s="213"/>
      <c r="K84" s="215"/>
      <c r="L84" s="216"/>
      <c r="M84" s="215"/>
      <c r="N84" s="216"/>
      <c r="O84" s="215"/>
      <c r="P84" s="216"/>
      <c r="Q84" s="215"/>
      <c r="R84" s="216"/>
      <c r="S84" s="215"/>
      <c r="T84" s="216"/>
      <c r="U84" s="215"/>
      <c r="V84" s="215"/>
      <c r="W84" s="215"/>
      <c r="X84" s="216"/>
      <c r="Y84" s="215"/>
      <c r="Z84" s="215"/>
      <c r="AA84" s="215"/>
      <c r="AB84" s="217"/>
    </row>
    <row r="85" spans="1:30" x14ac:dyDescent="0.25">
      <c r="A85" s="218" t="s">
        <v>113</v>
      </c>
      <c r="B85" s="219"/>
      <c r="C85" s="220"/>
      <c r="D85" s="211" t="s">
        <v>137</v>
      </c>
      <c r="E85" s="221"/>
      <c r="F85" s="222"/>
      <c r="G85" s="221"/>
      <c r="H85" s="221"/>
      <c r="I85" s="221"/>
      <c r="J85" s="223"/>
      <c r="K85" s="223"/>
      <c r="L85" s="224"/>
      <c r="M85" s="223"/>
      <c r="N85" s="224"/>
      <c r="O85" s="223"/>
      <c r="P85" s="224"/>
      <c r="Q85" s="223"/>
      <c r="R85" s="224"/>
      <c r="S85" s="223"/>
      <c r="T85" s="224"/>
      <c r="U85" s="223"/>
      <c r="V85" s="223"/>
      <c r="W85" s="223"/>
      <c r="X85" s="224"/>
      <c r="Y85" s="223"/>
      <c r="Z85" s="223"/>
      <c r="AA85" s="223"/>
      <c r="AB85" s="225"/>
    </row>
    <row r="86" spans="1:30" x14ac:dyDescent="0.25">
      <c r="A86" s="218" t="s">
        <v>114</v>
      </c>
      <c r="B86" s="211"/>
      <c r="C86" s="220"/>
      <c r="D86" s="219" t="s">
        <v>138</v>
      </c>
      <c r="E86" s="221"/>
      <c r="F86" s="222"/>
      <c r="G86" s="221"/>
      <c r="H86" s="221"/>
      <c r="I86" s="221"/>
      <c r="J86" s="221"/>
      <c r="K86" s="221"/>
      <c r="L86" s="224"/>
      <c r="M86" s="223"/>
      <c r="N86" s="224"/>
      <c r="O86" s="223"/>
      <c r="P86" s="224"/>
      <c r="Q86" s="223"/>
      <c r="R86" s="224"/>
      <c r="S86" s="223"/>
      <c r="T86" s="224"/>
      <c r="U86" s="223"/>
      <c r="V86" s="223"/>
      <c r="W86" s="223"/>
      <c r="X86" s="224"/>
      <c r="Y86" s="223"/>
      <c r="Z86" s="223"/>
      <c r="AA86" s="223"/>
      <c r="AB86" s="225"/>
      <c r="AD86" s="11" t="s">
        <v>115</v>
      </c>
    </row>
    <row r="87" spans="1:30" x14ac:dyDescent="0.25">
      <c r="A87" s="218" t="s">
        <v>116</v>
      </c>
      <c r="B87" s="219"/>
      <c r="C87" s="220"/>
      <c r="D87" s="219" t="s">
        <v>117</v>
      </c>
      <c r="E87" s="221"/>
      <c r="F87" s="222"/>
      <c r="G87" s="221"/>
      <c r="H87" s="221"/>
      <c r="I87" s="221"/>
      <c r="J87" s="221"/>
      <c r="K87" s="221"/>
      <c r="L87" s="221"/>
      <c r="M87" s="221"/>
      <c r="N87" s="221"/>
      <c r="O87" s="221"/>
      <c r="P87" s="221"/>
      <c r="Q87" s="221"/>
      <c r="R87" s="224"/>
      <c r="S87" s="223"/>
      <c r="T87" s="224"/>
      <c r="U87" s="223"/>
      <c r="V87" s="223"/>
      <c r="W87" s="223"/>
      <c r="X87" s="224"/>
      <c r="Y87" s="223"/>
      <c r="Z87" s="223"/>
      <c r="AA87" s="223"/>
      <c r="AB87" s="225"/>
    </row>
    <row r="88" spans="1:30" x14ac:dyDescent="0.25">
      <c r="A88" s="226" t="s">
        <v>118</v>
      </c>
      <c r="B88" s="227"/>
      <c r="C88" s="227"/>
      <c r="D88" s="227"/>
      <c r="E88" s="228"/>
      <c r="F88" s="229"/>
      <c r="G88" s="228"/>
      <c r="H88" s="230"/>
      <c r="I88" s="228"/>
      <c r="J88" s="231"/>
      <c r="K88" s="229"/>
      <c r="L88" s="232"/>
      <c r="M88" s="229"/>
      <c r="N88" s="232"/>
      <c r="O88" s="229"/>
      <c r="P88" s="232"/>
      <c r="Q88" s="229"/>
      <c r="R88" s="232"/>
      <c r="S88" s="229"/>
      <c r="T88" s="228"/>
      <c r="U88" s="229"/>
      <c r="V88" s="231"/>
      <c r="W88" s="229"/>
      <c r="X88" s="228"/>
      <c r="Y88" s="229"/>
      <c r="Z88" s="231"/>
      <c r="AA88" s="229"/>
      <c r="AB88" s="227"/>
    </row>
    <row r="89" spans="1:30" x14ac:dyDescent="0.25">
      <c r="A89" s="233"/>
      <c r="B89" s="227"/>
      <c r="C89" s="227"/>
      <c r="D89" s="227"/>
      <c r="E89" s="228"/>
      <c r="F89" s="229"/>
      <c r="G89" s="228"/>
      <c r="H89" s="230"/>
      <c r="I89" s="228"/>
      <c r="J89" s="231"/>
      <c r="K89" s="229"/>
      <c r="L89" s="232"/>
      <c r="M89" s="229" t="s">
        <v>119</v>
      </c>
      <c r="N89" s="232"/>
      <c r="O89" s="229"/>
      <c r="P89" s="232"/>
      <c r="Q89" s="231"/>
      <c r="R89" s="232"/>
      <c r="S89" s="229"/>
      <c r="T89" s="232"/>
      <c r="U89" s="229"/>
      <c r="V89" s="231"/>
      <c r="W89" s="231"/>
      <c r="X89" s="231"/>
      <c r="Y89" s="228" t="s">
        <v>120</v>
      </c>
      <c r="Z89" s="231"/>
      <c r="AA89" s="231"/>
      <c r="AB89" s="227"/>
    </row>
    <row r="90" spans="1:30" x14ac:dyDescent="0.25">
      <c r="A90" s="233"/>
      <c r="B90" s="234"/>
      <c r="C90" s="235"/>
      <c r="D90" s="235"/>
      <c r="E90" s="228"/>
      <c r="F90" s="229"/>
      <c r="G90" s="228"/>
      <c r="H90" s="230"/>
      <c r="I90" s="228"/>
      <c r="J90" s="231"/>
      <c r="K90" s="229"/>
      <c r="L90" s="232"/>
      <c r="M90" s="228" t="s">
        <v>163</v>
      </c>
      <c r="N90" s="232"/>
      <c r="O90" s="229"/>
      <c r="P90" s="232"/>
      <c r="Q90" s="231"/>
      <c r="R90" s="232"/>
      <c r="S90" s="231"/>
      <c r="T90" s="232"/>
      <c r="U90" s="232"/>
      <c r="V90" s="231"/>
      <c r="W90" s="232"/>
      <c r="X90" s="232"/>
      <c r="Y90" s="228" t="s">
        <v>164</v>
      </c>
      <c r="Z90" s="232"/>
      <c r="AA90" s="232"/>
      <c r="AB90" s="227"/>
    </row>
    <row r="91" spans="1:30" x14ac:dyDescent="0.25">
      <c r="A91" s="233"/>
      <c r="B91" s="227"/>
      <c r="C91" s="227"/>
      <c r="D91" s="227"/>
      <c r="E91" s="228"/>
      <c r="F91" s="229"/>
      <c r="G91" s="228"/>
      <c r="H91" s="230"/>
      <c r="I91" s="228"/>
      <c r="J91" s="231"/>
      <c r="K91" s="229"/>
      <c r="L91" s="232"/>
      <c r="M91" s="228" t="s">
        <v>121</v>
      </c>
      <c r="N91" s="232"/>
      <c r="O91" s="229"/>
      <c r="P91" s="232"/>
      <c r="Q91" s="231"/>
      <c r="R91" s="232"/>
      <c r="S91" s="231"/>
      <c r="T91" s="232"/>
      <c r="U91" s="229"/>
      <c r="V91" s="231"/>
      <c r="W91" s="231"/>
      <c r="X91" s="231"/>
      <c r="Y91" s="228" t="s">
        <v>122</v>
      </c>
      <c r="Z91" s="231"/>
      <c r="AA91" s="231"/>
      <c r="AB91" s="227"/>
    </row>
    <row r="92" spans="1:30" x14ac:dyDescent="0.25">
      <c r="A92" s="233"/>
      <c r="B92" s="234"/>
      <c r="C92" s="235"/>
      <c r="D92" s="235"/>
      <c r="E92" s="228"/>
      <c r="F92" s="229"/>
      <c r="G92" s="228"/>
      <c r="H92" s="230"/>
      <c r="I92" s="228"/>
      <c r="J92" s="231"/>
      <c r="K92" s="229"/>
      <c r="L92" s="232"/>
      <c r="M92" s="232" t="s">
        <v>151</v>
      </c>
      <c r="N92" s="232"/>
      <c r="O92" s="229"/>
      <c r="P92" s="232"/>
      <c r="Q92" s="231"/>
      <c r="R92" s="232"/>
      <c r="S92" s="231"/>
      <c r="T92" s="232"/>
      <c r="U92" s="232"/>
      <c r="V92" s="231"/>
      <c r="W92" s="229"/>
      <c r="X92" s="229"/>
      <c r="Y92" s="232" t="s">
        <v>123</v>
      </c>
      <c r="Z92" s="229"/>
      <c r="AA92" s="229"/>
      <c r="AB92" s="227"/>
    </row>
    <row r="93" spans="1:30" x14ac:dyDescent="0.25">
      <c r="A93" s="233"/>
      <c r="B93" s="234"/>
      <c r="C93" s="235"/>
      <c r="D93" s="235"/>
      <c r="E93" s="228"/>
      <c r="F93" s="229"/>
      <c r="G93" s="228"/>
      <c r="H93" s="230"/>
      <c r="I93" s="228"/>
      <c r="J93" s="231"/>
      <c r="K93" s="229"/>
      <c r="L93" s="232"/>
      <c r="M93" s="232"/>
      <c r="N93" s="232"/>
      <c r="O93" s="229"/>
      <c r="P93" s="232"/>
      <c r="Q93" s="231"/>
      <c r="R93" s="232"/>
      <c r="S93" s="231"/>
      <c r="T93" s="232"/>
      <c r="U93" s="232"/>
      <c r="V93" s="231"/>
      <c r="W93" s="229"/>
      <c r="X93" s="229"/>
      <c r="Y93" s="232"/>
      <c r="Z93" s="229"/>
      <c r="AA93" s="229"/>
      <c r="AB93" s="227"/>
    </row>
    <row r="94" spans="1:30" x14ac:dyDescent="0.25">
      <c r="A94" s="233"/>
      <c r="B94" s="234"/>
      <c r="C94" s="235"/>
      <c r="D94" s="235"/>
      <c r="E94" s="228"/>
      <c r="F94" s="229"/>
      <c r="G94" s="228"/>
      <c r="H94" s="230"/>
      <c r="I94" s="228"/>
      <c r="J94" s="231"/>
      <c r="K94" s="229"/>
      <c r="L94" s="232"/>
      <c r="M94" s="228"/>
      <c r="N94" s="232"/>
      <c r="O94" s="229"/>
      <c r="P94" s="232"/>
      <c r="Q94" s="231"/>
      <c r="R94" s="232"/>
      <c r="S94" s="231"/>
      <c r="T94" s="228"/>
      <c r="U94" s="229"/>
      <c r="V94" s="231"/>
      <c r="W94" s="229"/>
      <c r="X94" s="228"/>
      <c r="Y94" s="232"/>
      <c r="Z94" s="231"/>
      <c r="AA94" s="229"/>
      <c r="AB94" s="227"/>
    </row>
    <row r="95" spans="1:30" x14ac:dyDescent="0.25">
      <c r="A95" s="233"/>
      <c r="B95" s="234"/>
      <c r="C95" s="235"/>
      <c r="D95" s="235"/>
      <c r="E95" s="228"/>
      <c r="F95" s="229"/>
      <c r="G95" s="228"/>
      <c r="H95" s="230"/>
      <c r="I95" s="228"/>
      <c r="J95" s="231"/>
      <c r="K95" s="229"/>
      <c r="L95" s="232"/>
      <c r="M95" s="228"/>
      <c r="N95" s="232"/>
      <c r="O95" s="229"/>
      <c r="P95" s="232"/>
      <c r="Q95" s="231"/>
      <c r="R95" s="232"/>
      <c r="S95" s="231"/>
      <c r="T95" s="228"/>
      <c r="U95" s="229"/>
      <c r="V95" s="231"/>
      <c r="W95" s="229"/>
      <c r="X95" s="228"/>
      <c r="Y95" s="232"/>
      <c r="Z95" s="231"/>
      <c r="AA95" s="229"/>
      <c r="AB95" s="227"/>
    </row>
    <row r="96" spans="1:30" x14ac:dyDescent="0.25">
      <c r="A96" s="233"/>
      <c r="B96" s="234"/>
      <c r="C96" s="235"/>
      <c r="D96" s="235"/>
      <c r="E96" s="228"/>
      <c r="F96" s="229"/>
      <c r="G96" s="228"/>
      <c r="H96" s="230"/>
      <c r="I96" s="228"/>
      <c r="J96" s="231"/>
      <c r="K96" s="229"/>
      <c r="L96" s="232"/>
      <c r="M96" s="236" t="s">
        <v>152</v>
      </c>
      <c r="N96" s="232"/>
      <c r="O96" s="229"/>
      <c r="P96" s="232"/>
      <c r="Q96" s="231"/>
      <c r="R96" s="232"/>
      <c r="S96" s="231"/>
      <c r="T96" s="232"/>
      <c r="U96" s="229"/>
      <c r="V96" s="231"/>
      <c r="W96" s="237"/>
      <c r="X96" s="237"/>
      <c r="Y96" s="236" t="s">
        <v>124</v>
      </c>
      <c r="Z96" s="237"/>
      <c r="AA96" s="237"/>
      <c r="AB96" s="227"/>
    </row>
    <row r="97" spans="1:28" x14ac:dyDescent="0.25">
      <c r="A97" s="233"/>
      <c r="B97" s="238"/>
      <c r="C97" s="235"/>
      <c r="D97" s="235"/>
      <c r="E97" s="228"/>
      <c r="F97" s="229"/>
      <c r="G97" s="228"/>
      <c r="H97" s="230"/>
      <c r="I97" s="228"/>
      <c r="J97" s="231"/>
      <c r="K97" s="229"/>
      <c r="L97" s="232"/>
      <c r="M97" s="228" t="s">
        <v>153</v>
      </c>
      <c r="N97" s="232"/>
      <c r="O97" s="229"/>
      <c r="P97" s="232"/>
      <c r="Q97" s="231"/>
      <c r="R97" s="232"/>
      <c r="S97" s="231"/>
      <c r="T97" s="232"/>
      <c r="U97" s="229"/>
      <c r="V97" s="231"/>
      <c r="W97" s="231"/>
      <c r="X97" s="231"/>
      <c r="Y97" s="228" t="s">
        <v>125</v>
      </c>
      <c r="Z97" s="231"/>
      <c r="AA97" s="231"/>
      <c r="AB97" s="227"/>
    </row>
    <row r="98" spans="1:28" ht="15.75" x14ac:dyDescent="0.25">
      <c r="A98" s="233"/>
      <c r="B98" s="234"/>
      <c r="C98" s="235"/>
      <c r="D98" s="235"/>
      <c r="E98" s="228"/>
      <c r="F98" s="229"/>
      <c r="G98" s="228"/>
      <c r="H98" s="230"/>
      <c r="I98" s="228"/>
      <c r="J98" s="231"/>
      <c r="K98" s="229"/>
      <c r="L98" s="373" t="s">
        <v>154</v>
      </c>
      <c r="M98" s="373"/>
      <c r="N98" s="373"/>
      <c r="O98" s="292"/>
      <c r="P98" s="232"/>
      <c r="Q98" s="231"/>
      <c r="R98" s="232"/>
      <c r="S98" s="231"/>
      <c r="T98" s="228"/>
      <c r="U98" s="229"/>
      <c r="V98" s="231"/>
      <c r="W98" s="231"/>
      <c r="X98" s="231"/>
      <c r="Y98" s="228" t="s">
        <v>126</v>
      </c>
      <c r="Z98" s="231"/>
      <c r="AA98" s="231"/>
      <c r="AB98" s="227"/>
    </row>
    <row r="99" spans="1:28" x14ac:dyDescent="0.25">
      <c r="A99" s="239"/>
      <c r="B99" s="240"/>
      <c r="C99" s="241"/>
      <c r="D99" s="241"/>
      <c r="E99" s="242"/>
      <c r="F99" s="243"/>
      <c r="G99" s="242"/>
      <c r="H99" s="244"/>
      <c r="I99" s="242"/>
      <c r="J99" s="245"/>
      <c r="K99" s="243"/>
      <c r="L99" s="246"/>
      <c r="M99" s="243"/>
      <c r="N99" s="246"/>
      <c r="O99" s="243"/>
      <c r="P99" s="246"/>
      <c r="Q99" s="245"/>
      <c r="R99" s="246"/>
      <c r="S99" s="243"/>
      <c r="T99" s="242"/>
      <c r="U99" s="243"/>
      <c r="V99" s="245"/>
      <c r="W99" s="243"/>
      <c r="X99" s="242"/>
      <c r="Y99" s="246"/>
      <c r="Z99" s="245"/>
      <c r="AA99" s="243"/>
      <c r="AB99" s="123"/>
    </row>
  </sheetData>
  <mergeCells count="20">
    <mergeCell ref="L98:N98"/>
    <mergeCell ref="T6:U7"/>
    <mergeCell ref="V6:W7"/>
    <mergeCell ref="X6:Y7"/>
    <mergeCell ref="Z6:AA7"/>
    <mergeCell ref="A2:AB2"/>
    <mergeCell ref="A3:AB3"/>
    <mergeCell ref="A6:A8"/>
    <mergeCell ref="B6:B8"/>
    <mergeCell ref="C6:C8"/>
    <mergeCell ref="D6:D8"/>
    <mergeCell ref="E6:F7"/>
    <mergeCell ref="G6:H7"/>
    <mergeCell ref="I6:K7"/>
    <mergeCell ref="L6:S6"/>
    <mergeCell ref="AB6:AB8"/>
    <mergeCell ref="L7:M7"/>
    <mergeCell ref="N7:O7"/>
    <mergeCell ref="P7:Q7"/>
    <mergeCell ref="R7:S7"/>
  </mergeCells>
  <printOptions horizontalCentered="1"/>
  <pageMargins left="0" right="0" top="0" bottom="0" header="0.31496062992125984" footer="0.31496062992125984"/>
  <pageSetup paperSize="10000" scale="6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zoomScale="93" zoomScaleNormal="93" workbookViewId="0">
      <pane ySplit="8" topLeftCell="A12" activePane="bottomLeft" state="frozen"/>
      <selection pane="bottomLeft" activeCell="Q15" sqref="Q15"/>
    </sheetView>
  </sheetViews>
  <sheetFormatPr defaultRowHeight="11.25" x14ac:dyDescent="0.25"/>
  <cols>
    <col min="1" max="1" width="3.42578125" style="247" customWidth="1"/>
    <col min="2" max="2" width="15.42578125" style="248" customWidth="1"/>
    <col min="3" max="3" width="20.85546875" style="11" customWidth="1"/>
    <col min="4" max="4" width="6.85546875" style="11" customWidth="1"/>
    <col min="5" max="5" width="5.7109375" style="249" customWidth="1"/>
    <col min="6" max="6" width="12.85546875" style="250" customWidth="1"/>
    <col min="7" max="7" width="5.5703125" style="249" customWidth="1"/>
    <col min="8" max="8" width="10" style="251" customWidth="1"/>
    <col min="9" max="9" width="5.85546875" style="249" customWidth="1"/>
    <col min="10" max="10" width="10.5703125" style="252" customWidth="1"/>
    <col min="11" max="11" width="11.42578125" style="250" customWidth="1"/>
    <col min="12" max="12" width="5.85546875" style="253" customWidth="1"/>
    <col min="13" max="13" width="12.85546875" style="250" customWidth="1"/>
    <col min="14" max="14" width="5.85546875" style="253" customWidth="1"/>
    <col min="15" max="15" width="12.85546875" style="250" customWidth="1"/>
    <col min="16" max="16" width="5.7109375" style="253" customWidth="1"/>
    <col min="17" max="17" width="12.85546875" style="250" customWidth="1"/>
    <col min="18" max="18" width="5.85546875" style="253" customWidth="1"/>
    <col min="19" max="19" width="12.85546875" style="250" customWidth="1"/>
    <col min="20" max="20" width="5.5703125" style="249" customWidth="1"/>
    <col min="21" max="21" width="12.85546875" style="250" customWidth="1"/>
    <col min="22" max="22" width="6.28515625" style="252" customWidth="1"/>
    <col min="23" max="23" width="12.85546875" style="250" customWidth="1"/>
    <col min="24" max="24" width="6.140625" style="249" customWidth="1"/>
    <col min="25" max="25" width="12.85546875" style="250" customWidth="1"/>
    <col min="26" max="26" width="5.85546875" style="252" customWidth="1"/>
    <col min="27" max="27" width="12.85546875" style="250" customWidth="1"/>
    <col min="28" max="16384" width="9.140625" style="11"/>
  </cols>
  <sheetData>
    <row r="1" spans="1:28" x14ac:dyDescent="0.25">
      <c r="A1" s="1"/>
      <c r="B1" s="2"/>
      <c r="C1" s="3"/>
      <c r="D1" s="3"/>
      <c r="E1" s="4"/>
      <c r="F1" s="5"/>
      <c r="G1" s="4"/>
      <c r="H1" s="6"/>
      <c r="I1" s="4"/>
      <c r="J1" s="7"/>
      <c r="K1" s="5"/>
      <c r="L1" s="8"/>
      <c r="M1" s="5"/>
      <c r="N1" s="8"/>
      <c r="O1" s="5"/>
      <c r="P1" s="8"/>
      <c r="Q1" s="5"/>
      <c r="R1" s="8"/>
      <c r="S1" s="5"/>
      <c r="T1" s="4"/>
      <c r="U1" s="5"/>
      <c r="V1" s="7"/>
      <c r="W1" s="5"/>
      <c r="X1" s="4"/>
      <c r="Y1" s="5"/>
      <c r="Z1" s="7"/>
      <c r="AA1" s="9"/>
      <c r="AB1" s="10"/>
    </row>
    <row r="2" spans="1:28" s="12" customFormat="1" ht="15" x14ac:dyDescent="0.25">
      <c r="A2" s="359" t="s">
        <v>165</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row>
    <row r="3" spans="1:28" s="12" customFormat="1" ht="15" x14ac:dyDescent="0.25">
      <c r="A3" s="360" t="s">
        <v>147</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s="18" customFormat="1" ht="12.75" x14ac:dyDescent="0.2">
      <c r="A4" s="13"/>
      <c r="B4" s="14"/>
      <c r="C4" s="15"/>
      <c r="D4" s="15"/>
      <c r="E4" s="16"/>
      <c r="F4" s="17"/>
      <c r="G4" s="16"/>
      <c r="H4" s="16"/>
      <c r="I4" s="16"/>
      <c r="J4" s="16"/>
      <c r="K4" s="16"/>
      <c r="L4" s="16"/>
      <c r="M4" s="16"/>
      <c r="N4" s="16"/>
      <c r="O4" s="16"/>
      <c r="P4" s="16"/>
      <c r="Q4" s="16"/>
      <c r="R4" s="16"/>
      <c r="S4" s="16"/>
      <c r="T4" s="16"/>
      <c r="U4" s="16"/>
      <c r="V4" s="16"/>
      <c r="W4" s="16"/>
      <c r="X4" s="16"/>
      <c r="Y4" s="16"/>
      <c r="Z4" s="16"/>
      <c r="AA4" s="16"/>
      <c r="AB4" s="15"/>
    </row>
    <row r="5" spans="1:28" ht="12" thickBot="1" x14ac:dyDescent="0.25">
      <c r="A5" s="19"/>
      <c r="B5" s="20"/>
      <c r="C5" s="20"/>
      <c r="D5" s="20"/>
      <c r="E5" s="21"/>
      <c r="F5" s="22"/>
      <c r="G5" s="21"/>
      <c r="H5" s="23"/>
      <c r="I5" s="21"/>
      <c r="J5" s="24"/>
      <c r="K5" s="24"/>
      <c r="L5" s="21"/>
      <c r="M5" s="24"/>
      <c r="N5" s="21"/>
      <c r="O5" s="24"/>
      <c r="P5" s="21"/>
      <c r="Q5" s="24"/>
      <c r="R5" s="21"/>
      <c r="S5" s="24"/>
      <c r="T5" s="21"/>
      <c r="U5" s="24"/>
      <c r="V5" s="24"/>
      <c r="W5" s="24"/>
      <c r="X5" s="21"/>
      <c r="Y5" s="24"/>
      <c r="Z5" s="24"/>
      <c r="AA5" s="24"/>
      <c r="AB5" s="20"/>
    </row>
    <row r="6" spans="1:28" x14ac:dyDescent="0.25">
      <c r="A6" s="361" t="s">
        <v>0</v>
      </c>
      <c r="B6" s="363" t="s">
        <v>1</v>
      </c>
      <c r="C6" s="363" t="s">
        <v>2</v>
      </c>
      <c r="D6" s="363" t="s">
        <v>3</v>
      </c>
      <c r="E6" s="365" t="s">
        <v>4</v>
      </c>
      <c r="F6" s="366"/>
      <c r="G6" s="365" t="s">
        <v>5</v>
      </c>
      <c r="H6" s="366"/>
      <c r="I6" s="365" t="s">
        <v>6</v>
      </c>
      <c r="J6" s="369"/>
      <c r="K6" s="366"/>
      <c r="L6" s="367" t="s">
        <v>7</v>
      </c>
      <c r="M6" s="370"/>
      <c r="N6" s="370"/>
      <c r="O6" s="370"/>
      <c r="P6" s="370"/>
      <c r="Q6" s="370"/>
      <c r="R6" s="370"/>
      <c r="S6" s="368"/>
      <c r="T6" s="365" t="s">
        <v>8</v>
      </c>
      <c r="U6" s="366"/>
      <c r="V6" s="365" t="s">
        <v>9</v>
      </c>
      <c r="W6" s="366"/>
      <c r="X6" s="365" t="s">
        <v>10</v>
      </c>
      <c r="Y6" s="366"/>
      <c r="Z6" s="365" t="s">
        <v>11</v>
      </c>
      <c r="AA6" s="366"/>
      <c r="AB6" s="363" t="s">
        <v>12</v>
      </c>
    </row>
    <row r="7" spans="1:28" x14ac:dyDescent="0.25">
      <c r="A7" s="361"/>
      <c r="B7" s="363"/>
      <c r="C7" s="363"/>
      <c r="D7" s="363"/>
      <c r="E7" s="367"/>
      <c r="F7" s="368"/>
      <c r="G7" s="367"/>
      <c r="H7" s="368"/>
      <c r="I7" s="367"/>
      <c r="J7" s="370"/>
      <c r="K7" s="368"/>
      <c r="L7" s="371" t="s">
        <v>13</v>
      </c>
      <c r="M7" s="372"/>
      <c r="N7" s="371" t="s">
        <v>14</v>
      </c>
      <c r="O7" s="372"/>
      <c r="P7" s="371" t="s">
        <v>15</v>
      </c>
      <c r="Q7" s="372"/>
      <c r="R7" s="371" t="s">
        <v>16</v>
      </c>
      <c r="S7" s="372"/>
      <c r="T7" s="367"/>
      <c r="U7" s="368"/>
      <c r="V7" s="367"/>
      <c r="W7" s="368"/>
      <c r="X7" s="367"/>
      <c r="Y7" s="368"/>
      <c r="Z7" s="367"/>
      <c r="AA7" s="368"/>
      <c r="AB7" s="363"/>
    </row>
    <row r="8" spans="1:28" x14ac:dyDescent="0.25">
      <c r="A8" s="362"/>
      <c r="B8" s="364"/>
      <c r="C8" s="364"/>
      <c r="D8" s="364"/>
      <c r="E8" s="25" t="s">
        <v>17</v>
      </c>
      <c r="F8" s="26" t="s">
        <v>18</v>
      </c>
      <c r="G8" s="25" t="s">
        <v>17</v>
      </c>
      <c r="H8" s="25" t="s">
        <v>18</v>
      </c>
      <c r="I8" s="25" t="s">
        <v>17</v>
      </c>
      <c r="J8" s="25" t="s">
        <v>19</v>
      </c>
      <c r="K8" s="25" t="s">
        <v>20</v>
      </c>
      <c r="L8" s="25" t="s">
        <v>17</v>
      </c>
      <c r="M8" s="25" t="s">
        <v>18</v>
      </c>
      <c r="N8" s="25" t="s">
        <v>17</v>
      </c>
      <c r="O8" s="25" t="s">
        <v>18</v>
      </c>
      <c r="P8" s="25" t="s">
        <v>17</v>
      </c>
      <c r="Q8" s="25" t="s">
        <v>18</v>
      </c>
      <c r="R8" s="25" t="s">
        <v>17</v>
      </c>
      <c r="S8" s="25" t="s">
        <v>18</v>
      </c>
      <c r="T8" s="25" t="s">
        <v>17</v>
      </c>
      <c r="U8" s="25" t="s">
        <v>18</v>
      </c>
      <c r="V8" s="25" t="s">
        <v>17</v>
      </c>
      <c r="W8" s="25" t="s">
        <v>21</v>
      </c>
      <c r="X8" s="25" t="s">
        <v>17</v>
      </c>
      <c r="Y8" s="25" t="s">
        <v>18</v>
      </c>
      <c r="Z8" s="25" t="s">
        <v>17</v>
      </c>
      <c r="AA8" s="25" t="s">
        <v>21</v>
      </c>
      <c r="AB8" s="364"/>
    </row>
    <row r="9" spans="1:28" s="31" customFormat="1" ht="12" thickBot="1" x14ac:dyDescent="0.3">
      <c r="A9" s="27">
        <v>1</v>
      </c>
      <c r="B9" s="27">
        <v>2</v>
      </c>
      <c r="C9" s="27">
        <v>3</v>
      </c>
      <c r="D9" s="27">
        <v>4</v>
      </c>
      <c r="E9" s="28">
        <v>5</v>
      </c>
      <c r="F9" s="29">
        <v>6</v>
      </c>
      <c r="G9" s="28">
        <v>7</v>
      </c>
      <c r="H9" s="28">
        <v>8</v>
      </c>
      <c r="I9" s="28">
        <v>9</v>
      </c>
      <c r="J9" s="28">
        <v>10</v>
      </c>
      <c r="K9" s="28">
        <v>11</v>
      </c>
      <c r="L9" s="28">
        <v>12</v>
      </c>
      <c r="M9" s="28">
        <v>13</v>
      </c>
      <c r="N9" s="28">
        <v>14</v>
      </c>
      <c r="O9" s="28">
        <v>15</v>
      </c>
      <c r="P9" s="28">
        <v>16</v>
      </c>
      <c r="Q9" s="28">
        <v>17</v>
      </c>
      <c r="R9" s="28">
        <v>18</v>
      </c>
      <c r="S9" s="28">
        <v>19</v>
      </c>
      <c r="T9" s="28">
        <v>20</v>
      </c>
      <c r="U9" s="28">
        <v>21</v>
      </c>
      <c r="V9" s="30">
        <v>22</v>
      </c>
      <c r="W9" s="28">
        <v>23</v>
      </c>
      <c r="X9" s="30">
        <v>24</v>
      </c>
      <c r="Y9" s="28" t="s">
        <v>22</v>
      </c>
      <c r="Z9" s="30">
        <v>26</v>
      </c>
      <c r="AA9" s="28">
        <v>27</v>
      </c>
      <c r="AB9" s="27">
        <v>16</v>
      </c>
    </row>
    <row r="10" spans="1:28" s="48" customFormat="1" ht="15.75" thickTop="1" x14ac:dyDescent="0.25">
      <c r="A10" s="32" t="s">
        <v>23</v>
      </c>
      <c r="B10" s="33" t="s">
        <v>24</v>
      </c>
      <c r="C10" s="34"/>
      <c r="D10" s="35"/>
      <c r="E10" s="36"/>
      <c r="F10" s="37"/>
      <c r="G10" s="38"/>
      <c r="H10" s="37"/>
      <c r="I10" s="39"/>
      <c r="J10" s="40"/>
      <c r="K10" s="37"/>
      <c r="L10" s="41"/>
      <c r="M10" s="37"/>
      <c r="N10" s="42"/>
      <c r="O10" s="37"/>
      <c r="P10" s="41"/>
      <c r="Q10" s="37"/>
      <c r="R10" s="41"/>
      <c r="S10" s="37"/>
      <c r="T10" s="38"/>
      <c r="U10" s="43"/>
      <c r="V10" s="44"/>
      <c r="W10" s="43"/>
      <c r="X10" s="45"/>
      <c r="Y10" s="46"/>
      <c r="Z10" s="45"/>
      <c r="AA10" s="46"/>
      <c r="AB10" s="47"/>
    </row>
    <row r="11" spans="1:28" s="65" customFormat="1" ht="45" x14ac:dyDescent="0.25">
      <c r="A11" s="49">
        <v>1</v>
      </c>
      <c r="B11" s="50" t="s">
        <v>25</v>
      </c>
      <c r="C11" s="285"/>
      <c r="D11" s="51"/>
      <c r="E11" s="52"/>
      <c r="F11" s="53">
        <f>SUM(F15:F17)</f>
        <v>637383000</v>
      </c>
      <c r="G11" s="54"/>
      <c r="H11" s="53"/>
      <c r="I11" s="55"/>
      <c r="J11" s="53">
        <f>SUM(J15:J17)</f>
        <v>114000000</v>
      </c>
      <c r="K11" s="53">
        <f>SUM(K15:K17)</f>
        <v>105381300</v>
      </c>
      <c r="L11" s="56"/>
      <c r="M11" s="53">
        <f>SUM(M15:M17)</f>
        <v>6979000</v>
      </c>
      <c r="N11" s="57"/>
      <c r="O11" s="53">
        <f>SUM(O15:O17)</f>
        <v>1826500</v>
      </c>
      <c r="P11" s="58"/>
      <c r="Q11" s="53"/>
      <c r="R11" s="58"/>
      <c r="S11" s="53"/>
      <c r="T11" s="42"/>
      <c r="U11" s="59">
        <f>SUM(U15:U17)</f>
        <v>21550300</v>
      </c>
      <c r="V11" s="60"/>
      <c r="W11" s="61">
        <f>U11/K11*100</f>
        <v>20.449833129786786</v>
      </c>
      <c r="X11" s="57"/>
      <c r="Y11" s="53">
        <f>SUM(Y15:Y17)</f>
        <v>21550300</v>
      </c>
      <c r="Z11" s="62"/>
      <c r="AA11" s="63">
        <f>Y11/F11*100</f>
        <v>3.3810597395914228</v>
      </c>
      <c r="AB11" s="64"/>
    </row>
    <row r="12" spans="1:28" s="65" customFormat="1" ht="25.5" x14ac:dyDescent="0.25">
      <c r="A12" s="49"/>
      <c r="B12" s="293"/>
      <c r="C12" s="294" t="s">
        <v>139</v>
      </c>
      <c r="D12" s="295" t="s">
        <v>32</v>
      </c>
      <c r="E12" s="295">
        <v>100</v>
      </c>
      <c r="F12" s="53"/>
      <c r="G12" s="54">
        <v>0</v>
      </c>
      <c r="H12" s="53"/>
      <c r="I12" s="295">
        <v>100</v>
      </c>
      <c r="J12" s="53"/>
      <c r="K12" s="53"/>
      <c r="L12" s="56"/>
      <c r="M12" s="53"/>
      <c r="N12" s="57"/>
      <c r="O12" s="53"/>
      <c r="P12" s="345">
        <v>97.23</v>
      </c>
      <c r="Q12" s="53"/>
      <c r="R12" s="58"/>
      <c r="S12" s="53"/>
      <c r="T12" s="308">
        <v>97.23</v>
      </c>
      <c r="U12" s="59"/>
      <c r="V12" s="109">
        <f>T12</f>
        <v>97.23</v>
      </c>
      <c r="W12" s="61"/>
      <c r="X12" s="309">
        <f>T12</f>
        <v>97.23</v>
      </c>
      <c r="Y12" s="53"/>
      <c r="Z12" s="75">
        <f>X12/E12*100</f>
        <v>97.23</v>
      </c>
      <c r="AA12" s="63"/>
      <c r="AB12" s="64"/>
    </row>
    <row r="13" spans="1:28" s="65" customFormat="1" ht="38.25" x14ac:dyDescent="0.25">
      <c r="A13" s="49"/>
      <c r="B13" s="293"/>
      <c r="C13" s="296" t="s">
        <v>140</v>
      </c>
      <c r="D13" s="297" t="s">
        <v>32</v>
      </c>
      <c r="E13" s="300">
        <v>0</v>
      </c>
      <c r="F13" s="53"/>
      <c r="G13" s="54">
        <v>0</v>
      </c>
      <c r="H13" s="53"/>
      <c r="I13" s="300">
        <v>1</v>
      </c>
      <c r="J13" s="53"/>
      <c r="K13" s="53"/>
      <c r="L13" s="56"/>
      <c r="M13" s="53"/>
      <c r="N13" s="57"/>
      <c r="O13" s="53"/>
      <c r="P13" s="58">
        <v>100</v>
      </c>
      <c r="Q13" s="53"/>
      <c r="R13" s="58"/>
      <c r="S13" s="53"/>
      <c r="T13" s="42">
        <v>100</v>
      </c>
      <c r="U13" s="59"/>
      <c r="V13" s="60">
        <v>100</v>
      </c>
      <c r="W13" s="61"/>
      <c r="X13" s="309">
        <v>0</v>
      </c>
      <c r="Y13" s="53"/>
      <c r="Z13" s="62">
        <v>100</v>
      </c>
      <c r="AA13" s="63"/>
      <c r="AB13" s="64"/>
    </row>
    <row r="14" spans="1:28" s="65" customFormat="1" ht="25.5" x14ac:dyDescent="0.25">
      <c r="A14" s="49"/>
      <c r="B14" s="293"/>
      <c r="C14" s="298" t="s">
        <v>141</v>
      </c>
      <c r="D14" s="299" t="s">
        <v>32</v>
      </c>
      <c r="E14" s="301">
        <v>100</v>
      </c>
      <c r="F14" s="53"/>
      <c r="G14" s="54">
        <v>0</v>
      </c>
      <c r="H14" s="53"/>
      <c r="I14" s="301">
        <v>100</v>
      </c>
      <c r="J14" s="53"/>
      <c r="K14" s="53"/>
      <c r="L14" s="56"/>
      <c r="M14" s="53"/>
      <c r="N14" s="57"/>
      <c r="O14" s="53"/>
      <c r="P14" s="345">
        <v>98.86</v>
      </c>
      <c r="Q14" s="53"/>
      <c r="R14" s="58">
        <v>100</v>
      </c>
      <c r="S14" s="53"/>
      <c r="T14" s="42">
        <v>100</v>
      </c>
      <c r="U14" s="59"/>
      <c r="V14" s="109">
        <f>T14</f>
        <v>100</v>
      </c>
      <c r="W14" s="61"/>
      <c r="X14" s="109">
        <f>V14</f>
        <v>100</v>
      </c>
      <c r="Y14" s="53"/>
      <c r="Z14" s="75">
        <f>X14/E14*100</f>
        <v>100</v>
      </c>
      <c r="AA14" s="63"/>
      <c r="AB14" s="64"/>
    </row>
    <row r="15" spans="1:28" ht="157.5" x14ac:dyDescent="0.25">
      <c r="A15" s="66" t="s">
        <v>26</v>
      </c>
      <c r="B15" s="67" t="s">
        <v>27</v>
      </c>
      <c r="C15" s="286" t="s">
        <v>129</v>
      </c>
      <c r="D15" s="68" t="s">
        <v>28</v>
      </c>
      <c r="E15" s="52">
        <v>60</v>
      </c>
      <c r="F15" s="69">
        <v>168500000</v>
      </c>
      <c r="G15" s="70"/>
      <c r="H15" s="62"/>
      <c r="I15" s="71">
        <v>12</v>
      </c>
      <c r="J15" s="72">
        <v>28500000</v>
      </c>
      <c r="K15" s="72">
        <v>21387500</v>
      </c>
      <c r="L15" s="42">
        <v>3</v>
      </c>
      <c r="M15" s="69">
        <v>4209000</v>
      </c>
      <c r="N15" s="42">
        <v>3</v>
      </c>
      <c r="O15" s="69">
        <v>1826500</v>
      </c>
      <c r="P15" s="42">
        <v>3</v>
      </c>
      <c r="Q15" s="69">
        <v>6663000</v>
      </c>
      <c r="R15" s="42"/>
      <c r="S15" s="69"/>
      <c r="T15" s="42">
        <f t="shared" ref="T15:U17" si="0">L15+N15+P15+R15</f>
        <v>9</v>
      </c>
      <c r="U15" s="73">
        <f t="shared" si="0"/>
        <v>12698500</v>
      </c>
      <c r="V15" s="60">
        <f>T15/I15*100</f>
        <v>75</v>
      </c>
      <c r="W15" s="74">
        <f>SUM(U15/K15)*100</f>
        <v>59.373465809468151</v>
      </c>
      <c r="X15" s="57">
        <f>G15+T15</f>
        <v>9</v>
      </c>
      <c r="Y15" s="69">
        <f>SUM(H15+U15)</f>
        <v>12698500</v>
      </c>
      <c r="Z15" s="62">
        <f>SUM(X15/E15)*100</f>
        <v>15</v>
      </c>
      <c r="AA15" s="75">
        <f>Y15/F15*100</f>
        <v>7.5362017804154302</v>
      </c>
      <c r="AB15" s="76"/>
    </row>
    <row r="16" spans="1:28" s="80" customFormat="1" ht="45" x14ac:dyDescent="0.25">
      <c r="A16" s="77" t="s">
        <v>29</v>
      </c>
      <c r="B16" s="67" t="s">
        <v>30</v>
      </c>
      <c r="C16" s="78" t="s">
        <v>31</v>
      </c>
      <c r="D16" s="68" t="s">
        <v>32</v>
      </c>
      <c r="E16" s="52">
        <v>100</v>
      </c>
      <c r="F16" s="69">
        <v>428075000</v>
      </c>
      <c r="G16" s="70"/>
      <c r="H16" s="62"/>
      <c r="I16" s="71">
        <v>100</v>
      </c>
      <c r="J16" s="72">
        <v>80000000</v>
      </c>
      <c r="K16" s="72">
        <v>79703800</v>
      </c>
      <c r="L16" s="255">
        <v>25</v>
      </c>
      <c r="M16" s="256"/>
      <c r="N16" s="42">
        <v>25</v>
      </c>
      <c r="O16" s="256"/>
      <c r="P16" s="42">
        <v>25</v>
      </c>
      <c r="Q16" s="256">
        <v>4561800</v>
      </c>
      <c r="R16" s="42"/>
      <c r="S16" s="256"/>
      <c r="T16" s="42">
        <f t="shared" si="0"/>
        <v>75</v>
      </c>
      <c r="U16" s="73">
        <f t="shared" si="0"/>
        <v>4561800</v>
      </c>
      <c r="V16" s="109">
        <f>T16/I16*100</f>
        <v>75</v>
      </c>
      <c r="W16" s="74">
        <f>SUM(U16/K16)*100</f>
        <v>5.7234410404522746</v>
      </c>
      <c r="X16" s="57">
        <f>G16+T16</f>
        <v>75</v>
      </c>
      <c r="Y16" s="69">
        <f>SUM(H16+U16)</f>
        <v>4561800</v>
      </c>
      <c r="Z16" s="75">
        <f>SUM(X16/E16)*100</f>
        <v>75</v>
      </c>
      <c r="AA16" s="75">
        <f>Y16/F16*100</f>
        <v>1.0656543829936342</v>
      </c>
      <c r="AB16" s="76"/>
    </row>
    <row r="17" spans="1:28" s="80" customFormat="1" ht="78.75" x14ac:dyDescent="0.25">
      <c r="A17" s="77" t="s">
        <v>33</v>
      </c>
      <c r="B17" s="286" t="s">
        <v>130</v>
      </c>
      <c r="C17" s="78" t="s">
        <v>135</v>
      </c>
      <c r="D17" s="254" t="s">
        <v>28</v>
      </c>
      <c r="E17" s="52">
        <v>12</v>
      </c>
      <c r="F17" s="69">
        <v>40808000</v>
      </c>
      <c r="G17" s="70"/>
      <c r="H17" s="62"/>
      <c r="I17" s="71">
        <v>12</v>
      </c>
      <c r="J17" s="72">
        <v>5500000</v>
      </c>
      <c r="K17" s="72">
        <v>4290000</v>
      </c>
      <c r="L17" s="261">
        <v>3</v>
      </c>
      <c r="M17" s="256">
        <v>2770000</v>
      </c>
      <c r="N17" s="302">
        <v>3</v>
      </c>
      <c r="O17" s="69"/>
      <c r="P17" s="303">
        <v>3</v>
      </c>
      <c r="Q17" s="69">
        <v>1520000</v>
      </c>
      <c r="R17" s="42">
        <v>3</v>
      </c>
      <c r="S17" s="69"/>
      <c r="T17" s="261">
        <f t="shared" si="0"/>
        <v>12</v>
      </c>
      <c r="U17" s="73">
        <f t="shared" si="0"/>
        <v>4290000</v>
      </c>
      <c r="V17" s="136">
        <f>T17/I17*100</f>
        <v>100</v>
      </c>
      <c r="W17" s="137">
        <f>SUM(U17/K17)*100</f>
        <v>100</v>
      </c>
      <c r="X17" s="258">
        <f>G17+T17</f>
        <v>12</v>
      </c>
      <c r="Y17" s="139">
        <f>SUM(H17+U17)</f>
        <v>4290000</v>
      </c>
      <c r="Z17" s="140">
        <f>SUM(X17/E17)*100</f>
        <v>100</v>
      </c>
      <c r="AA17" s="108">
        <f>Y17/F17*100</f>
        <v>10.512644579494216</v>
      </c>
      <c r="AB17" s="259"/>
    </row>
    <row r="18" spans="1:28" s="48" customFormat="1" x14ac:dyDescent="0.25">
      <c r="A18" s="81"/>
      <c r="B18" s="82"/>
      <c r="C18" s="83"/>
      <c r="D18" s="84"/>
      <c r="E18" s="85"/>
      <c r="F18" s="86"/>
      <c r="G18" s="85"/>
      <c r="H18" s="87"/>
      <c r="I18" s="85"/>
      <c r="J18" s="87"/>
      <c r="K18" s="87"/>
      <c r="L18" s="85"/>
      <c r="M18" s="87"/>
      <c r="N18" s="85"/>
      <c r="O18" s="87"/>
      <c r="P18" s="85"/>
      <c r="Q18" s="87"/>
      <c r="R18" s="85"/>
      <c r="S18" s="87"/>
      <c r="T18" s="85"/>
      <c r="U18" s="88" t="s">
        <v>34</v>
      </c>
      <c r="V18" s="89">
        <f>AVERAGE(V15:V17)</f>
        <v>83.333333333333329</v>
      </c>
      <c r="W18" s="90"/>
      <c r="X18" s="91"/>
      <c r="Y18" s="92"/>
      <c r="Z18" s="63">
        <f>AVERAGE(Z15:Z17)</f>
        <v>63.333333333333336</v>
      </c>
      <c r="AA18" s="63">
        <f>AVERAGE(AA15:AA17)</f>
        <v>6.3715002476344269</v>
      </c>
      <c r="AB18" s="93"/>
    </row>
    <row r="19" spans="1:28" s="48" customFormat="1" ht="12" thickBot="1" x14ac:dyDescent="0.3">
      <c r="A19" s="94"/>
      <c r="B19" s="95"/>
      <c r="C19" s="95"/>
      <c r="D19" s="95"/>
      <c r="E19" s="96"/>
      <c r="F19" s="97"/>
      <c r="G19" s="96"/>
      <c r="H19" s="98"/>
      <c r="I19" s="96"/>
      <c r="J19" s="98"/>
      <c r="K19" s="98"/>
      <c r="L19" s="96"/>
      <c r="M19" s="98"/>
      <c r="N19" s="96"/>
      <c r="O19" s="98"/>
      <c r="P19" s="96"/>
      <c r="Q19" s="98"/>
      <c r="R19" s="96"/>
      <c r="S19" s="98"/>
      <c r="T19" s="96"/>
      <c r="U19" s="99" t="s">
        <v>35</v>
      </c>
      <c r="V19" s="100" t="s">
        <v>36</v>
      </c>
      <c r="W19" s="101"/>
      <c r="X19" s="102"/>
      <c r="Y19" s="102"/>
      <c r="Z19" s="102"/>
      <c r="AA19" s="102"/>
      <c r="AB19" s="103"/>
    </row>
    <row r="20" spans="1:28" s="65" customFormat="1" ht="57" thickTop="1" x14ac:dyDescent="0.25">
      <c r="A20" s="49">
        <v>2</v>
      </c>
      <c r="B20" s="82" t="s">
        <v>37</v>
      </c>
      <c r="C20" s="287"/>
      <c r="D20" s="51"/>
      <c r="E20" s="105"/>
      <c r="F20" s="53">
        <f>F23+F24+F25+F24</f>
        <v>683144000</v>
      </c>
      <c r="G20" s="105"/>
      <c r="H20" s="53"/>
      <c r="I20" s="105"/>
      <c r="J20" s="53">
        <f>SUM(J23:J26)</f>
        <v>117000000</v>
      </c>
      <c r="K20" s="53">
        <f>SUM(K23:K26)</f>
        <v>91316900</v>
      </c>
      <c r="L20" s="105"/>
      <c r="M20" s="53">
        <f>M23+M24+M25</f>
        <v>26902200</v>
      </c>
      <c r="N20" s="105"/>
      <c r="O20" s="53">
        <f>O23+O24+O25+O26</f>
        <v>10983000</v>
      </c>
      <c r="P20" s="105"/>
      <c r="Q20" s="53">
        <f>SUM(Q23:Q25)</f>
        <v>16791100</v>
      </c>
      <c r="R20" s="105"/>
      <c r="S20" s="53">
        <f>SUM(S23:S25)</f>
        <v>0</v>
      </c>
      <c r="T20" s="105"/>
      <c r="U20" s="59">
        <f>SUM(U23:U25)</f>
        <v>54676300</v>
      </c>
      <c r="V20" s="106"/>
      <c r="W20" s="61">
        <f>U20/K20*100</f>
        <v>59.875335233675251</v>
      </c>
      <c r="X20" s="107"/>
      <c r="Y20" s="53">
        <f>SUM(Y23:Y25)</f>
        <v>54676300</v>
      </c>
      <c r="Z20" s="108"/>
      <c r="AA20" s="63">
        <f>Y20/F20*100</f>
        <v>8.0036273465038121</v>
      </c>
      <c r="AB20" s="64"/>
    </row>
    <row r="21" spans="1:28" s="65" customFormat="1" ht="33.75" x14ac:dyDescent="0.2">
      <c r="A21" s="49"/>
      <c r="B21" s="310"/>
      <c r="C21" s="312" t="s">
        <v>155</v>
      </c>
      <c r="D21" s="51" t="s">
        <v>32</v>
      </c>
      <c r="E21" s="105">
        <v>100</v>
      </c>
      <c r="F21" s="53"/>
      <c r="G21" s="105"/>
      <c r="H21" s="53"/>
      <c r="I21" s="311"/>
      <c r="J21" s="53"/>
      <c r="K21" s="53"/>
      <c r="L21" s="105"/>
      <c r="M21" s="53"/>
      <c r="N21" s="105"/>
      <c r="O21" s="53"/>
      <c r="P21" s="105">
        <v>100</v>
      </c>
      <c r="Q21" s="53"/>
      <c r="R21" s="105"/>
      <c r="S21" s="53"/>
      <c r="T21" s="105">
        <v>100</v>
      </c>
      <c r="U21" s="59"/>
      <c r="V21" s="106">
        <v>100</v>
      </c>
      <c r="W21" s="61"/>
      <c r="X21" s="107">
        <v>100</v>
      </c>
      <c r="Y21" s="53"/>
      <c r="Z21" s="314">
        <v>100</v>
      </c>
      <c r="AA21" s="63"/>
      <c r="AB21" s="64"/>
    </row>
    <row r="22" spans="1:28" s="65" customFormat="1" ht="33.75" x14ac:dyDescent="0.25">
      <c r="A22" s="49"/>
      <c r="B22" s="310"/>
      <c r="C22" s="313" t="s">
        <v>156</v>
      </c>
      <c r="D22" s="51" t="s">
        <v>32</v>
      </c>
      <c r="E22" s="105">
        <v>100</v>
      </c>
      <c r="F22" s="53"/>
      <c r="G22" s="105"/>
      <c r="H22" s="53"/>
      <c r="I22" s="311"/>
      <c r="J22" s="53"/>
      <c r="K22" s="53"/>
      <c r="L22" s="105"/>
      <c r="M22" s="53"/>
      <c r="N22" s="105"/>
      <c r="O22" s="53"/>
      <c r="P22" s="105">
        <v>100</v>
      </c>
      <c r="Q22" s="53"/>
      <c r="R22" s="105"/>
      <c r="S22" s="53"/>
      <c r="T22" s="105">
        <v>100</v>
      </c>
      <c r="U22" s="59"/>
      <c r="V22" s="106">
        <v>100</v>
      </c>
      <c r="W22" s="61"/>
      <c r="X22" s="107">
        <v>100</v>
      </c>
      <c r="Y22" s="53"/>
      <c r="Z22" s="314">
        <v>100</v>
      </c>
      <c r="AA22" s="63"/>
      <c r="AB22" s="64"/>
    </row>
    <row r="23" spans="1:28" ht="360" x14ac:dyDescent="0.25">
      <c r="A23" s="66" t="s">
        <v>26</v>
      </c>
      <c r="B23" s="67" t="s">
        <v>38</v>
      </c>
      <c r="C23" s="291" t="s">
        <v>128</v>
      </c>
      <c r="D23" s="68" t="s">
        <v>28</v>
      </c>
      <c r="E23" s="52">
        <v>60</v>
      </c>
      <c r="F23" s="69">
        <v>380000000</v>
      </c>
      <c r="G23" s="70"/>
      <c r="H23" s="62"/>
      <c r="I23" s="71">
        <v>12</v>
      </c>
      <c r="J23" s="72">
        <v>62000000</v>
      </c>
      <c r="K23" s="72">
        <v>46654200</v>
      </c>
      <c r="L23" s="42">
        <v>3</v>
      </c>
      <c r="M23" s="69">
        <v>20709500</v>
      </c>
      <c r="N23" s="42">
        <v>3</v>
      </c>
      <c r="O23" s="69">
        <v>4970000</v>
      </c>
      <c r="P23" s="42">
        <v>3</v>
      </c>
      <c r="Q23" s="69">
        <v>5200000</v>
      </c>
      <c r="R23" s="42"/>
      <c r="S23" s="69"/>
      <c r="T23" s="42">
        <f t="shared" ref="T23:U26" si="1">L23+N23+P23+R23</f>
        <v>9</v>
      </c>
      <c r="U23" s="73">
        <f t="shared" si="1"/>
        <v>30879500</v>
      </c>
      <c r="V23" s="109">
        <f>T23/I23*100</f>
        <v>75</v>
      </c>
      <c r="W23" s="74">
        <f>SUM(U23/K23)*100</f>
        <v>66.188038804652109</v>
      </c>
      <c r="X23" s="57">
        <f>G23+T23</f>
        <v>9</v>
      </c>
      <c r="Y23" s="69">
        <f>SUM(H23+U23)</f>
        <v>30879500</v>
      </c>
      <c r="Z23" s="75">
        <f>SUM(X23/E23)*100</f>
        <v>15</v>
      </c>
      <c r="AA23" s="75">
        <f>Y23/F23*100</f>
        <v>8.1261842105263167</v>
      </c>
      <c r="AB23" s="76"/>
    </row>
    <row r="24" spans="1:28" s="80" customFormat="1" ht="56.25" x14ac:dyDescent="0.25">
      <c r="A24" s="77" t="s">
        <v>29</v>
      </c>
      <c r="B24" s="67" t="s">
        <v>39</v>
      </c>
      <c r="C24" s="78" t="s">
        <v>40</v>
      </c>
      <c r="D24" s="254" t="s">
        <v>28</v>
      </c>
      <c r="E24" s="52">
        <v>60</v>
      </c>
      <c r="F24" s="69">
        <v>100000000</v>
      </c>
      <c r="G24" s="70"/>
      <c r="H24" s="62"/>
      <c r="I24" s="71">
        <v>12</v>
      </c>
      <c r="J24" s="72">
        <v>20000000</v>
      </c>
      <c r="K24" s="72">
        <v>16291700</v>
      </c>
      <c r="L24" s="255">
        <v>3</v>
      </c>
      <c r="M24" s="256">
        <v>2292700</v>
      </c>
      <c r="N24" s="42">
        <v>3</v>
      </c>
      <c r="O24" s="256">
        <v>1820000</v>
      </c>
      <c r="P24" s="42">
        <v>3</v>
      </c>
      <c r="Q24" s="256">
        <v>2554000</v>
      </c>
      <c r="R24" s="42"/>
      <c r="S24" s="256"/>
      <c r="T24" s="42">
        <f t="shared" si="1"/>
        <v>9</v>
      </c>
      <c r="U24" s="73">
        <f t="shared" si="1"/>
        <v>6666700</v>
      </c>
      <c r="V24" s="136">
        <f>T24/I24*100</f>
        <v>75</v>
      </c>
      <c r="W24" s="74">
        <f>SUM(U24/K24)*100</f>
        <v>40.920836990614852</v>
      </c>
      <c r="X24" s="57">
        <f>G24+T24</f>
        <v>9</v>
      </c>
      <c r="Y24" s="69">
        <f>SUM(H24+U24)</f>
        <v>6666700</v>
      </c>
      <c r="Z24" s="75">
        <f>SUM(X24/E24)*100</f>
        <v>15</v>
      </c>
      <c r="AA24" s="75">
        <v>0</v>
      </c>
      <c r="AB24" s="260"/>
    </row>
    <row r="25" spans="1:28" s="80" customFormat="1" ht="45" x14ac:dyDescent="0.25">
      <c r="A25" s="77" t="s">
        <v>33</v>
      </c>
      <c r="B25" s="67" t="s">
        <v>42</v>
      </c>
      <c r="C25" s="78" t="s">
        <v>43</v>
      </c>
      <c r="D25" s="254" t="s">
        <v>28</v>
      </c>
      <c r="E25" s="277">
        <v>60</v>
      </c>
      <c r="F25" s="278">
        <v>103144000</v>
      </c>
      <c r="G25" s="70"/>
      <c r="H25" s="279"/>
      <c r="I25" s="71">
        <v>12</v>
      </c>
      <c r="J25" s="72">
        <v>25000000</v>
      </c>
      <c r="K25" s="72">
        <v>21685500</v>
      </c>
      <c r="L25" s="261">
        <v>3</v>
      </c>
      <c r="M25" s="256">
        <v>3900000</v>
      </c>
      <c r="N25" s="303">
        <v>3</v>
      </c>
      <c r="O25" s="69">
        <v>4193000</v>
      </c>
      <c r="P25" s="303">
        <v>3</v>
      </c>
      <c r="Q25" s="69">
        <v>9037100</v>
      </c>
      <c r="R25" s="42"/>
      <c r="S25" s="69"/>
      <c r="T25" s="303">
        <f t="shared" si="1"/>
        <v>9</v>
      </c>
      <c r="U25" s="73">
        <f t="shared" si="1"/>
        <v>17130100</v>
      </c>
      <c r="V25" s="136">
        <f>T25/I25*100</f>
        <v>75</v>
      </c>
      <c r="W25" s="137">
        <f>SUM(U25/K25)*100</f>
        <v>78.993336561296729</v>
      </c>
      <c r="X25" s="305">
        <f>G25+T25</f>
        <v>9</v>
      </c>
      <c r="Y25" s="139">
        <f>SUM(H25+U25)</f>
        <v>17130100</v>
      </c>
      <c r="Z25" s="108">
        <f>SUM(X25/E25)*100</f>
        <v>15</v>
      </c>
      <c r="AA25" s="108">
        <f>Y25/F25*100</f>
        <v>16.607946172341581</v>
      </c>
      <c r="AB25" s="259"/>
    </row>
    <row r="26" spans="1:28" s="80" customFormat="1" ht="22.5" x14ac:dyDescent="0.25">
      <c r="A26" s="266" t="s">
        <v>41</v>
      </c>
      <c r="B26" s="276" t="s">
        <v>148</v>
      </c>
      <c r="C26" s="284" t="s">
        <v>149</v>
      </c>
      <c r="D26" s="267" t="s">
        <v>28</v>
      </c>
      <c r="E26" s="156">
        <v>60</v>
      </c>
      <c r="F26" s="230">
        <v>42487000</v>
      </c>
      <c r="G26" s="171"/>
      <c r="H26" s="268"/>
      <c r="I26" s="280">
        <v>12</v>
      </c>
      <c r="J26" s="269">
        <v>10000000</v>
      </c>
      <c r="K26" s="281">
        <v>6685500</v>
      </c>
      <c r="L26" s="270">
        <v>3</v>
      </c>
      <c r="M26" s="282"/>
      <c r="N26" s="304">
        <v>3</v>
      </c>
      <c r="O26" s="139"/>
      <c r="P26" s="304">
        <v>3</v>
      </c>
      <c r="Q26" s="139">
        <v>6428000</v>
      </c>
      <c r="R26" s="272"/>
      <c r="S26" s="139"/>
      <c r="T26" s="303">
        <f t="shared" si="1"/>
        <v>9</v>
      </c>
      <c r="U26" s="73">
        <f t="shared" si="1"/>
        <v>6428000</v>
      </c>
      <c r="V26" s="136">
        <f>T26/I26*100</f>
        <v>75</v>
      </c>
      <c r="W26" s="137">
        <f>SUM(U26/K26)*100</f>
        <v>96.148380824171724</v>
      </c>
      <c r="X26" s="305">
        <f>G26+T26</f>
        <v>9</v>
      </c>
      <c r="Y26" s="139">
        <f>SUM(H26+U26)</f>
        <v>6428000</v>
      </c>
      <c r="Z26" s="108">
        <f>SUM(X26/E26)*100</f>
        <v>15</v>
      </c>
      <c r="AA26" s="108">
        <f>Y26/F26*100</f>
        <v>15.129333678536963</v>
      </c>
      <c r="AB26" s="183"/>
    </row>
    <row r="27" spans="1:28" s="48" customFormat="1" x14ac:dyDescent="0.25">
      <c r="A27" s="81"/>
      <c r="B27" s="275"/>
      <c r="C27" s="110"/>
      <c r="D27" s="84"/>
      <c r="E27" s="85"/>
      <c r="F27" s="86"/>
      <c r="G27" s="85"/>
      <c r="H27" s="87"/>
      <c r="I27" s="85"/>
      <c r="J27" s="87"/>
      <c r="K27" s="87"/>
      <c r="L27" s="85"/>
      <c r="M27" s="87"/>
      <c r="N27" s="85"/>
      <c r="O27" s="87"/>
      <c r="P27" s="85"/>
      <c r="Q27" s="87"/>
      <c r="R27" s="85"/>
      <c r="S27" s="87"/>
      <c r="T27" s="85"/>
      <c r="U27" s="88" t="s">
        <v>44</v>
      </c>
      <c r="V27" s="111">
        <f>AVERAGE(V23:V25)</f>
        <v>75</v>
      </c>
      <c r="W27" s="111"/>
      <c r="X27" s="91"/>
      <c r="Y27" s="63"/>
      <c r="Z27" s="63">
        <f>AVERAGE(Z23:Z25)</f>
        <v>15</v>
      </c>
      <c r="AA27" s="63">
        <f>AVERAGE(AA23:AA25)</f>
        <v>8.244710127622632</v>
      </c>
      <c r="AB27" s="93"/>
    </row>
    <row r="28" spans="1:28" s="48" customFormat="1" ht="12" thickBot="1" x14ac:dyDescent="0.3">
      <c r="A28" s="112"/>
      <c r="B28" s="113"/>
      <c r="C28" s="113"/>
      <c r="D28" s="113"/>
      <c r="E28" s="114"/>
      <c r="F28" s="115"/>
      <c r="G28" s="114"/>
      <c r="H28" s="116"/>
      <c r="I28" s="114"/>
      <c r="J28" s="116"/>
      <c r="K28" s="116"/>
      <c r="L28" s="114"/>
      <c r="M28" s="116"/>
      <c r="N28" s="114"/>
      <c r="O28" s="116"/>
      <c r="P28" s="114"/>
      <c r="Q28" s="116"/>
      <c r="R28" s="114"/>
      <c r="S28" s="116"/>
      <c r="T28" s="114"/>
      <c r="U28" s="117" t="s">
        <v>35</v>
      </c>
      <c r="V28" s="118" t="s">
        <v>36</v>
      </c>
      <c r="W28" s="119"/>
      <c r="X28" s="120"/>
      <c r="Y28" s="120"/>
      <c r="Z28" s="120"/>
      <c r="AA28" s="120"/>
      <c r="AB28" s="121"/>
    </row>
    <row r="29" spans="1:28" s="48" customFormat="1" ht="45" x14ac:dyDescent="0.25">
      <c r="A29" s="49">
        <v>3</v>
      </c>
      <c r="B29" s="82" t="s">
        <v>45</v>
      </c>
      <c r="C29" s="287"/>
      <c r="D29" s="51" t="s">
        <v>32</v>
      </c>
      <c r="E29" s="105"/>
      <c r="F29" s="53">
        <f>SUM(F32:F34)</f>
        <v>245324000</v>
      </c>
      <c r="G29" s="105"/>
      <c r="H29" s="53"/>
      <c r="I29" s="105"/>
      <c r="J29" s="53">
        <f>SUM(J32:J34)</f>
        <v>43500000</v>
      </c>
      <c r="K29" s="53">
        <f>SUM(K32:K34)</f>
        <v>36799400</v>
      </c>
      <c r="L29" s="105"/>
      <c r="M29" s="53">
        <f>M34</f>
        <v>0</v>
      </c>
      <c r="N29" s="105"/>
      <c r="O29" s="53">
        <f>O34</f>
        <v>244400</v>
      </c>
      <c r="P29" s="105"/>
      <c r="Q29" s="53">
        <f>SUM(Q32:Q34)</f>
        <v>13129400</v>
      </c>
      <c r="R29" s="105"/>
      <c r="S29" s="53">
        <f>SUM(S32:S34)</f>
        <v>0</v>
      </c>
      <c r="T29" s="105"/>
      <c r="U29" s="59">
        <f>SUM(U32:U34)</f>
        <v>25159800</v>
      </c>
      <c r="V29" s="106"/>
      <c r="W29" s="61">
        <f>U29/K29*100</f>
        <v>68.370136469616355</v>
      </c>
      <c r="X29" s="107"/>
      <c r="Y29" s="53">
        <f>SUM(Y32:Y34)</f>
        <v>25159800</v>
      </c>
      <c r="Z29" s="122"/>
      <c r="AA29" s="63">
        <f>Y29/F29*100</f>
        <v>10.255743425021604</v>
      </c>
      <c r="AB29" s="64"/>
    </row>
    <row r="30" spans="1:28" s="48" customFormat="1" ht="22.5" x14ac:dyDescent="0.25">
      <c r="A30" s="49"/>
      <c r="B30" s="310"/>
      <c r="C30" s="315" t="s">
        <v>157</v>
      </c>
      <c r="D30" s="51" t="s">
        <v>32</v>
      </c>
      <c r="E30" s="105">
        <v>5</v>
      </c>
      <c r="F30" s="53"/>
      <c r="G30" s="317"/>
      <c r="H30" s="53"/>
      <c r="I30" s="319">
        <v>10.37</v>
      </c>
      <c r="J30" s="53"/>
      <c r="K30" s="53"/>
      <c r="L30" s="105">
        <v>0</v>
      </c>
      <c r="M30" s="53"/>
      <c r="N30" s="105"/>
      <c r="O30" s="53"/>
      <c r="P30" s="317">
        <v>10.37</v>
      </c>
      <c r="Q30" s="53"/>
      <c r="R30" s="105"/>
      <c r="S30" s="53"/>
      <c r="T30" s="317">
        <v>16</v>
      </c>
      <c r="U30" s="59"/>
      <c r="V30" s="106">
        <v>48.63</v>
      </c>
      <c r="W30" s="61"/>
      <c r="X30" s="318">
        <v>16</v>
      </c>
      <c r="Y30" s="53"/>
      <c r="Z30" s="122">
        <v>0</v>
      </c>
      <c r="AA30" s="63"/>
      <c r="AB30" s="64"/>
    </row>
    <row r="31" spans="1:28" s="48" customFormat="1" ht="22.5" x14ac:dyDescent="0.25">
      <c r="A31" s="49"/>
      <c r="B31" s="310"/>
      <c r="C31" s="316" t="s">
        <v>158</v>
      </c>
      <c r="D31" s="51" t="s">
        <v>32</v>
      </c>
      <c r="E31" s="105">
        <v>100</v>
      </c>
      <c r="F31" s="53"/>
      <c r="G31" s="105"/>
      <c r="H31" s="53"/>
      <c r="I31" s="311"/>
      <c r="J31" s="53"/>
      <c r="K31" s="53"/>
      <c r="L31" s="105"/>
      <c r="M31" s="53"/>
      <c r="N31" s="105"/>
      <c r="O31" s="53"/>
      <c r="P31" s="105">
        <v>100</v>
      </c>
      <c r="Q31" s="53"/>
      <c r="R31" s="105"/>
      <c r="S31" s="53"/>
      <c r="T31" s="105">
        <v>100</v>
      </c>
      <c r="U31" s="59"/>
      <c r="V31" s="106">
        <v>100</v>
      </c>
      <c r="W31" s="61"/>
      <c r="X31" s="107">
        <v>100</v>
      </c>
      <c r="Y31" s="53"/>
      <c r="Z31" s="122">
        <v>100</v>
      </c>
      <c r="AA31" s="63"/>
      <c r="AB31" s="64"/>
    </row>
    <row r="32" spans="1:28" s="48" customFormat="1" ht="90" x14ac:dyDescent="0.25">
      <c r="A32" s="66" t="s">
        <v>26</v>
      </c>
      <c r="B32" s="67" t="s">
        <v>46</v>
      </c>
      <c r="C32" s="286" t="s">
        <v>131</v>
      </c>
      <c r="D32" s="68" t="s">
        <v>28</v>
      </c>
      <c r="E32" s="52">
        <v>60</v>
      </c>
      <c r="F32" s="69">
        <v>163500000</v>
      </c>
      <c r="G32" s="70"/>
      <c r="H32" s="62"/>
      <c r="I32" s="71">
        <v>12</v>
      </c>
      <c r="J32" s="72">
        <v>27500000</v>
      </c>
      <c r="K32" s="72">
        <v>24067000</v>
      </c>
      <c r="L32" s="42">
        <v>3</v>
      </c>
      <c r="M32" s="69"/>
      <c r="N32" s="42">
        <v>3</v>
      </c>
      <c r="O32" s="69">
        <v>7290000</v>
      </c>
      <c r="P32" s="42">
        <v>3</v>
      </c>
      <c r="Q32" s="69">
        <v>8116400</v>
      </c>
      <c r="R32" s="42"/>
      <c r="S32" s="69"/>
      <c r="T32" s="42">
        <f t="shared" ref="T32:U34" si="2">L32+N32+P32+R32</f>
        <v>9</v>
      </c>
      <c r="U32" s="73">
        <f t="shared" si="2"/>
        <v>15406400</v>
      </c>
      <c r="V32" s="109">
        <f>T32/I32*100</f>
        <v>75</v>
      </c>
      <c r="W32" s="74">
        <f>SUM(U32/K32)*100</f>
        <v>64.014625836207244</v>
      </c>
      <c r="X32" s="57">
        <f>G32+T32</f>
        <v>9</v>
      </c>
      <c r="Y32" s="69">
        <f>SUM(H32+U32)</f>
        <v>15406400</v>
      </c>
      <c r="Z32" s="75">
        <f>SUM(X32/E32)*100</f>
        <v>15</v>
      </c>
      <c r="AA32" s="75">
        <f>Y32/F32*100</f>
        <v>9.4228746177370031</v>
      </c>
      <c r="AB32" s="76"/>
    </row>
    <row r="33" spans="1:29" s="48" customFormat="1" ht="33.75" x14ac:dyDescent="0.25">
      <c r="A33" s="77" t="s">
        <v>29</v>
      </c>
      <c r="B33" s="67" t="s">
        <v>47</v>
      </c>
      <c r="C33" s="78" t="s">
        <v>48</v>
      </c>
      <c r="D33" s="68" t="s">
        <v>28</v>
      </c>
      <c r="E33" s="52">
        <v>60</v>
      </c>
      <c r="F33" s="69">
        <v>33696000</v>
      </c>
      <c r="G33" s="70"/>
      <c r="H33" s="62"/>
      <c r="I33" s="71">
        <v>12</v>
      </c>
      <c r="J33" s="72">
        <v>6000000</v>
      </c>
      <c r="K33" s="72">
        <v>4496000</v>
      </c>
      <c r="L33" s="255">
        <v>3</v>
      </c>
      <c r="M33" s="256"/>
      <c r="N33" s="42">
        <v>3</v>
      </c>
      <c r="O33" s="256">
        <v>4496000</v>
      </c>
      <c r="P33" s="42">
        <v>3</v>
      </c>
      <c r="Q33" s="256"/>
      <c r="R33" s="42">
        <v>3</v>
      </c>
      <c r="S33" s="256"/>
      <c r="T33" s="42">
        <f t="shared" si="2"/>
        <v>12</v>
      </c>
      <c r="U33" s="73">
        <f t="shared" si="2"/>
        <v>4496000</v>
      </c>
      <c r="V33" s="109">
        <f>T33/I33*100</f>
        <v>100</v>
      </c>
      <c r="W33" s="74">
        <f>SUM(U33/K33)*100</f>
        <v>100</v>
      </c>
      <c r="X33" s="57">
        <f>G33+T33</f>
        <v>12</v>
      </c>
      <c r="Y33" s="69">
        <f>SUM(H33+U33)</f>
        <v>4496000</v>
      </c>
      <c r="Z33" s="75">
        <f>SUM(X33/E33)*100</f>
        <v>20</v>
      </c>
      <c r="AA33" s="75">
        <f>Y33/F33*100</f>
        <v>13.342830009496677</v>
      </c>
      <c r="AB33" s="76"/>
    </row>
    <row r="34" spans="1:29" s="48" customFormat="1" ht="33.75" x14ac:dyDescent="0.25">
      <c r="A34" s="77" t="s">
        <v>33</v>
      </c>
      <c r="B34" s="67" t="s">
        <v>50</v>
      </c>
      <c r="C34" s="78" t="s">
        <v>51</v>
      </c>
      <c r="D34" s="254" t="s">
        <v>28</v>
      </c>
      <c r="E34" s="52">
        <v>60</v>
      </c>
      <c r="F34" s="69">
        <v>48128000</v>
      </c>
      <c r="G34" s="70"/>
      <c r="H34" s="62"/>
      <c r="I34" s="71">
        <v>12</v>
      </c>
      <c r="J34" s="72">
        <v>10000000</v>
      </c>
      <c r="K34" s="72">
        <v>8236400</v>
      </c>
      <c r="L34" s="255">
        <v>3</v>
      </c>
      <c r="M34" s="256"/>
      <c r="N34" s="42">
        <v>3</v>
      </c>
      <c r="O34" s="256">
        <v>244400</v>
      </c>
      <c r="P34" s="42">
        <v>3</v>
      </c>
      <c r="Q34" s="256">
        <v>5013000</v>
      </c>
      <c r="R34" s="42"/>
      <c r="S34" s="256"/>
      <c r="T34" s="42">
        <f t="shared" si="2"/>
        <v>9</v>
      </c>
      <c r="U34" s="73">
        <f t="shared" si="2"/>
        <v>5257400</v>
      </c>
      <c r="V34" s="136">
        <f>T34/I34*100</f>
        <v>75</v>
      </c>
      <c r="W34" s="137">
        <f>SUM(U34/K34)*100</f>
        <v>63.83128551308824</v>
      </c>
      <c r="X34" s="262"/>
      <c r="Y34" s="69">
        <f>SUM(H34+U34)</f>
        <v>5257400</v>
      </c>
      <c r="Z34" s="75">
        <f>SUM(X34/E34)*100</f>
        <v>0</v>
      </c>
      <c r="AA34" s="75">
        <f>Y34/F34*100</f>
        <v>10.923786569148936</v>
      </c>
      <c r="AB34" s="260"/>
    </row>
    <row r="35" spans="1:29" s="48" customFormat="1" x14ac:dyDescent="0.25">
      <c r="A35" s="81"/>
      <c r="B35" s="84"/>
      <c r="C35" s="110"/>
      <c r="D35" s="84"/>
      <c r="E35" s="85"/>
      <c r="F35" s="86"/>
      <c r="G35" s="85"/>
      <c r="H35" s="87"/>
      <c r="I35" s="85"/>
      <c r="J35" s="87"/>
      <c r="K35" s="87"/>
      <c r="L35" s="85"/>
      <c r="M35" s="87"/>
      <c r="N35" s="85"/>
      <c r="O35" s="87"/>
      <c r="P35" s="85"/>
      <c r="Q35" s="87"/>
      <c r="R35" s="85"/>
      <c r="S35" s="87"/>
      <c r="T35" s="85"/>
      <c r="U35" s="88" t="s">
        <v>52</v>
      </c>
      <c r="V35" s="111">
        <f>AVERAGE(V32:V34)</f>
        <v>83.333333333333329</v>
      </c>
      <c r="W35" s="111">
        <f>AVERAGE(W32:W34)</f>
        <v>75.948637116431826</v>
      </c>
      <c r="X35" s="91"/>
      <c r="Y35" s="63"/>
      <c r="Z35" s="63">
        <f>AVERAGE(Z32:Z34)</f>
        <v>11.666666666666666</v>
      </c>
      <c r="AA35" s="63">
        <f>AVERAGE(AA32:AA34)</f>
        <v>11.229830398794206</v>
      </c>
      <c r="AB35" s="93"/>
    </row>
    <row r="36" spans="1:29" s="48" customFormat="1" ht="12" thickBot="1" x14ac:dyDescent="0.3">
      <c r="A36" s="112"/>
      <c r="B36" s="113"/>
      <c r="C36" s="113"/>
      <c r="D36" s="113"/>
      <c r="E36" s="114"/>
      <c r="F36" s="115"/>
      <c r="G36" s="114"/>
      <c r="H36" s="116"/>
      <c r="I36" s="114"/>
      <c r="J36" s="116"/>
      <c r="K36" s="116"/>
      <c r="L36" s="114"/>
      <c r="M36" s="116"/>
      <c r="N36" s="114"/>
      <c r="O36" s="116"/>
      <c r="P36" s="114"/>
      <c r="Q36" s="116"/>
      <c r="R36" s="114"/>
      <c r="S36" s="116"/>
      <c r="T36" s="114"/>
      <c r="U36" s="117" t="s">
        <v>35</v>
      </c>
      <c r="V36" s="118"/>
      <c r="W36" s="119"/>
      <c r="X36" s="120"/>
      <c r="Y36" s="120"/>
      <c r="Z36" s="120"/>
      <c r="AA36" s="120"/>
      <c r="AB36" s="121"/>
      <c r="AC36" s="123"/>
    </row>
    <row r="37" spans="1:29" s="123" customFormat="1" ht="67.5" x14ac:dyDescent="0.25">
      <c r="A37" s="49">
        <v>4</v>
      </c>
      <c r="B37" s="82" t="s">
        <v>53</v>
      </c>
      <c r="C37" s="104"/>
      <c r="D37" s="51"/>
      <c r="E37" s="105"/>
      <c r="F37" s="53">
        <f>SUM(F40:F42)</f>
        <v>168587000</v>
      </c>
      <c r="G37" s="105"/>
      <c r="H37" s="53"/>
      <c r="I37" s="105"/>
      <c r="J37" s="53">
        <f>SUM(J40:J42)</f>
        <v>27200000</v>
      </c>
      <c r="K37" s="53">
        <f>SUM(K40:K42)</f>
        <v>25653700</v>
      </c>
      <c r="L37" s="105"/>
      <c r="M37" s="53">
        <f>SUM(M40:M42)</f>
        <v>7207000</v>
      </c>
      <c r="N37" s="105"/>
      <c r="O37" s="53">
        <f>SUM(O40:O42)</f>
        <v>9601200</v>
      </c>
      <c r="P37" s="105"/>
      <c r="Q37" s="53">
        <f>SUM(Q40:Q43)</f>
        <v>4455500</v>
      </c>
      <c r="R37" s="105"/>
      <c r="S37" s="53">
        <f>SUM(S40:S43)</f>
        <v>0</v>
      </c>
      <c r="T37" s="105"/>
      <c r="U37" s="59">
        <f>SUM(U40:U43)</f>
        <v>21263700</v>
      </c>
      <c r="V37" s="106"/>
      <c r="W37" s="61">
        <f>U37/K37*100</f>
        <v>82.887458729150183</v>
      </c>
      <c r="X37" s="107"/>
      <c r="Y37" s="53">
        <f>SUM(Y40:Y43)</f>
        <v>21263700</v>
      </c>
      <c r="Z37" s="122"/>
      <c r="AA37" s="63">
        <f>Y37/F37*100</f>
        <v>12.612894232651389</v>
      </c>
      <c r="AB37" s="64"/>
    </row>
    <row r="38" spans="1:29" s="123" customFormat="1" ht="22.5" x14ac:dyDescent="0.25">
      <c r="A38" s="49"/>
      <c r="B38" s="310"/>
      <c r="C38" s="315" t="s">
        <v>159</v>
      </c>
      <c r="D38" s="320" t="s">
        <v>32</v>
      </c>
      <c r="E38" s="105">
        <v>100</v>
      </c>
      <c r="F38" s="53"/>
      <c r="G38" s="105"/>
      <c r="H38" s="53"/>
      <c r="I38" s="311">
        <v>100</v>
      </c>
      <c r="J38" s="53"/>
      <c r="K38" s="53"/>
      <c r="L38" s="105">
        <v>0</v>
      </c>
      <c r="M38" s="53"/>
      <c r="N38" s="105">
        <v>0</v>
      </c>
      <c r="O38" s="53"/>
      <c r="P38" s="105">
        <v>100</v>
      </c>
      <c r="Q38" s="53"/>
      <c r="R38" s="105"/>
      <c r="S38" s="53"/>
      <c r="T38" s="105">
        <v>0</v>
      </c>
      <c r="U38" s="59"/>
      <c r="V38" s="106">
        <v>100</v>
      </c>
      <c r="W38" s="61"/>
      <c r="X38" s="318">
        <v>0</v>
      </c>
      <c r="Y38" s="53"/>
      <c r="Z38" s="122">
        <v>100</v>
      </c>
      <c r="AA38" s="63"/>
      <c r="AB38" s="64"/>
    </row>
    <row r="39" spans="1:29" s="123" customFormat="1" ht="22.5" x14ac:dyDescent="0.25">
      <c r="A39" s="49"/>
      <c r="B39" s="310"/>
      <c r="C39" s="313" t="s">
        <v>160</v>
      </c>
      <c r="D39" s="320" t="s">
        <v>161</v>
      </c>
      <c r="E39" s="105">
        <v>7</v>
      </c>
      <c r="F39" s="53"/>
      <c r="G39" s="105"/>
      <c r="H39" s="53"/>
      <c r="I39" s="311">
        <v>7</v>
      </c>
      <c r="J39" s="53"/>
      <c r="K39" s="53"/>
      <c r="L39" s="105">
        <v>7</v>
      </c>
      <c r="M39" s="53"/>
      <c r="N39" s="105">
        <v>7</v>
      </c>
      <c r="O39" s="53"/>
      <c r="P39" s="105">
        <v>7</v>
      </c>
      <c r="Q39" s="53"/>
      <c r="R39" s="105"/>
      <c r="S39" s="53"/>
      <c r="T39" s="317">
        <v>7</v>
      </c>
      <c r="U39" s="59"/>
      <c r="V39" s="106">
        <v>100</v>
      </c>
      <c r="W39" s="61"/>
      <c r="X39" s="318">
        <v>7</v>
      </c>
      <c r="Y39" s="53"/>
      <c r="Z39" s="122">
        <v>100</v>
      </c>
      <c r="AA39" s="63"/>
      <c r="AB39" s="64"/>
    </row>
    <row r="40" spans="1:29" s="123" customFormat="1" ht="56.25" x14ac:dyDescent="0.25">
      <c r="A40" s="66" t="s">
        <v>26</v>
      </c>
      <c r="B40" s="67" t="s">
        <v>54</v>
      </c>
      <c r="C40" s="289" t="s">
        <v>132</v>
      </c>
      <c r="D40" s="288"/>
      <c r="E40" s="52">
        <v>60</v>
      </c>
      <c r="F40" s="69">
        <v>74000000</v>
      </c>
      <c r="G40" s="70"/>
      <c r="H40" s="62"/>
      <c r="I40" s="71">
        <v>12</v>
      </c>
      <c r="J40" s="72">
        <v>6000000</v>
      </c>
      <c r="K40" s="72">
        <v>4778500</v>
      </c>
      <c r="L40" s="42">
        <v>3</v>
      </c>
      <c r="M40" s="69">
        <v>2427000</v>
      </c>
      <c r="N40" s="42">
        <v>3</v>
      </c>
      <c r="O40" s="69">
        <v>1096000</v>
      </c>
      <c r="P40" s="42">
        <v>3</v>
      </c>
      <c r="Q40" s="69">
        <v>1155500</v>
      </c>
      <c r="R40" s="42"/>
      <c r="S40" s="69"/>
      <c r="T40" s="42">
        <f t="shared" ref="T40:U42" si="3">L40+N40+P40+R40</f>
        <v>9</v>
      </c>
      <c r="U40" s="73">
        <f t="shared" si="3"/>
        <v>4678500</v>
      </c>
      <c r="V40" s="109">
        <f>T40/I40*100</f>
        <v>75</v>
      </c>
      <c r="W40" s="74">
        <f>SUM(U40/K40)*100</f>
        <v>97.907293083603648</v>
      </c>
      <c r="X40" s="57">
        <f>G40+T40</f>
        <v>9</v>
      </c>
      <c r="Y40" s="69">
        <f>SUM(H40+U40)</f>
        <v>4678500</v>
      </c>
      <c r="Z40" s="75">
        <f>SUM(X40/E40)*100</f>
        <v>15</v>
      </c>
      <c r="AA40" s="75">
        <f>Y40/F40*100</f>
        <v>6.3222972972972968</v>
      </c>
      <c r="AB40" s="76"/>
    </row>
    <row r="41" spans="1:29" s="123" customFormat="1" ht="45" x14ac:dyDescent="0.25">
      <c r="A41" s="66" t="s">
        <v>29</v>
      </c>
      <c r="B41" s="67" t="s">
        <v>55</v>
      </c>
      <c r="C41" s="286" t="s">
        <v>133</v>
      </c>
      <c r="D41" s="68" t="s">
        <v>150</v>
      </c>
      <c r="E41" s="52">
        <v>20</v>
      </c>
      <c r="F41" s="69">
        <v>14000000</v>
      </c>
      <c r="G41" s="70"/>
      <c r="H41" s="62"/>
      <c r="I41" s="71">
        <v>20</v>
      </c>
      <c r="J41" s="72">
        <v>8000000</v>
      </c>
      <c r="K41" s="72">
        <v>7675200</v>
      </c>
      <c r="L41" s="255">
        <v>10</v>
      </c>
      <c r="M41" s="256">
        <v>1480000</v>
      </c>
      <c r="N41" s="42">
        <v>10</v>
      </c>
      <c r="O41" s="256">
        <v>5205200</v>
      </c>
      <c r="P41" s="42"/>
      <c r="Q41" s="256"/>
      <c r="R41" s="42"/>
      <c r="S41" s="256"/>
      <c r="T41" s="42">
        <f t="shared" si="3"/>
        <v>20</v>
      </c>
      <c r="U41" s="73">
        <f t="shared" si="3"/>
        <v>6685200</v>
      </c>
      <c r="V41" s="109">
        <f>T41/I41*100</f>
        <v>100</v>
      </c>
      <c r="W41" s="74">
        <f>SUM(U41/K41)*100</f>
        <v>87.101313320825511</v>
      </c>
      <c r="X41" s="57">
        <f>G41+T41</f>
        <v>20</v>
      </c>
      <c r="Y41" s="69">
        <f>SUM(H41+U41)</f>
        <v>6685200</v>
      </c>
      <c r="Z41" s="62">
        <f>SUM(X41/E41)*100</f>
        <v>100</v>
      </c>
      <c r="AA41" s="75">
        <f>Y41/F41*100</f>
        <v>47.751428571428569</v>
      </c>
      <c r="AB41" s="76"/>
    </row>
    <row r="42" spans="1:29" s="123" customFormat="1" ht="45" x14ac:dyDescent="0.25">
      <c r="A42" s="77" t="s">
        <v>33</v>
      </c>
      <c r="B42" s="67" t="s">
        <v>56</v>
      </c>
      <c r="C42" s="67" t="s">
        <v>57</v>
      </c>
      <c r="D42" s="68" t="s">
        <v>28</v>
      </c>
      <c r="E42" s="52">
        <v>60</v>
      </c>
      <c r="F42" s="69">
        <v>80587000</v>
      </c>
      <c r="G42" s="70"/>
      <c r="H42" s="62"/>
      <c r="I42" s="71">
        <v>12</v>
      </c>
      <c r="J42" s="72">
        <v>13200000</v>
      </c>
      <c r="K42" s="72">
        <v>13200000</v>
      </c>
      <c r="L42" s="255">
        <v>3</v>
      </c>
      <c r="M42" s="256">
        <v>3300000</v>
      </c>
      <c r="N42" s="42">
        <v>3</v>
      </c>
      <c r="O42" s="256">
        <v>3300000</v>
      </c>
      <c r="P42" s="42">
        <v>3</v>
      </c>
      <c r="Q42" s="256">
        <v>3300000</v>
      </c>
      <c r="R42" s="42"/>
      <c r="S42" s="256"/>
      <c r="T42" s="42">
        <f t="shared" si="3"/>
        <v>9</v>
      </c>
      <c r="U42" s="73">
        <f t="shared" si="3"/>
        <v>9900000</v>
      </c>
      <c r="V42" s="109">
        <f>T42/I42*100</f>
        <v>75</v>
      </c>
      <c r="W42" s="74">
        <f>SUM(U42/K42)*100</f>
        <v>75</v>
      </c>
      <c r="X42" s="57"/>
      <c r="Y42" s="69">
        <f>SUM(H42+U42)</f>
        <v>9900000</v>
      </c>
      <c r="Z42" s="75">
        <f>SUM(X42/E42)*100</f>
        <v>0</v>
      </c>
      <c r="AA42" s="75">
        <f>Y42/F42*100</f>
        <v>12.284859840917269</v>
      </c>
      <c r="AB42" s="76"/>
    </row>
    <row r="43" spans="1:29" s="123" customFormat="1" x14ac:dyDescent="0.25">
      <c r="A43" s="81"/>
      <c r="B43" s="84"/>
      <c r="C43" s="110"/>
      <c r="D43" s="84"/>
      <c r="E43" s="85"/>
      <c r="F43" s="86"/>
      <c r="G43" s="85"/>
      <c r="H43" s="87"/>
      <c r="I43" s="85"/>
      <c r="J43" s="87"/>
      <c r="K43" s="87"/>
      <c r="L43" s="85"/>
      <c r="M43" s="87"/>
      <c r="N43" s="85"/>
      <c r="O43" s="87"/>
      <c r="P43" s="85"/>
      <c r="Q43" s="87"/>
      <c r="R43" s="85"/>
      <c r="S43" s="87"/>
      <c r="T43" s="85"/>
      <c r="U43" s="88" t="s">
        <v>58</v>
      </c>
      <c r="V43" s="111">
        <f>AVERAGE(V40:V42)</f>
        <v>83.333333333333329</v>
      </c>
      <c r="W43" s="111">
        <f>AVERAGE(W37:W42)</f>
        <v>85.724016283394832</v>
      </c>
      <c r="X43" s="91"/>
      <c r="Y43" s="63"/>
      <c r="Z43" s="63">
        <f>AVERAGE(Z37:Z42)</f>
        <v>63</v>
      </c>
      <c r="AA43" s="63">
        <f>AVERAGE(AA37:AA42)</f>
        <v>19.74286998557363</v>
      </c>
      <c r="AB43" s="93"/>
    </row>
    <row r="44" spans="1:29" s="123" customFormat="1" ht="12" thickBot="1" x14ac:dyDescent="0.3">
      <c r="A44" s="112"/>
      <c r="B44" s="113"/>
      <c r="C44" s="113"/>
      <c r="D44" s="113"/>
      <c r="E44" s="114"/>
      <c r="F44" s="115"/>
      <c r="G44" s="114"/>
      <c r="H44" s="116"/>
      <c r="I44" s="114"/>
      <c r="J44" s="116"/>
      <c r="K44" s="116"/>
      <c r="L44" s="114"/>
      <c r="M44" s="116"/>
      <c r="N44" s="114"/>
      <c r="O44" s="116"/>
      <c r="P44" s="114"/>
      <c r="Q44" s="116"/>
      <c r="R44" s="114"/>
      <c r="S44" s="116"/>
      <c r="T44" s="114"/>
      <c r="U44" s="117" t="s">
        <v>35</v>
      </c>
      <c r="V44" s="118"/>
      <c r="W44" s="119"/>
      <c r="X44" s="120"/>
      <c r="Y44" s="120"/>
      <c r="Z44" s="120"/>
      <c r="AA44" s="120"/>
      <c r="AB44" s="121"/>
    </row>
    <row r="45" spans="1:29" s="123" customFormat="1" ht="15" x14ac:dyDescent="0.25">
      <c r="A45" s="124" t="s">
        <v>59</v>
      </c>
      <c r="B45" s="125" t="s">
        <v>60</v>
      </c>
      <c r="C45" s="126"/>
      <c r="D45" s="127"/>
      <c r="E45" s="128"/>
      <c r="F45" s="37"/>
      <c r="G45" s="129"/>
      <c r="H45" s="37"/>
      <c r="I45" s="130"/>
      <c r="J45" s="40"/>
      <c r="K45" s="37"/>
      <c r="L45" s="131"/>
      <c r="M45" s="37"/>
      <c r="N45" s="131"/>
      <c r="O45" s="37"/>
      <c r="P45" s="131"/>
      <c r="Q45" s="37"/>
      <c r="R45" s="131"/>
      <c r="S45" s="37"/>
      <c r="T45" s="129"/>
      <c r="U45" s="43"/>
      <c r="V45" s="132"/>
      <c r="W45" s="43"/>
      <c r="X45" s="45"/>
      <c r="Y45" s="46"/>
      <c r="Z45" s="46"/>
      <c r="AA45" s="46"/>
      <c r="AB45" s="47"/>
    </row>
    <row r="46" spans="1:29" s="123" customFormat="1" ht="56.25" x14ac:dyDescent="0.25">
      <c r="A46" s="49">
        <v>1</v>
      </c>
      <c r="B46" s="82" t="s">
        <v>61</v>
      </c>
      <c r="C46" s="287" t="s">
        <v>142</v>
      </c>
      <c r="D46" s="51" t="s">
        <v>32</v>
      </c>
      <c r="E46" s="105">
        <v>100</v>
      </c>
      <c r="F46" s="53">
        <f>SUM(F48)</f>
        <v>28000000</v>
      </c>
      <c r="G46" s="105"/>
      <c r="H46" s="53"/>
      <c r="I46" s="311">
        <v>100</v>
      </c>
      <c r="J46" s="53">
        <f>SUM(J48)</f>
        <v>5000000</v>
      </c>
      <c r="K46" s="53">
        <f>SUM(K48)</f>
        <v>2785500</v>
      </c>
      <c r="L46" s="105">
        <v>0</v>
      </c>
      <c r="M46" s="53">
        <f>M48</f>
        <v>800000</v>
      </c>
      <c r="N46" s="105">
        <v>0</v>
      </c>
      <c r="O46" s="53">
        <f>O48</f>
        <v>210000</v>
      </c>
      <c r="P46" s="105"/>
      <c r="Q46" s="53">
        <f>SUM(Q48:Q49)</f>
        <v>0</v>
      </c>
      <c r="R46" s="105"/>
      <c r="S46" s="53">
        <f>SUM(S48:S49)</f>
        <v>0</v>
      </c>
      <c r="T46" s="105">
        <v>100</v>
      </c>
      <c r="U46" s="59">
        <f>SUM(U48:U49)</f>
        <v>1010000</v>
      </c>
      <c r="V46" s="106"/>
      <c r="W46" s="61">
        <f>U46/K46*100</f>
        <v>36.25919942559684</v>
      </c>
      <c r="X46" s="107"/>
      <c r="Y46" s="53">
        <f>SUM(Y48:Y49)</f>
        <v>1010000</v>
      </c>
      <c r="Z46" s="122"/>
      <c r="AA46" s="63">
        <f>Y46/F46*100</f>
        <v>3.6071428571428572</v>
      </c>
      <c r="AB46" s="64"/>
    </row>
    <row r="47" spans="1:29" s="123" customFormat="1" x14ac:dyDescent="0.25">
      <c r="A47" s="49"/>
      <c r="B47" s="310"/>
      <c r="C47" s="287"/>
      <c r="D47" s="51"/>
      <c r="E47" s="105"/>
      <c r="F47" s="53"/>
      <c r="G47" s="105"/>
      <c r="H47" s="53"/>
      <c r="I47" s="311"/>
      <c r="J47" s="53"/>
      <c r="K47" s="53"/>
      <c r="L47" s="105"/>
      <c r="M47" s="53"/>
      <c r="N47" s="105"/>
      <c r="O47" s="53"/>
      <c r="P47" s="105"/>
      <c r="Q47" s="53"/>
      <c r="R47" s="105"/>
      <c r="S47" s="53"/>
      <c r="T47" s="105"/>
      <c r="U47" s="59"/>
      <c r="V47" s="106">
        <v>100</v>
      </c>
      <c r="W47" s="61"/>
      <c r="X47" s="107">
        <v>100</v>
      </c>
      <c r="Y47" s="53">
        <v>100</v>
      </c>
      <c r="Z47" s="122">
        <v>100</v>
      </c>
      <c r="AA47" s="63">
        <v>54.3</v>
      </c>
      <c r="AB47" s="64"/>
    </row>
    <row r="48" spans="1:29" s="123" customFormat="1" ht="101.25" x14ac:dyDescent="0.25">
      <c r="A48" s="66" t="s">
        <v>26</v>
      </c>
      <c r="B48" s="67" t="s">
        <v>134</v>
      </c>
      <c r="C48" s="286" t="s">
        <v>143</v>
      </c>
      <c r="D48" s="68" t="s">
        <v>62</v>
      </c>
      <c r="E48" s="52">
        <v>167</v>
      </c>
      <c r="F48" s="69">
        <v>28000000</v>
      </c>
      <c r="G48" s="70"/>
      <c r="H48" s="62"/>
      <c r="I48" s="71">
        <v>34</v>
      </c>
      <c r="J48" s="72">
        <v>5000000</v>
      </c>
      <c r="K48" s="69">
        <v>2785500</v>
      </c>
      <c r="L48" s="42">
        <v>10</v>
      </c>
      <c r="M48" s="69">
        <v>800000</v>
      </c>
      <c r="N48" s="42">
        <v>2</v>
      </c>
      <c r="O48" s="69">
        <v>210000</v>
      </c>
      <c r="P48" s="42">
        <v>3</v>
      </c>
      <c r="Q48" s="69"/>
      <c r="R48" s="42"/>
      <c r="S48" s="69"/>
      <c r="T48" s="42">
        <f>L48+N48+P48+R48</f>
        <v>15</v>
      </c>
      <c r="U48" s="73">
        <f>M48+O48+Q48+S48</f>
        <v>1010000</v>
      </c>
      <c r="V48" s="109">
        <f>T48/I48*100</f>
        <v>44.117647058823529</v>
      </c>
      <c r="W48" s="74">
        <f>SUM(U48/K48)*100</f>
        <v>36.25919942559684</v>
      </c>
      <c r="X48" s="57">
        <f>G48+T48</f>
        <v>15</v>
      </c>
      <c r="Y48" s="69">
        <f>SUM(H48+U48)</f>
        <v>1010000</v>
      </c>
      <c r="Z48" s="75">
        <f>SUM(X48/E48)*100</f>
        <v>8.9820359281437128</v>
      </c>
      <c r="AA48" s="75">
        <f>Y48/F48*100</f>
        <v>3.6071428571428572</v>
      </c>
      <c r="AB48" s="76"/>
    </row>
    <row r="49" spans="1:28" s="123" customFormat="1" x14ac:dyDescent="0.25">
      <c r="A49" s="81"/>
      <c r="B49" s="84"/>
      <c r="C49" s="110"/>
      <c r="D49" s="84"/>
      <c r="E49" s="85"/>
      <c r="F49" s="86"/>
      <c r="G49" s="85"/>
      <c r="H49" s="87"/>
      <c r="I49" s="85"/>
      <c r="J49" s="87"/>
      <c r="K49" s="87"/>
      <c r="L49" s="85"/>
      <c r="M49" s="87"/>
      <c r="N49" s="85"/>
      <c r="O49" s="87"/>
      <c r="P49" s="85"/>
      <c r="Q49" s="87"/>
      <c r="R49" s="85"/>
      <c r="S49" s="87"/>
      <c r="T49" s="85"/>
      <c r="U49" s="88" t="s">
        <v>63</v>
      </c>
      <c r="V49" s="111">
        <f>V48</f>
        <v>44.117647058823529</v>
      </c>
      <c r="W49" s="111">
        <f>AVERAGE(W46:W48)</f>
        <v>36.25919942559684</v>
      </c>
      <c r="X49" s="91"/>
      <c r="Y49" s="63"/>
      <c r="Z49" s="63">
        <f>AVERAGE(Z46:Z48)</f>
        <v>54.491017964071858</v>
      </c>
      <c r="AA49" s="63">
        <f>AVERAGE(AA46:AA48)</f>
        <v>20.504761904761903</v>
      </c>
      <c r="AB49" s="93"/>
    </row>
    <row r="50" spans="1:28" s="123" customFormat="1" ht="12" thickBot="1" x14ac:dyDescent="0.3">
      <c r="A50" s="112"/>
      <c r="B50" s="113"/>
      <c r="C50" s="113"/>
      <c r="D50" s="113"/>
      <c r="E50" s="114"/>
      <c r="F50" s="115"/>
      <c r="G50" s="114"/>
      <c r="H50" s="116"/>
      <c r="I50" s="114"/>
      <c r="J50" s="116"/>
      <c r="K50" s="116"/>
      <c r="L50" s="114"/>
      <c r="M50" s="116"/>
      <c r="N50" s="114"/>
      <c r="O50" s="116"/>
      <c r="P50" s="114"/>
      <c r="Q50" s="116"/>
      <c r="R50" s="114"/>
      <c r="S50" s="116"/>
      <c r="T50" s="114"/>
      <c r="U50" s="117" t="s">
        <v>35</v>
      </c>
      <c r="V50" s="118"/>
      <c r="W50" s="119"/>
      <c r="X50" s="120"/>
      <c r="Y50" s="120"/>
      <c r="Z50" s="120"/>
      <c r="AA50" s="120"/>
      <c r="AB50" s="121"/>
    </row>
    <row r="51" spans="1:28" s="48" customFormat="1" ht="15" x14ac:dyDescent="0.25">
      <c r="A51" s="32" t="s">
        <v>49</v>
      </c>
      <c r="B51" s="133" t="s">
        <v>64</v>
      </c>
      <c r="C51" s="134"/>
      <c r="D51" s="127"/>
      <c r="E51" s="128"/>
      <c r="F51" s="37"/>
      <c r="G51" s="129"/>
      <c r="H51" s="37"/>
      <c r="I51" s="130"/>
      <c r="J51" s="40"/>
      <c r="K51" s="37"/>
      <c r="L51" s="131"/>
      <c r="M51" s="37"/>
      <c r="N51" s="131"/>
      <c r="O51" s="37"/>
      <c r="P51" s="131"/>
      <c r="Q51" s="37"/>
      <c r="R51" s="131"/>
      <c r="S51" s="37"/>
      <c r="T51" s="129"/>
      <c r="U51" s="43"/>
      <c r="V51" s="132"/>
      <c r="W51" s="43"/>
      <c r="X51" s="45"/>
      <c r="Y51" s="46"/>
      <c r="Z51" s="46"/>
      <c r="AA51" s="46"/>
      <c r="AB51" s="47"/>
    </row>
    <row r="52" spans="1:28" s="48" customFormat="1" ht="45" x14ac:dyDescent="0.25">
      <c r="A52" s="49">
        <v>1</v>
      </c>
      <c r="B52" s="82" t="s">
        <v>65</v>
      </c>
      <c r="C52" s="78" t="s">
        <v>144</v>
      </c>
      <c r="D52" s="51" t="s">
        <v>32</v>
      </c>
      <c r="E52" s="105">
        <v>100</v>
      </c>
      <c r="F52" s="53">
        <f>SUM(F54:F63)</f>
        <v>885932000</v>
      </c>
      <c r="G52" s="105"/>
      <c r="H52" s="53"/>
      <c r="I52" s="105">
        <v>100</v>
      </c>
      <c r="J52" s="53">
        <f>SUM(J54:J63)</f>
        <v>146000000</v>
      </c>
      <c r="K52" s="53">
        <f>SUM(K54:K63)</f>
        <v>153035700</v>
      </c>
      <c r="L52" s="105">
        <v>100</v>
      </c>
      <c r="M52" s="53">
        <f>SUM(M54:M63)</f>
        <v>23976749</v>
      </c>
      <c r="N52" s="105">
        <v>100</v>
      </c>
      <c r="O52" s="53">
        <f>SUM(O54:O63)</f>
        <v>36597598</v>
      </c>
      <c r="P52" s="105">
        <v>100</v>
      </c>
      <c r="Q52" s="53">
        <f>SUM(Q54:Q64)</f>
        <v>32054213</v>
      </c>
      <c r="R52" s="105">
        <v>100</v>
      </c>
      <c r="S52" s="53">
        <f>SUM(S54:S64)</f>
        <v>0</v>
      </c>
      <c r="T52" s="105">
        <v>100</v>
      </c>
      <c r="U52" s="53">
        <f>SUM(U54:U63)</f>
        <v>92628560</v>
      </c>
      <c r="V52" s="106">
        <v>100</v>
      </c>
      <c r="W52" s="61">
        <f>U52/K52*100</f>
        <v>60.527419419129004</v>
      </c>
      <c r="X52" s="107">
        <v>100</v>
      </c>
      <c r="Y52" s="53">
        <f>SUM(Y54:Y64)</f>
        <v>92628560</v>
      </c>
      <c r="Z52" s="122"/>
      <c r="AA52" s="63">
        <f>Y52/F52*100</f>
        <v>10.455493198123559</v>
      </c>
      <c r="AB52" s="64"/>
    </row>
    <row r="53" spans="1:28" s="48" customFormat="1" x14ac:dyDescent="0.25">
      <c r="A53" s="49"/>
      <c r="B53" s="310"/>
      <c r="C53" s="78"/>
      <c r="D53" s="51"/>
      <c r="E53" s="105"/>
      <c r="F53" s="53"/>
      <c r="G53" s="105"/>
      <c r="H53" s="53"/>
      <c r="I53" s="346"/>
      <c r="J53" s="53"/>
      <c r="K53" s="53"/>
      <c r="L53" s="317"/>
      <c r="M53" s="321"/>
      <c r="N53" s="317"/>
      <c r="O53" s="53"/>
      <c r="P53" s="317"/>
      <c r="Q53" s="53"/>
      <c r="R53" s="105"/>
      <c r="S53" s="53"/>
      <c r="T53" s="317"/>
      <c r="U53" s="53"/>
      <c r="V53" s="106"/>
      <c r="W53" s="61"/>
      <c r="X53" s="318"/>
      <c r="Y53" s="53"/>
      <c r="Z53" s="122"/>
      <c r="AA53" s="63"/>
      <c r="AB53" s="64"/>
    </row>
    <row r="54" spans="1:28" s="48" customFormat="1" ht="33.75" x14ac:dyDescent="0.25">
      <c r="A54" s="66" t="s">
        <v>26</v>
      </c>
      <c r="B54" s="135" t="s">
        <v>66</v>
      </c>
      <c r="C54" s="78" t="s">
        <v>67</v>
      </c>
      <c r="D54" s="51" t="s">
        <v>28</v>
      </c>
      <c r="E54" s="52">
        <v>60</v>
      </c>
      <c r="F54" s="69">
        <v>93897000</v>
      </c>
      <c r="G54" s="70"/>
      <c r="H54" s="62"/>
      <c r="I54" s="71">
        <v>12</v>
      </c>
      <c r="J54" s="72">
        <v>15000000</v>
      </c>
      <c r="K54" s="69">
        <v>15000000</v>
      </c>
      <c r="L54" s="105">
        <v>3</v>
      </c>
      <c r="M54" s="69">
        <v>3313151</v>
      </c>
      <c r="N54" s="42">
        <v>3</v>
      </c>
      <c r="O54" s="69">
        <v>3578636</v>
      </c>
      <c r="P54" s="42">
        <v>3</v>
      </c>
      <c r="Q54" s="69">
        <v>3331681</v>
      </c>
      <c r="R54" s="42"/>
      <c r="S54" s="69"/>
      <c r="T54" s="42">
        <f>L54+N54+P54+R54</f>
        <v>9</v>
      </c>
      <c r="U54" s="73">
        <f>M54+O54+Q54+S54</f>
        <v>10223468</v>
      </c>
      <c r="V54" s="109">
        <f t="shared" ref="V54:V63" si="4">T54/I54*100</f>
        <v>75</v>
      </c>
      <c r="W54" s="74">
        <f t="shared" ref="W54:W63" si="5">SUM(U54/K54)*100</f>
        <v>68.156453333333332</v>
      </c>
      <c r="X54" s="57">
        <f>G54+T54</f>
        <v>9</v>
      </c>
      <c r="Y54" s="69">
        <f>SUM(H54+U54)</f>
        <v>10223468</v>
      </c>
      <c r="Z54" s="75">
        <f>SUM(X54/E54)*100</f>
        <v>15</v>
      </c>
      <c r="AA54" s="75">
        <f>Y54/F54*100</f>
        <v>10.887960211721353</v>
      </c>
      <c r="AB54" s="76"/>
    </row>
    <row r="55" spans="1:28" s="48" customFormat="1" ht="22.5" x14ac:dyDescent="0.25">
      <c r="A55" s="66" t="s">
        <v>29</v>
      </c>
      <c r="B55" s="135" t="s">
        <v>68</v>
      </c>
      <c r="C55" s="78" t="s">
        <v>69</v>
      </c>
      <c r="D55" s="51" t="s">
        <v>28</v>
      </c>
      <c r="E55" s="52">
        <v>60</v>
      </c>
      <c r="F55" s="69">
        <v>28205000</v>
      </c>
      <c r="G55" s="70"/>
      <c r="H55" s="62"/>
      <c r="I55" s="71">
        <v>12</v>
      </c>
      <c r="J55" s="72">
        <v>5000000</v>
      </c>
      <c r="K55" s="69">
        <v>4270900</v>
      </c>
      <c r="L55" s="105">
        <v>3</v>
      </c>
      <c r="M55" s="69">
        <v>790000</v>
      </c>
      <c r="N55" s="42">
        <v>3</v>
      </c>
      <c r="O55" s="69">
        <v>744100</v>
      </c>
      <c r="P55" s="42">
        <v>3</v>
      </c>
      <c r="Q55" s="69">
        <v>593900</v>
      </c>
      <c r="R55" s="42"/>
      <c r="S55" s="69"/>
      <c r="T55" s="42">
        <f>L55+N55+P55+R55</f>
        <v>9</v>
      </c>
      <c r="U55" s="73">
        <f>M55+O55+Q55+S55</f>
        <v>2128000</v>
      </c>
      <c r="V55" s="109">
        <f t="shared" si="4"/>
        <v>75</v>
      </c>
      <c r="W55" s="74">
        <f t="shared" si="5"/>
        <v>49.825563698517875</v>
      </c>
      <c r="X55" s="79">
        <f t="shared" ref="X55:X63" si="6">G55+T55</f>
        <v>9</v>
      </c>
      <c r="Y55" s="69">
        <f t="shared" ref="Y55:Y63" si="7">SUM(H55+U55)</f>
        <v>2128000</v>
      </c>
      <c r="Z55" s="62">
        <f>SUM(X55/E55)*100</f>
        <v>15</v>
      </c>
      <c r="AA55" s="75">
        <f t="shared" ref="AA55:AA63" si="8">Y55/F55*100</f>
        <v>7.5447615670980319</v>
      </c>
      <c r="AB55" s="76"/>
    </row>
    <row r="56" spans="1:28" s="48" customFormat="1" ht="22.5" x14ac:dyDescent="0.25">
      <c r="A56" s="66" t="s">
        <v>33</v>
      </c>
      <c r="B56" s="135" t="s">
        <v>70</v>
      </c>
      <c r="C56" s="78" t="s">
        <v>127</v>
      </c>
      <c r="D56" s="51" t="s">
        <v>28</v>
      </c>
      <c r="E56" s="52">
        <v>60</v>
      </c>
      <c r="F56" s="69">
        <v>56410000</v>
      </c>
      <c r="G56" s="70"/>
      <c r="H56" s="62"/>
      <c r="I56" s="71">
        <v>12</v>
      </c>
      <c r="J56" s="72">
        <v>10000000</v>
      </c>
      <c r="K56" s="290">
        <v>10000000</v>
      </c>
      <c r="L56" s="42">
        <v>3</v>
      </c>
      <c r="M56" s="290">
        <v>1684300</v>
      </c>
      <c r="N56" s="42">
        <v>3</v>
      </c>
      <c r="O56" s="69">
        <v>1409600</v>
      </c>
      <c r="P56" s="42">
        <v>3</v>
      </c>
      <c r="Q56" s="69">
        <v>2085600</v>
      </c>
      <c r="R56" s="42"/>
      <c r="S56" s="69"/>
      <c r="T56" s="42">
        <f>L56+N56+P56+R56</f>
        <v>9</v>
      </c>
      <c r="U56" s="73">
        <f t="shared" ref="U56:U63" si="9">M56+O56+Q56+S56</f>
        <v>5179500</v>
      </c>
      <c r="V56" s="109">
        <f t="shared" si="4"/>
        <v>75</v>
      </c>
      <c r="W56" s="74">
        <f t="shared" si="5"/>
        <v>51.795000000000002</v>
      </c>
      <c r="X56" s="79">
        <f t="shared" si="6"/>
        <v>9</v>
      </c>
      <c r="Y56" s="69">
        <f t="shared" si="7"/>
        <v>5179500</v>
      </c>
      <c r="Z56" s="62">
        <f t="shared" ref="Z56:Z63" si="10">SUM(X56/E56)*100</f>
        <v>15</v>
      </c>
      <c r="AA56" s="75">
        <f t="shared" si="8"/>
        <v>9.1818826449211137</v>
      </c>
      <c r="AB56" s="76"/>
    </row>
    <row r="57" spans="1:28" s="48" customFormat="1" ht="33.75" x14ac:dyDescent="0.25">
      <c r="A57" s="66" t="s">
        <v>41</v>
      </c>
      <c r="B57" s="135" t="s">
        <v>71</v>
      </c>
      <c r="C57" s="78" t="s">
        <v>72</v>
      </c>
      <c r="D57" s="51" t="s">
        <v>28</v>
      </c>
      <c r="E57" s="52">
        <v>60</v>
      </c>
      <c r="F57" s="69">
        <v>33846000</v>
      </c>
      <c r="G57" s="70"/>
      <c r="H57" s="62"/>
      <c r="I57" s="71">
        <v>12</v>
      </c>
      <c r="J57" s="72">
        <v>6000000</v>
      </c>
      <c r="K57" s="69">
        <v>6000000</v>
      </c>
      <c r="L57" s="42">
        <v>3</v>
      </c>
      <c r="M57" s="69">
        <v>710000</v>
      </c>
      <c r="N57" s="42">
        <v>3</v>
      </c>
      <c r="O57" s="69">
        <v>322500</v>
      </c>
      <c r="P57" s="42">
        <v>3</v>
      </c>
      <c r="Q57" s="69">
        <v>1386500</v>
      </c>
      <c r="R57" s="42"/>
      <c r="S57" s="69"/>
      <c r="T57" s="42">
        <f>L57+N57+P57+R57</f>
        <v>9</v>
      </c>
      <c r="U57" s="73">
        <f t="shared" si="9"/>
        <v>2419000</v>
      </c>
      <c r="V57" s="109">
        <f t="shared" si="4"/>
        <v>75</v>
      </c>
      <c r="W57" s="74">
        <f t="shared" si="5"/>
        <v>40.31666666666667</v>
      </c>
      <c r="X57" s="79">
        <f t="shared" si="6"/>
        <v>9</v>
      </c>
      <c r="Y57" s="69">
        <f t="shared" si="7"/>
        <v>2419000</v>
      </c>
      <c r="Z57" s="62">
        <f t="shared" si="10"/>
        <v>15</v>
      </c>
      <c r="AA57" s="75">
        <f t="shared" si="8"/>
        <v>7.1470779412633689</v>
      </c>
      <c r="AB57" s="76"/>
    </row>
    <row r="58" spans="1:28" s="48" customFormat="1" ht="45" x14ac:dyDescent="0.25">
      <c r="A58" s="66" t="s">
        <v>73</v>
      </c>
      <c r="B58" s="135" t="s">
        <v>74</v>
      </c>
      <c r="C58" s="78" t="s">
        <v>75</v>
      </c>
      <c r="D58" s="51" t="s">
        <v>28</v>
      </c>
      <c r="E58" s="52">
        <v>60</v>
      </c>
      <c r="F58" s="69">
        <v>19743000</v>
      </c>
      <c r="G58" s="70"/>
      <c r="H58" s="62"/>
      <c r="I58" s="71">
        <v>12</v>
      </c>
      <c r="J58" s="72">
        <v>3500000</v>
      </c>
      <c r="K58" s="69">
        <v>3500000</v>
      </c>
      <c r="L58" s="42">
        <v>3</v>
      </c>
      <c r="M58" s="69">
        <v>566800</v>
      </c>
      <c r="N58" s="42">
        <v>3</v>
      </c>
      <c r="O58" s="69">
        <v>345900</v>
      </c>
      <c r="P58" s="42">
        <v>3</v>
      </c>
      <c r="Q58" s="69">
        <v>809200</v>
      </c>
      <c r="R58" s="42"/>
      <c r="S58" s="69"/>
      <c r="T58" s="42">
        <f t="shared" ref="T58:T63" si="11">L58+N58+P58+R58</f>
        <v>9</v>
      </c>
      <c r="U58" s="73">
        <f t="shared" si="9"/>
        <v>1721900</v>
      </c>
      <c r="V58" s="109">
        <f t="shared" si="4"/>
        <v>75</v>
      </c>
      <c r="W58" s="74">
        <f t="shared" si="5"/>
        <v>49.197142857142858</v>
      </c>
      <c r="X58" s="79">
        <f t="shared" si="6"/>
        <v>9</v>
      </c>
      <c r="Y58" s="69">
        <f t="shared" si="7"/>
        <v>1721900</v>
      </c>
      <c r="Z58" s="62">
        <f t="shared" si="10"/>
        <v>15</v>
      </c>
      <c r="AA58" s="75">
        <f t="shared" si="8"/>
        <v>8.7215722028060583</v>
      </c>
      <c r="AB58" s="76"/>
    </row>
    <row r="59" spans="1:28" s="48" customFormat="1" ht="56.25" x14ac:dyDescent="0.25">
      <c r="A59" s="66" t="s">
        <v>76</v>
      </c>
      <c r="B59" s="135" t="s">
        <v>77</v>
      </c>
      <c r="C59" s="78" t="s">
        <v>78</v>
      </c>
      <c r="D59" s="51" t="s">
        <v>28</v>
      </c>
      <c r="E59" s="52">
        <v>60</v>
      </c>
      <c r="F59" s="69">
        <v>8461000</v>
      </c>
      <c r="G59" s="70"/>
      <c r="H59" s="62"/>
      <c r="I59" s="71">
        <v>12</v>
      </c>
      <c r="J59" s="72">
        <v>1500000</v>
      </c>
      <c r="K59" s="69">
        <v>1500000</v>
      </c>
      <c r="L59" s="42">
        <v>3</v>
      </c>
      <c r="M59" s="69">
        <v>270000</v>
      </c>
      <c r="N59" s="42">
        <v>3</v>
      </c>
      <c r="O59" s="69">
        <v>270000</v>
      </c>
      <c r="P59" s="42">
        <v>3</v>
      </c>
      <c r="Q59" s="69">
        <v>270000</v>
      </c>
      <c r="R59" s="42"/>
      <c r="S59" s="69"/>
      <c r="T59" s="42">
        <f t="shared" si="11"/>
        <v>9</v>
      </c>
      <c r="U59" s="73">
        <f t="shared" si="9"/>
        <v>810000</v>
      </c>
      <c r="V59" s="109">
        <f t="shared" si="4"/>
        <v>75</v>
      </c>
      <c r="W59" s="74">
        <f t="shared" si="5"/>
        <v>54</v>
      </c>
      <c r="X59" s="79">
        <f t="shared" si="6"/>
        <v>9</v>
      </c>
      <c r="Y59" s="69">
        <f t="shared" si="7"/>
        <v>810000</v>
      </c>
      <c r="Z59" s="62">
        <f t="shared" si="10"/>
        <v>15</v>
      </c>
      <c r="AA59" s="75">
        <f t="shared" si="8"/>
        <v>9.5733364850490492</v>
      </c>
      <c r="AB59" s="76"/>
    </row>
    <row r="60" spans="1:28" s="48" customFormat="1" ht="33.75" x14ac:dyDescent="0.25">
      <c r="A60" s="66" t="s">
        <v>79</v>
      </c>
      <c r="B60" s="135" t="s">
        <v>80</v>
      </c>
      <c r="C60" s="78" t="s">
        <v>81</v>
      </c>
      <c r="D60" s="51" t="s">
        <v>28</v>
      </c>
      <c r="E60" s="52">
        <v>60</v>
      </c>
      <c r="F60" s="69">
        <v>147680000</v>
      </c>
      <c r="G60" s="70"/>
      <c r="H60" s="62"/>
      <c r="I60" s="71">
        <v>12</v>
      </c>
      <c r="J60" s="72">
        <v>25000000</v>
      </c>
      <c r="K60" s="69">
        <v>23500000</v>
      </c>
      <c r="L60" s="42">
        <v>3</v>
      </c>
      <c r="M60" s="69">
        <v>1790000</v>
      </c>
      <c r="N60" s="42">
        <v>3</v>
      </c>
      <c r="O60" s="69">
        <v>6590000</v>
      </c>
      <c r="P60" s="42">
        <v>3</v>
      </c>
      <c r="Q60" s="69">
        <v>7830000</v>
      </c>
      <c r="R60" s="42"/>
      <c r="S60" s="69"/>
      <c r="T60" s="42">
        <f t="shared" si="11"/>
        <v>9</v>
      </c>
      <c r="U60" s="73">
        <f t="shared" si="9"/>
        <v>16210000</v>
      </c>
      <c r="V60" s="109">
        <f t="shared" si="4"/>
        <v>75</v>
      </c>
      <c r="W60" s="74">
        <f t="shared" si="5"/>
        <v>68.978723404255319</v>
      </c>
      <c r="X60" s="79">
        <f t="shared" si="6"/>
        <v>9</v>
      </c>
      <c r="Y60" s="69">
        <f t="shared" si="7"/>
        <v>16210000</v>
      </c>
      <c r="Z60" s="62">
        <f t="shared" si="10"/>
        <v>15</v>
      </c>
      <c r="AA60" s="75">
        <f t="shared" si="8"/>
        <v>10.976435536294691</v>
      </c>
      <c r="AB60" s="76"/>
    </row>
    <row r="61" spans="1:28" s="48" customFormat="1" ht="45" x14ac:dyDescent="0.25">
      <c r="A61" s="66" t="s">
        <v>82</v>
      </c>
      <c r="B61" s="135" t="s">
        <v>83</v>
      </c>
      <c r="C61" s="78" t="s">
        <v>84</v>
      </c>
      <c r="D61" s="51" t="s">
        <v>28</v>
      </c>
      <c r="E61" s="52">
        <v>60</v>
      </c>
      <c r="F61" s="69">
        <v>141025000</v>
      </c>
      <c r="G61" s="70"/>
      <c r="H61" s="62"/>
      <c r="I61" s="71">
        <v>12</v>
      </c>
      <c r="J61" s="72">
        <v>25000000</v>
      </c>
      <c r="K61" s="69">
        <v>25000000</v>
      </c>
      <c r="L61" s="42">
        <v>3</v>
      </c>
      <c r="M61" s="69">
        <v>3620000</v>
      </c>
      <c r="N61" s="42">
        <v>3</v>
      </c>
      <c r="O61" s="69">
        <v>3290000</v>
      </c>
      <c r="P61" s="42">
        <v>3</v>
      </c>
      <c r="Q61" s="69">
        <v>6040000</v>
      </c>
      <c r="R61" s="42"/>
      <c r="S61" s="69"/>
      <c r="T61" s="42">
        <f t="shared" si="11"/>
        <v>9</v>
      </c>
      <c r="U61" s="73">
        <f t="shared" si="9"/>
        <v>12950000</v>
      </c>
      <c r="V61" s="109">
        <f t="shared" si="4"/>
        <v>75</v>
      </c>
      <c r="W61" s="74">
        <f t="shared" si="5"/>
        <v>51.800000000000004</v>
      </c>
      <c r="X61" s="79">
        <f t="shared" si="6"/>
        <v>9</v>
      </c>
      <c r="Y61" s="69">
        <f t="shared" si="7"/>
        <v>12950000</v>
      </c>
      <c r="Z61" s="62">
        <f t="shared" si="10"/>
        <v>15</v>
      </c>
      <c r="AA61" s="75">
        <f t="shared" si="8"/>
        <v>9.1827690125864212</v>
      </c>
      <c r="AB61" s="76"/>
    </row>
    <row r="62" spans="1:28" s="48" customFormat="1" ht="45" x14ac:dyDescent="0.25">
      <c r="A62" s="66" t="s">
        <v>85</v>
      </c>
      <c r="B62" s="135" t="s">
        <v>86</v>
      </c>
      <c r="C62" s="78" t="s">
        <v>87</v>
      </c>
      <c r="D62" s="51" t="s">
        <v>28</v>
      </c>
      <c r="E62" s="52">
        <v>60</v>
      </c>
      <c r="F62" s="69">
        <v>169230000</v>
      </c>
      <c r="G62" s="70"/>
      <c r="H62" s="62"/>
      <c r="I62" s="71">
        <v>12</v>
      </c>
      <c r="J62" s="72">
        <v>30000000</v>
      </c>
      <c r="K62" s="69">
        <v>30000000</v>
      </c>
      <c r="L62" s="42">
        <v>3</v>
      </c>
      <c r="M62" s="69">
        <v>2910000</v>
      </c>
      <c r="N62" s="42">
        <v>3</v>
      </c>
      <c r="O62" s="69">
        <v>11787000</v>
      </c>
      <c r="P62" s="42">
        <v>3</v>
      </c>
      <c r="Q62" s="69">
        <v>1466000</v>
      </c>
      <c r="R62" s="42"/>
      <c r="S62" s="69"/>
      <c r="T62" s="42">
        <f t="shared" si="11"/>
        <v>9</v>
      </c>
      <c r="U62" s="73">
        <f t="shared" si="9"/>
        <v>16163000</v>
      </c>
      <c r="V62" s="109">
        <f t="shared" si="4"/>
        <v>75</v>
      </c>
      <c r="W62" s="74">
        <f t="shared" si="5"/>
        <v>53.876666666666665</v>
      </c>
      <c r="X62" s="79">
        <f t="shared" si="6"/>
        <v>9</v>
      </c>
      <c r="Y62" s="69">
        <f t="shared" si="7"/>
        <v>16163000</v>
      </c>
      <c r="Z62" s="62">
        <f t="shared" si="10"/>
        <v>15</v>
      </c>
      <c r="AA62" s="75">
        <f t="shared" si="8"/>
        <v>9.5509070495774981</v>
      </c>
      <c r="AB62" s="76"/>
    </row>
    <row r="63" spans="1:28" s="48" customFormat="1" ht="56.25" x14ac:dyDescent="0.25">
      <c r="A63" s="66" t="s">
        <v>88</v>
      </c>
      <c r="B63" s="135" t="s">
        <v>89</v>
      </c>
      <c r="C63" s="78" t="s">
        <v>90</v>
      </c>
      <c r="D63" s="51" t="s">
        <v>28</v>
      </c>
      <c r="E63" s="52">
        <v>60</v>
      </c>
      <c r="F63" s="69">
        <v>187435000</v>
      </c>
      <c r="G63" s="70"/>
      <c r="H63" s="62"/>
      <c r="I63" s="71">
        <v>12</v>
      </c>
      <c r="J63" s="72">
        <v>25000000</v>
      </c>
      <c r="K63" s="69">
        <v>34264800</v>
      </c>
      <c r="L63" s="42">
        <v>3</v>
      </c>
      <c r="M63" s="69">
        <v>8322498</v>
      </c>
      <c r="N63" s="42">
        <v>3</v>
      </c>
      <c r="O63" s="69">
        <v>8259862</v>
      </c>
      <c r="P63" s="42">
        <v>3</v>
      </c>
      <c r="Q63" s="69">
        <v>8241332</v>
      </c>
      <c r="R63" s="42"/>
      <c r="S63" s="69"/>
      <c r="T63" s="42">
        <f t="shared" si="11"/>
        <v>9</v>
      </c>
      <c r="U63" s="73">
        <f t="shared" si="9"/>
        <v>24823692</v>
      </c>
      <c r="V63" s="136">
        <f t="shared" si="4"/>
        <v>75</v>
      </c>
      <c r="W63" s="137">
        <f t="shared" si="5"/>
        <v>72.44662744274008</v>
      </c>
      <c r="X63" s="138">
        <f t="shared" si="6"/>
        <v>9</v>
      </c>
      <c r="Y63" s="139">
        <f t="shared" si="7"/>
        <v>24823692</v>
      </c>
      <c r="Z63" s="140">
        <f t="shared" si="10"/>
        <v>15</v>
      </c>
      <c r="AA63" s="108">
        <f t="shared" si="8"/>
        <v>13.243893616453702</v>
      </c>
      <c r="AB63" s="76"/>
    </row>
    <row r="64" spans="1:28" s="48" customFormat="1" x14ac:dyDescent="0.25">
      <c r="A64" s="81"/>
      <c r="B64" s="84"/>
      <c r="C64" s="110"/>
      <c r="D64" s="84"/>
      <c r="E64" s="85"/>
      <c r="F64" s="86"/>
      <c r="G64" s="85"/>
      <c r="H64" s="87"/>
      <c r="I64" s="85"/>
      <c r="J64" s="87"/>
      <c r="K64" s="87"/>
      <c r="L64" s="85"/>
      <c r="M64" s="87"/>
      <c r="N64" s="85"/>
      <c r="O64" s="87"/>
      <c r="P64" s="85"/>
      <c r="Q64" s="87"/>
      <c r="R64" s="85"/>
      <c r="S64" s="87"/>
      <c r="T64" s="85"/>
      <c r="U64" s="88" t="s">
        <v>91</v>
      </c>
      <c r="V64" s="141">
        <f>AVERAGE(V54:V63)</f>
        <v>75</v>
      </c>
      <c r="W64" s="141">
        <f>AVERAGE(W52:W63)</f>
        <v>56.447296680768346</v>
      </c>
      <c r="X64" s="142"/>
      <c r="Y64" s="143"/>
      <c r="Z64" s="143">
        <f>AVERAGE(Z52:Z63)</f>
        <v>15</v>
      </c>
      <c r="AA64" s="143">
        <f>AVERAGE(AA52:AA63)</f>
        <v>9.6787354059904409</v>
      </c>
      <c r="AB64" s="93"/>
    </row>
    <row r="65" spans="1:28" s="48" customFormat="1" ht="12" thickBot="1" x14ac:dyDescent="0.3">
      <c r="A65" s="112"/>
      <c r="B65" s="113"/>
      <c r="C65" s="113"/>
      <c r="D65" s="113"/>
      <c r="E65" s="114"/>
      <c r="F65" s="115"/>
      <c r="G65" s="114"/>
      <c r="H65" s="116"/>
      <c r="I65" s="114"/>
      <c r="J65" s="116"/>
      <c r="K65" s="116"/>
      <c r="L65" s="114"/>
      <c r="M65" s="116"/>
      <c r="N65" s="114"/>
      <c r="O65" s="116"/>
      <c r="P65" s="114"/>
      <c r="Q65" s="116"/>
      <c r="R65" s="114"/>
      <c r="S65" s="116"/>
      <c r="T65" s="114"/>
      <c r="U65" s="117" t="s">
        <v>35</v>
      </c>
      <c r="V65" s="118"/>
      <c r="W65" s="119"/>
      <c r="X65" s="120"/>
      <c r="Y65" s="120"/>
      <c r="Z65" s="120"/>
      <c r="AA65" s="120"/>
      <c r="AB65" s="121"/>
    </row>
    <row r="66" spans="1:28" s="48" customFormat="1" ht="56.25" x14ac:dyDescent="0.25">
      <c r="A66" s="49">
        <v>2</v>
      </c>
      <c r="B66" s="144" t="s">
        <v>92</v>
      </c>
      <c r="C66" s="78" t="s">
        <v>145</v>
      </c>
      <c r="D66" s="145" t="s">
        <v>32</v>
      </c>
      <c r="E66" s="146">
        <v>100</v>
      </c>
      <c r="F66" s="147">
        <f>SUM(F68:F74)</f>
        <v>413370000</v>
      </c>
      <c r="G66" s="146"/>
      <c r="H66" s="147"/>
      <c r="I66" s="146">
        <v>100</v>
      </c>
      <c r="J66" s="147">
        <f>SUM(J68:J74)</f>
        <v>77000000</v>
      </c>
      <c r="K66" s="147">
        <f>SUM(K68:K74)</f>
        <v>81487500</v>
      </c>
      <c r="L66" s="146">
        <v>100</v>
      </c>
      <c r="M66" s="147">
        <f>SUM(M68:M74)</f>
        <v>16619425</v>
      </c>
      <c r="N66" s="146">
        <v>100</v>
      </c>
      <c r="O66" s="147">
        <f>SUM(O68:O74)</f>
        <v>10692500</v>
      </c>
      <c r="P66" s="146">
        <v>100</v>
      </c>
      <c r="Q66" s="147">
        <f>SUM(Q68:Q74)</f>
        <v>37127225</v>
      </c>
      <c r="R66" s="146">
        <v>100</v>
      </c>
      <c r="S66" s="147">
        <f>SUM(S68:S74)</f>
        <v>0</v>
      </c>
      <c r="T66" s="146">
        <v>100</v>
      </c>
      <c r="U66" s="148">
        <f>SUM(U68:U74)</f>
        <v>64439150</v>
      </c>
      <c r="V66" s="106">
        <v>100</v>
      </c>
      <c r="W66" s="149">
        <f>U66/K66*100</f>
        <v>79.078570332873142</v>
      </c>
      <c r="X66" s="150">
        <v>100</v>
      </c>
      <c r="Y66" s="147">
        <f>SUM(Y68:Y74)</f>
        <v>64439150</v>
      </c>
      <c r="Z66" s="122">
        <v>100</v>
      </c>
      <c r="AA66" s="151">
        <f>Y66/F66*100</f>
        <v>15.588734063913684</v>
      </c>
      <c r="AB66" s="152"/>
    </row>
    <row r="67" spans="1:28" s="48" customFormat="1" x14ac:dyDescent="0.25">
      <c r="A67" s="49"/>
      <c r="B67" s="322"/>
      <c r="C67" s="78"/>
      <c r="D67" s="145"/>
      <c r="E67" s="323"/>
      <c r="F67" s="324"/>
      <c r="G67" s="323"/>
      <c r="H67" s="324"/>
      <c r="I67" s="325"/>
      <c r="J67" s="324"/>
      <c r="K67" s="324"/>
      <c r="L67" s="329"/>
      <c r="M67" s="330"/>
      <c r="N67" s="329"/>
      <c r="O67" s="324"/>
      <c r="P67" s="329"/>
      <c r="Q67" s="324"/>
      <c r="R67" s="323"/>
      <c r="S67" s="324"/>
      <c r="T67" s="329"/>
      <c r="U67" s="148"/>
      <c r="V67" s="106"/>
      <c r="W67" s="326"/>
      <c r="X67" s="331"/>
      <c r="Y67" s="324"/>
      <c r="Z67" s="122"/>
      <c r="AA67" s="327"/>
      <c r="AB67" s="328"/>
    </row>
    <row r="68" spans="1:28" s="48" customFormat="1" ht="33.75" x14ac:dyDescent="0.25">
      <c r="A68" s="66" t="s">
        <v>26</v>
      </c>
      <c r="B68" s="153" t="s">
        <v>94</v>
      </c>
      <c r="C68" s="78" t="s">
        <v>95</v>
      </c>
      <c r="D68" s="167" t="s">
        <v>93</v>
      </c>
      <c r="E68" s="154">
        <v>22</v>
      </c>
      <c r="F68" s="155">
        <v>56410000</v>
      </c>
      <c r="G68" s="156"/>
      <c r="H68" s="157"/>
      <c r="I68" s="158">
        <v>6</v>
      </c>
      <c r="J68" s="159">
        <v>10000000</v>
      </c>
      <c r="K68" s="160">
        <v>10000000</v>
      </c>
      <c r="L68" s="161">
        <v>0</v>
      </c>
      <c r="M68" s="168">
        <v>0</v>
      </c>
      <c r="N68" s="161">
        <v>4</v>
      </c>
      <c r="O68" s="155">
        <v>8063500</v>
      </c>
      <c r="P68" s="161">
        <v>1</v>
      </c>
      <c r="Q68" s="155">
        <v>1071500</v>
      </c>
      <c r="R68" s="161"/>
      <c r="S68" s="155">
        <v>0</v>
      </c>
      <c r="T68" s="161">
        <f t="shared" ref="T68:U74" si="12">L68+N68+P68+R68</f>
        <v>5</v>
      </c>
      <c r="U68" s="73">
        <f>M68+O68+Q68+S68</f>
        <v>9135000</v>
      </c>
      <c r="V68" s="163">
        <f t="shared" ref="V68:V74" si="13">T68/I68*100</f>
        <v>83.333333333333343</v>
      </c>
      <c r="W68" s="164">
        <f t="shared" ref="W68:W74" si="14">SUM(U68/K68)*100</f>
        <v>91.35</v>
      </c>
      <c r="X68" s="165">
        <f>G68+T68</f>
        <v>5</v>
      </c>
      <c r="Y68" s="155">
        <f t="shared" ref="Y68:Y74" si="15">SUM(H68+U68)</f>
        <v>9135000</v>
      </c>
      <c r="Z68" s="166">
        <f>SUM(X68/E68)*100</f>
        <v>22.727272727272727</v>
      </c>
      <c r="AA68" s="166">
        <f>Y68/F68*100</f>
        <v>16.193937245169295</v>
      </c>
      <c r="AB68" s="93"/>
    </row>
    <row r="69" spans="1:28" ht="33.75" x14ac:dyDescent="0.25">
      <c r="A69" s="66" t="s">
        <v>29</v>
      </c>
      <c r="B69" s="153" t="s">
        <v>96</v>
      </c>
      <c r="C69" s="78" t="s">
        <v>97</v>
      </c>
      <c r="D69" s="167" t="s">
        <v>93</v>
      </c>
      <c r="E69" s="154">
        <v>19</v>
      </c>
      <c r="F69" s="155">
        <v>56410000</v>
      </c>
      <c r="G69" s="156"/>
      <c r="H69" s="157"/>
      <c r="I69" s="158">
        <v>2</v>
      </c>
      <c r="J69" s="159">
        <v>10000000</v>
      </c>
      <c r="K69" s="155">
        <v>9487500</v>
      </c>
      <c r="L69" s="161">
        <v>2</v>
      </c>
      <c r="M69" s="155">
        <v>9487500</v>
      </c>
      <c r="N69" s="161"/>
      <c r="O69" s="155"/>
      <c r="P69" s="161"/>
      <c r="Q69" s="155"/>
      <c r="R69" s="161"/>
      <c r="S69" s="155"/>
      <c r="T69" s="161">
        <f t="shared" si="12"/>
        <v>2</v>
      </c>
      <c r="U69" s="73">
        <f>M69+O69+Q69+S69</f>
        <v>9487500</v>
      </c>
      <c r="V69" s="306">
        <f t="shared" si="13"/>
        <v>100</v>
      </c>
      <c r="W69" s="307">
        <f t="shared" si="14"/>
        <v>100</v>
      </c>
      <c r="X69" s="57">
        <f t="shared" ref="X69:X74" si="16">G69+T69</f>
        <v>2</v>
      </c>
      <c r="Y69" s="155">
        <f t="shared" si="15"/>
        <v>9487500</v>
      </c>
      <c r="Z69" s="166">
        <f t="shared" ref="Z69:Z74" si="17">SUM(X69/E69)*100</f>
        <v>10.526315789473683</v>
      </c>
      <c r="AA69" s="166">
        <f t="shared" ref="AA69:AA74" si="18">Y69/F69*100</f>
        <v>16.818826449211134</v>
      </c>
      <c r="AB69" s="93"/>
    </row>
    <row r="70" spans="1:28" ht="33.75" x14ac:dyDescent="0.25">
      <c r="A70" s="66" t="s">
        <v>33</v>
      </c>
      <c r="B70" s="153" t="s">
        <v>98</v>
      </c>
      <c r="C70" s="78" t="s">
        <v>99</v>
      </c>
      <c r="D70" s="167" t="s">
        <v>28</v>
      </c>
      <c r="E70" s="154">
        <v>60</v>
      </c>
      <c r="F70" s="155">
        <v>45128000</v>
      </c>
      <c r="G70" s="156"/>
      <c r="H70" s="157"/>
      <c r="I70" s="158">
        <v>12</v>
      </c>
      <c r="J70" s="159">
        <v>8000000</v>
      </c>
      <c r="K70" s="155">
        <v>8000000</v>
      </c>
      <c r="L70" s="161">
        <v>3</v>
      </c>
      <c r="M70" s="155"/>
      <c r="N70" s="161">
        <v>3</v>
      </c>
      <c r="O70" s="155"/>
      <c r="P70" s="161">
        <v>3</v>
      </c>
      <c r="Q70" s="155">
        <v>8000000</v>
      </c>
      <c r="R70" s="161"/>
      <c r="S70" s="155"/>
      <c r="T70" s="161">
        <f t="shared" si="12"/>
        <v>9</v>
      </c>
      <c r="U70" s="73">
        <f t="shared" si="12"/>
        <v>8000000</v>
      </c>
      <c r="V70" s="163">
        <v>0</v>
      </c>
      <c r="W70" s="74">
        <f t="shared" si="14"/>
        <v>100</v>
      </c>
      <c r="X70" s="57">
        <f t="shared" si="16"/>
        <v>9</v>
      </c>
      <c r="Y70" s="155">
        <f t="shared" si="15"/>
        <v>8000000</v>
      </c>
      <c r="Z70" s="166">
        <f t="shared" si="17"/>
        <v>15</v>
      </c>
      <c r="AA70" s="166">
        <f t="shared" si="18"/>
        <v>17.727353306151393</v>
      </c>
      <c r="AB70" s="93"/>
    </row>
    <row r="71" spans="1:28" ht="33.75" x14ac:dyDescent="0.25">
      <c r="A71" s="66" t="s">
        <v>41</v>
      </c>
      <c r="B71" s="153" t="s">
        <v>100</v>
      </c>
      <c r="C71" s="78" t="s">
        <v>101</v>
      </c>
      <c r="D71" s="167" t="s">
        <v>28</v>
      </c>
      <c r="E71" s="154">
        <v>60</v>
      </c>
      <c r="F71" s="155">
        <v>89615000</v>
      </c>
      <c r="G71" s="156"/>
      <c r="H71" s="157"/>
      <c r="I71" s="158">
        <v>12</v>
      </c>
      <c r="J71" s="159">
        <v>20000000</v>
      </c>
      <c r="K71" s="155">
        <v>20000000</v>
      </c>
      <c r="L71" s="161">
        <v>3</v>
      </c>
      <c r="M71" s="155"/>
      <c r="N71" s="161">
        <v>3</v>
      </c>
      <c r="O71" s="155"/>
      <c r="P71" s="161">
        <v>3</v>
      </c>
      <c r="Q71" s="155">
        <v>20000000</v>
      </c>
      <c r="R71" s="161"/>
      <c r="S71" s="155"/>
      <c r="T71" s="161">
        <f t="shared" si="12"/>
        <v>9</v>
      </c>
      <c r="U71" s="73">
        <f t="shared" si="12"/>
        <v>20000000</v>
      </c>
      <c r="V71" s="163">
        <f t="shared" si="13"/>
        <v>75</v>
      </c>
      <c r="W71" s="74">
        <f t="shared" si="14"/>
        <v>100</v>
      </c>
      <c r="X71" s="57">
        <f t="shared" si="16"/>
        <v>9</v>
      </c>
      <c r="Y71" s="155">
        <f t="shared" si="15"/>
        <v>20000000</v>
      </c>
      <c r="Z71" s="166">
        <f t="shared" si="17"/>
        <v>15</v>
      </c>
      <c r="AA71" s="166">
        <f t="shared" si="18"/>
        <v>22.317692350610947</v>
      </c>
      <c r="AB71" s="93"/>
    </row>
    <row r="72" spans="1:28" ht="45" x14ac:dyDescent="0.25">
      <c r="A72" s="66" t="s">
        <v>73</v>
      </c>
      <c r="B72" s="153" t="s">
        <v>102</v>
      </c>
      <c r="C72" s="78" t="s">
        <v>103</v>
      </c>
      <c r="D72" s="167" t="s">
        <v>28</v>
      </c>
      <c r="E72" s="154">
        <v>60</v>
      </c>
      <c r="F72" s="155">
        <v>122102000</v>
      </c>
      <c r="G72" s="156"/>
      <c r="H72" s="157"/>
      <c r="I72" s="158">
        <v>12</v>
      </c>
      <c r="J72" s="159">
        <v>20000000</v>
      </c>
      <c r="K72" s="155">
        <v>25000000</v>
      </c>
      <c r="L72" s="161">
        <v>3</v>
      </c>
      <c r="M72" s="155">
        <v>6631925</v>
      </c>
      <c r="N72" s="161">
        <v>3</v>
      </c>
      <c r="O72" s="155">
        <v>2259000</v>
      </c>
      <c r="P72" s="161">
        <v>3</v>
      </c>
      <c r="Q72" s="155">
        <v>5581000</v>
      </c>
      <c r="R72" s="161"/>
      <c r="S72" s="155"/>
      <c r="T72" s="161">
        <f t="shared" si="12"/>
        <v>9</v>
      </c>
      <c r="U72" s="162">
        <f>M72+O72+Q72+S72</f>
        <v>14471925</v>
      </c>
      <c r="V72" s="163">
        <f t="shared" si="13"/>
        <v>75</v>
      </c>
      <c r="W72" s="164">
        <f t="shared" si="14"/>
        <v>57.887699999999995</v>
      </c>
      <c r="X72" s="57">
        <f t="shared" si="16"/>
        <v>9</v>
      </c>
      <c r="Y72" s="155">
        <f t="shared" si="15"/>
        <v>14471925</v>
      </c>
      <c r="Z72" s="166">
        <f t="shared" si="17"/>
        <v>15</v>
      </c>
      <c r="AA72" s="166">
        <f t="shared" si="18"/>
        <v>11.852324286252477</v>
      </c>
      <c r="AB72" s="93"/>
    </row>
    <row r="73" spans="1:28" ht="45" x14ac:dyDescent="0.25">
      <c r="A73" s="169" t="s">
        <v>76</v>
      </c>
      <c r="B73" s="153" t="s">
        <v>104</v>
      </c>
      <c r="C73" s="78" t="s">
        <v>105</v>
      </c>
      <c r="D73" s="167" t="s">
        <v>28</v>
      </c>
      <c r="E73" s="156">
        <v>60</v>
      </c>
      <c r="F73" s="155">
        <v>27205000</v>
      </c>
      <c r="G73" s="156"/>
      <c r="H73" s="157"/>
      <c r="I73" s="170">
        <v>12</v>
      </c>
      <c r="J73" s="159">
        <v>4000000</v>
      </c>
      <c r="K73" s="155">
        <v>4000000</v>
      </c>
      <c r="L73" s="161">
        <v>3</v>
      </c>
      <c r="M73" s="155"/>
      <c r="N73" s="161">
        <v>3</v>
      </c>
      <c r="O73" s="155"/>
      <c r="P73" s="161">
        <v>3</v>
      </c>
      <c r="Q73" s="155">
        <v>1494725</v>
      </c>
      <c r="R73" s="161"/>
      <c r="S73" s="155"/>
      <c r="T73" s="161">
        <f t="shared" si="12"/>
        <v>9</v>
      </c>
      <c r="U73" s="162">
        <f>M73+O73+Q73+S73</f>
        <v>1494725</v>
      </c>
      <c r="V73" s="163">
        <f t="shared" si="13"/>
        <v>75</v>
      </c>
      <c r="W73" s="74">
        <f t="shared" si="14"/>
        <v>37.368124999999999</v>
      </c>
      <c r="X73" s="57">
        <f t="shared" si="16"/>
        <v>9</v>
      </c>
      <c r="Y73" s="155">
        <f t="shared" si="15"/>
        <v>1494725</v>
      </c>
      <c r="Z73" s="166">
        <f t="shared" si="17"/>
        <v>15</v>
      </c>
      <c r="AA73" s="166">
        <f t="shared" si="18"/>
        <v>5.4943025179194995</v>
      </c>
      <c r="AB73" s="93"/>
    </row>
    <row r="74" spans="1:28" ht="45" x14ac:dyDescent="0.25">
      <c r="A74" s="169" t="s">
        <v>79</v>
      </c>
      <c r="B74" s="153" t="s">
        <v>106</v>
      </c>
      <c r="C74" s="78" t="s">
        <v>107</v>
      </c>
      <c r="D74" s="167" t="s">
        <v>28</v>
      </c>
      <c r="E74" s="156">
        <v>60</v>
      </c>
      <c r="F74" s="155">
        <v>16500000</v>
      </c>
      <c r="G74" s="156"/>
      <c r="H74" s="157"/>
      <c r="I74" s="170">
        <v>12</v>
      </c>
      <c r="J74" s="159">
        <v>5000000</v>
      </c>
      <c r="K74" s="155">
        <v>5000000</v>
      </c>
      <c r="L74" s="161">
        <v>3</v>
      </c>
      <c r="M74" s="155">
        <v>500000</v>
      </c>
      <c r="N74" s="161">
        <v>3</v>
      </c>
      <c r="O74" s="155">
        <v>370000</v>
      </c>
      <c r="P74" s="161">
        <v>3</v>
      </c>
      <c r="Q74" s="155">
        <v>980000</v>
      </c>
      <c r="R74" s="161"/>
      <c r="S74" s="155"/>
      <c r="T74" s="161">
        <f t="shared" si="12"/>
        <v>9</v>
      </c>
      <c r="U74" s="162">
        <f>M74+O74+Q74+S74</f>
        <v>1850000</v>
      </c>
      <c r="V74" s="163">
        <f t="shared" si="13"/>
        <v>75</v>
      </c>
      <c r="W74" s="74">
        <f t="shared" si="14"/>
        <v>37</v>
      </c>
      <c r="X74" s="57">
        <f t="shared" si="16"/>
        <v>9</v>
      </c>
      <c r="Y74" s="155">
        <f t="shared" si="15"/>
        <v>1850000</v>
      </c>
      <c r="Z74" s="166">
        <f t="shared" si="17"/>
        <v>15</v>
      </c>
      <c r="AA74" s="166">
        <f t="shared" si="18"/>
        <v>11.212121212121213</v>
      </c>
      <c r="AB74" s="93"/>
    </row>
    <row r="75" spans="1:28" x14ac:dyDescent="0.25">
      <c r="A75" s="172"/>
      <c r="B75" s="153"/>
      <c r="C75" s="174"/>
      <c r="D75" s="173"/>
      <c r="E75" s="175"/>
      <c r="F75" s="176"/>
      <c r="G75" s="177"/>
      <c r="H75" s="178"/>
      <c r="I75" s="177"/>
      <c r="J75" s="178"/>
      <c r="K75" s="178"/>
      <c r="L75" s="177"/>
      <c r="M75" s="178"/>
      <c r="N75" s="177"/>
      <c r="O75" s="178"/>
      <c r="P75" s="177"/>
      <c r="Q75" s="179"/>
      <c r="R75" s="180"/>
      <c r="S75" s="179"/>
      <c r="T75" s="180"/>
      <c r="U75" s="181" t="s">
        <v>108</v>
      </c>
      <c r="V75" s="182">
        <f>AVERAGE(V68:V74)</f>
        <v>69.047619047619051</v>
      </c>
      <c r="W75" s="182">
        <f>AVERAGE(W68:W74)</f>
        <v>74.800832142857161</v>
      </c>
      <c r="X75" s="63"/>
      <c r="Y75" s="63"/>
      <c r="Z75" s="143">
        <f>AVERAGE(Z68:Z74)</f>
        <v>15.464798359535203</v>
      </c>
      <c r="AA75" s="143">
        <f>AVERAGE(AA68:AA74)</f>
        <v>14.516651052490852</v>
      </c>
      <c r="AB75" s="183"/>
    </row>
    <row r="76" spans="1:28" ht="12" thickBot="1" x14ac:dyDescent="0.3">
      <c r="A76" s="112"/>
      <c r="B76" s="184"/>
      <c r="C76" s="185"/>
      <c r="D76" s="113"/>
      <c r="E76" s="114"/>
      <c r="F76" s="115"/>
      <c r="G76" s="114"/>
      <c r="H76" s="116"/>
      <c r="I76" s="114"/>
      <c r="J76" s="116"/>
      <c r="K76" s="116"/>
      <c r="L76" s="114"/>
      <c r="M76" s="116"/>
      <c r="N76" s="114"/>
      <c r="O76" s="116"/>
      <c r="P76" s="114"/>
      <c r="Q76" s="116"/>
      <c r="R76" s="114"/>
      <c r="S76" s="116"/>
      <c r="T76" s="114"/>
      <c r="U76" s="186" t="s">
        <v>35</v>
      </c>
      <c r="V76" s="187"/>
      <c r="W76" s="120"/>
      <c r="X76" s="120"/>
      <c r="Y76" s="120"/>
      <c r="Z76" s="120"/>
      <c r="AA76" s="120"/>
      <c r="AB76" s="121"/>
    </row>
    <row r="77" spans="1:28" ht="12" thickBot="1" x14ac:dyDescent="0.3">
      <c r="A77" s="188"/>
      <c r="B77" s="189"/>
      <c r="C77" s="189"/>
      <c r="D77" s="190" t="s">
        <v>109</v>
      </c>
      <c r="E77" s="191"/>
      <c r="F77" s="193">
        <f>F66+F52+F46+F37+F29+F20+F11</f>
        <v>3061740000</v>
      </c>
      <c r="G77" s="192"/>
      <c r="H77" s="193">
        <f>H66+H52+H46+H37+H29+H20+H11</f>
        <v>0</v>
      </c>
      <c r="I77" s="192"/>
      <c r="J77" s="193">
        <f>J66+J52+J46+J37+J29+J20+J11</f>
        <v>529700000</v>
      </c>
      <c r="K77" s="193">
        <f>K66+K52+K46+K37+K29+K20+K11</f>
        <v>496460000</v>
      </c>
      <c r="L77" s="192"/>
      <c r="M77" s="193">
        <f>M66+M52+M46+M37+M29+M20+M11</f>
        <v>82484374</v>
      </c>
      <c r="N77" s="192"/>
      <c r="O77" s="193">
        <f>O66+O52+O46+O37+O29+O20+O11</f>
        <v>70155198</v>
      </c>
      <c r="P77" s="192"/>
      <c r="Q77" s="193">
        <f>Q66+Q52+Q46+Q37+Q29+Q20+Q11</f>
        <v>103557438</v>
      </c>
      <c r="R77" s="192"/>
      <c r="S77" s="193">
        <f>S66+S52+S46+S37+S29+S20+S11</f>
        <v>0</v>
      </c>
      <c r="T77" s="192"/>
      <c r="U77" s="193">
        <f>U66+U52+U46+U37+U29+U20+U11</f>
        <v>280727810</v>
      </c>
      <c r="V77" s="194"/>
      <c r="W77" s="195"/>
      <c r="X77" s="196"/>
      <c r="Y77" s="193">
        <f>Y66+Y52+Y46+Y37+Y29+Y20+Y11</f>
        <v>280727810</v>
      </c>
      <c r="Z77" s="195"/>
      <c r="AA77" s="195"/>
      <c r="AB77" s="197"/>
    </row>
    <row r="78" spans="1:28" ht="12.75" thickTop="1" thickBot="1" x14ac:dyDescent="0.3">
      <c r="A78" s="198"/>
      <c r="B78" s="199"/>
      <c r="C78" s="199"/>
      <c r="D78" s="199"/>
      <c r="E78" s="200"/>
      <c r="F78" s="201"/>
      <c r="G78" s="200"/>
      <c r="H78" s="202"/>
      <c r="I78" s="200"/>
      <c r="J78" s="202"/>
      <c r="K78" s="202"/>
      <c r="L78" s="200"/>
      <c r="M78" s="202"/>
      <c r="N78" s="200"/>
      <c r="O78" s="202"/>
      <c r="P78" s="200"/>
      <c r="Q78" s="202"/>
      <c r="R78" s="200"/>
      <c r="S78" s="202"/>
      <c r="T78" s="200"/>
      <c r="U78" s="203" t="s">
        <v>110</v>
      </c>
      <c r="V78" s="204">
        <f>(V75+V64+V49+V35+V18+V43+V27)/7</f>
        <v>73.30932372949178</v>
      </c>
      <c r="W78" s="204">
        <f>(W75+W64+W49+W35+W18+W43+W27)/7</f>
        <v>47.02571166414986</v>
      </c>
      <c r="X78" s="205"/>
      <c r="Y78" s="206"/>
      <c r="Z78" s="206"/>
      <c r="AA78" s="206"/>
      <c r="AB78" s="207"/>
    </row>
    <row r="79" spans="1:28" ht="12" thickBot="1" x14ac:dyDescent="0.3">
      <c r="A79" s="191"/>
      <c r="B79" s="208"/>
      <c r="C79" s="208"/>
      <c r="D79" s="208"/>
      <c r="E79" s="209"/>
      <c r="F79" s="332"/>
      <c r="G79" s="333"/>
      <c r="H79" s="333"/>
      <c r="I79" s="333"/>
      <c r="J79" s="333"/>
      <c r="K79" s="333"/>
      <c r="L79" s="333"/>
      <c r="M79" s="333"/>
      <c r="N79" s="333"/>
      <c r="O79" s="333"/>
      <c r="P79" s="333"/>
      <c r="Q79" s="333"/>
      <c r="R79" s="333"/>
      <c r="S79" s="333"/>
      <c r="T79" s="333"/>
      <c r="U79" s="334" t="s">
        <v>111</v>
      </c>
      <c r="V79" s="335"/>
      <c r="W79" s="333"/>
      <c r="X79" s="333"/>
      <c r="Y79" s="333"/>
      <c r="Z79" s="333"/>
      <c r="AA79" s="333"/>
      <c r="AB79" s="336"/>
    </row>
    <row r="80" spans="1:28" ht="12" thickTop="1" x14ac:dyDescent="0.25">
      <c r="A80" s="227"/>
      <c r="B80" s="227"/>
      <c r="C80" s="227"/>
      <c r="D80" s="227"/>
      <c r="E80" s="231"/>
      <c r="F80" s="337"/>
      <c r="G80" s="338"/>
      <c r="H80" s="338"/>
      <c r="I80" s="338"/>
      <c r="J80" s="338"/>
      <c r="K80" s="338"/>
      <c r="L80" s="338"/>
      <c r="M80" s="338"/>
      <c r="N80" s="338"/>
      <c r="O80" s="338"/>
      <c r="P80" s="338"/>
      <c r="Q80" s="338"/>
      <c r="R80" s="338"/>
      <c r="S80" s="338"/>
      <c r="T80" s="338"/>
      <c r="U80" s="339" t="s">
        <v>162</v>
      </c>
      <c r="V80" s="347">
        <f>(V14+V15+V16+V23+V24+V32+V40+V41+V33)/9</f>
        <v>83.333333333333329</v>
      </c>
      <c r="W80" s="344"/>
      <c r="X80" s="338"/>
      <c r="Y80" s="338"/>
      <c r="Z80" s="338"/>
      <c r="AA80" s="338"/>
      <c r="AB80" s="341"/>
    </row>
    <row r="81" spans="1:30" x14ac:dyDescent="0.25">
      <c r="A81" s="227"/>
      <c r="B81" s="227"/>
      <c r="C81" s="227"/>
      <c r="D81" s="227"/>
      <c r="E81" s="231"/>
      <c r="F81" s="337"/>
      <c r="G81" s="338"/>
      <c r="H81" s="338"/>
      <c r="I81" s="338"/>
      <c r="J81" s="338"/>
      <c r="K81" s="338"/>
      <c r="L81" s="338"/>
      <c r="M81" s="338"/>
      <c r="N81" s="338"/>
      <c r="O81" s="338"/>
      <c r="P81" s="338"/>
      <c r="Q81" s="338"/>
      <c r="R81" s="338"/>
      <c r="S81" s="338"/>
      <c r="T81" s="338"/>
      <c r="U81" s="339" t="s">
        <v>111</v>
      </c>
      <c r="V81" s="340"/>
      <c r="W81" s="338"/>
      <c r="X81" s="338"/>
      <c r="Y81" s="338"/>
      <c r="Z81" s="338"/>
      <c r="AA81" s="338"/>
      <c r="AB81" s="341"/>
    </row>
    <row r="82" spans="1:30" x14ac:dyDescent="0.25">
      <c r="A82" s="1"/>
      <c r="B82" s="2"/>
      <c r="C82" s="3"/>
      <c r="D82" s="3"/>
      <c r="E82" s="4"/>
      <c r="F82" s="5"/>
      <c r="G82" s="4"/>
      <c r="H82" s="6"/>
      <c r="I82" s="4"/>
      <c r="J82" s="7"/>
      <c r="K82" s="5"/>
      <c r="L82" s="8"/>
      <c r="M82" s="5"/>
      <c r="N82" s="8"/>
      <c r="O82" s="5"/>
      <c r="P82" s="8"/>
      <c r="Q82" s="5"/>
      <c r="R82" s="8"/>
      <c r="S82" s="5"/>
      <c r="T82" s="4"/>
      <c r="U82" s="5"/>
      <c r="V82" s="7"/>
      <c r="W82" s="5"/>
      <c r="X82" s="4"/>
      <c r="Y82" s="5"/>
      <c r="Z82" s="7"/>
      <c r="AA82" s="5"/>
      <c r="AB82" s="342"/>
    </row>
    <row r="83" spans="1:30" x14ac:dyDescent="0.25">
      <c r="A83" s="1"/>
      <c r="B83" s="2"/>
      <c r="C83" s="3"/>
      <c r="D83" s="3"/>
      <c r="E83" s="4"/>
      <c r="F83" s="5"/>
      <c r="G83" s="4"/>
      <c r="H83" s="6"/>
      <c r="I83" s="4"/>
      <c r="J83" s="7"/>
      <c r="K83" s="5"/>
      <c r="L83" s="8"/>
      <c r="M83" s="5"/>
      <c r="N83" s="8"/>
      <c r="O83" s="5"/>
      <c r="P83" s="8"/>
      <c r="Q83" s="5"/>
      <c r="R83" s="8"/>
      <c r="S83" s="5"/>
      <c r="T83" s="4"/>
      <c r="U83" s="5"/>
      <c r="V83" s="7"/>
      <c r="W83" s="5"/>
      <c r="X83" s="4"/>
      <c r="Y83" s="5"/>
      <c r="Z83" s="7"/>
      <c r="AA83" s="5"/>
      <c r="AB83" s="343"/>
    </row>
    <row r="84" spans="1:30" x14ac:dyDescent="0.25">
      <c r="A84" s="210" t="s">
        <v>112</v>
      </c>
      <c r="B84" s="211"/>
      <c r="C84" s="212"/>
      <c r="D84" s="211" t="s">
        <v>136</v>
      </c>
      <c r="E84" s="213"/>
      <c r="F84" s="214"/>
      <c r="G84" s="213"/>
      <c r="H84" s="213"/>
      <c r="I84" s="213"/>
      <c r="J84" s="213"/>
      <c r="K84" s="215"/>
      <c r="L84" s="216"/>
      <c r="M84" s="215"/>
      <c r="N84" s="216"/>
      <c r="O84" s="215"/>
      <c r="P84" s="216"/>
      <c r="Q84" s="215"/>
      <c r="R84" s="216"/>
      <c r="S84" s="215"/>
      <c r="T84" s="216"/>
      <c r="U84" s="215"/>
      <c r="V84" s="215"/>
      <c r="W84" s="215"/>
      <c r="X84" s="216"/>
      <c r="Y84" s="215"/>
      <c r="Z84" s="215"/>
      <c r="AA84" s="215"/>
      <c r="AB84" s="217"/>
    </row>
    <row r="85" spans="1:30" x14ac:dyDescent="0.25">
      <c r="A85" s="218" t="s">
        <v>113</v>
      </c>
      <c r="B85" s="219"/>
      <c r="C85" s="220"/>
      <c r="D85" s="211" t="s">
        <v>137</v>
      </c>
      <c r="E85" s="221"/>
      <c r="F85" s="222"/>
      <c r="G85" s="221"/>
      <c r="H85" s="221"/>
      <c r="I85" s="221"/>
      <c r="J85" s="223"/>
      <c r="K85" s="223"/>
      <c r="L85" s="224"/>
      <c r="M85" s="223"/>
      <c r="N85" s="224"/>
      <c r="O85" s="223"/>
      <c r="P85" s="224"/>
      <c r="Q85" s="223"/>
      <c r="R85" s="224"/>
      <c r="S85" s="223"/>
      <c r="T85" s="224"/>
      <c r="U85" s="223"/>
      <c r="V85" s="223"/>
      <c r="W85" s="223"/>
      <c r="X85" s="224"/>
      <c r="Y85" s="223"/>
      <c r="Z85" s="223"/>
      <c r="AA85" s="223"/>
      <c r="AB85" s="225"/>
    </row>
    <row r="86" spans="1:30" x14ac:dyDescent="0.25">
      <c r="A86" s="218" t="s">
        <v>114</v>
      </c>
      <c r="B86" s="211"/>
      <c r="C86" s="220"/>
      <c r="D86" s="219" t="s">
        <v>138</v>
      </c>
      <c r="E86" s="221"/>
      <c r="F86" s="222"/>
      <c r="G86" s="221"/>
      <c r="H86" s="221"/>
      <c r="I86" s="221"/>
      <c r="J86" s="221"/>
      <c r="K86" s="221"/>
      <c r="L86" s="224"/>
      <c r="M86" s="223"/>
      <c r="N86" s="224"/>
      <c r="O86" s="223"/>
      <c r="P86" s="224"/>
      <c r="Q86" s="223"/>
      <c r="R86" s="224"/>
      <c r="S86" s="223"/>
      <c r="T86" s="224"/>
      <c r="U86" s="223"/>
      <c r="V86" s="223"/>
      <c r="W86" s="223"/>
      <c r="X86" s="224"/>
      <c r="Y86" s="223"/>
      <c r="Z86" s="223"/>
      <c r="AA86" s="223"/>
      <c r="AB86" s="225"/>
      <c r="AD86" s="11" t="s">
        <v>115</v>
      </c>
    </row>
    <row r="87" spans="1:30" x14ac:dyDescent="0.25">
      <c r="A87" s="218" t="s">
        <v>116</v>
      </c>
      <c r="B87" s="219"/>
      <c r="C87" s="220"/>
      <c r="D87" s="219" t="s">
        <v>117</v>
      </c>
      <c r="E87" s="221"/>
      <c r="F87" s="222"/>
      <c r="G87" s="221"/>
      <c r="H87" s="221"/>
      <c r="I87" s="221"/>
      <c r="J87" s="221"/>
      <c r="K87" s="221"/>
      <c r="L87" s="221"/>
      <c r="M87" s="221"/>
      <c r="N87" s="221"/>
      <c r="O87" s="221"/>
      <c r="P87" s="221"/>
      <c r="Q87" s="221"/>
      <c r="R87" s="224"/>
      <c r="S87" s="223"/>
      <c r="T87" s="224"/>
      <c r="U87" s="223"/>
      <c r="V87" s="223"/>
      <c r="W87" s="223"/>
      <c r="X87" s="224"/>
      <c r="Y87" s="223"/>
      <c r="Z87" s="223"/>
      <c r="AA87" s="223"/>
      <c r="AB87" s="225"/>
    </row>
    <row r="88" spans="1:30" x14ac:dyDescent="0.25">
      <c r="A88" s="226" t="s">
        <v>118</v>
      </c>
      <c r="B88" s="227"/>
      <c r="C88" s="227"/>
      <c r="D88" s="227"/>
      <c r="E88" s="228"/>
      <c r="F88" s="229"/>
      <c r="G88" s="228"/>
      <c r="H88" s="230"/>
      <c r="I88" s="228"/>
      <c r="J88" s="231"/>
      <c r="K88" s="229"/>
      <c r="L88" s="232"/>
      <c r="M88" s="229"/>
      <c r="N88" s="232"/>
      <c r="O88" s="229"/>
      <c r="P88" s="232"/>
      <c r="Q88" s="229"/>
      <c r="R88" s="232"/>
      <c r="S88" s="229"/>
      <c r="T88" s="228"/>
      <c r="U88" s="229"/>
      <c r="V88" s="231"/>
      <c r="W88" s="229"/>
      <c r="X88" s="228"/>
      <c r="Y88" s="229"/>
      <c r="Z88" s="231"/>
      <c r="AA88" s="229"/>
      <c r="AB88" s="227"/>
    </row>
    <row r="89" spans="1:30" x14ac:dyDescent="0.25">
      <c r="A89" s="233"/>
      <c r="B89" s="227"/>
      <c r="C89" s="227"/>
      <c r="D89" s="227"/>
      <c r="E89" s="228"/>
      <c r="F89" s="229"/>
      <c r="G89" s="228"/>
      <c r="H89" s="230"/>
      <c r="I89" s="228"/>
      <c r="J89" s="231"/>
      <c r="K89" s="229"/>
      <c r="L89" s="232"/>
      <c r="M89" s="229" t="s">
        <v>119</v>
      </c>
      <c r="N89" s="232"/>
      <c r="O89" s="229"/>
      <c r="P89" s="232"/>
      <c r="Q89" s="231"/>
      <c r="R89" s="232"/>
      <c r="S89" s="229"/>
      <c r="T89" s="232"/>
      <c r="U89" s="229"/>
      <c r="V89" s="231"/>
      <c r="W89" s="231"/>
      <c r="X89" s="231"/>
      <c r="Y89" s="228" t="s">
        <v>120</v>
      </c>
      <c r="Z89" s="231"/>
      <c r="AA89" s="231"/>
      <c r="AB89" s="227"/>
    </row>
    <row r="90" spans="1:30" x14ac:dyDescent="0.25">
      <c r="A90" s="233"/>
      <c r="B90" s="234"/>
      <c r="C90" s="235"/>
      <c r="D90" s="235"/>
      <c r="E90" s="228"/>
      <c r="F90" s="229"/>
      <c r="G90" s="228"/>
      <c r="H90" s="230"/>
      <c r="I90" s="228"/>
      <c r="J90" s="231"/>
      <c r="K90" s="229"/>
      <c r="L90" s="232"/>
      <c r="M90" s="228" t="s">
        <v>163</v>
      </c>
      <c r="N90" s="232"/>
      <c r="O90" s="229"/>
      <c r="P90" s="232"/>
      <c r="Q90" s="231"/>
      <c r="R90" s="232"/>
      <c r="S90" s="231"/>
      <c r="T90" s="232"/>
      <c r="U90" s="232"/>
      <c r="V90" s="231"/>
      <c r="W90" s="232"/>
      <c r="X90" s="232"/>
      <c r="Y90" s="228" t="s">
        <v>164</v>
      </c>
      <c r="Z90" s="232"/>
      <c r="AA90" s="232"/>
      <c r="AB90" s="227"/>
    </row>
    <row r="91" spans="1:30" x14ac:dyDescent="0.25">
      <c r="A91" s="233"/>
      <c r="B91" s="227"/>
      <c r="C91" s="227"/>
      <c r="D91" s="227"/>
      <c r="E91" s="228"/>
      <c r="F91" s="229"/>
      <c r="G91" s="228"/>
      <c r="H91" s="230"/>
      <c r="I91" s="228"/>
      <c r="J91" s="231"/>
      <c r="K91" s="229"/>
      <c r="L91" s="232"/>
      <c r="M91" s="228" t="s">
        <v>121</v>
      </c>
      <c r="N91" s="232"/>
      <c r="O91" s="229"/>
      <c r="P91" s="232"/>
      <c r="Q91" s="231"/>
      <c r="R91" s="232"/>
      <c r="S91" s="231"/>
      <c r="T91" s="232"/>
      <c r="U91" s="229"/>
      <c r="V91" s="231"/>
      <c r="W91" s="231"/>
      <c r="X91" s="231"/>
      <c r="Y91" s="228" t="s">
        <v>122</v>
      </c>
      <c r="Z91" s="231"/>
      <c r="AA91" s="231"/>
      <c r="AB91" s="227"/>
    </row>
    <row r="92" spans="1:30" x14ac:dyDescent="0.25">
      <c r="A92" s="233"/>
      <c r="B92" s="234"/>
      <c r="C92" s="235"/>
      <c r="D92" s="235"/>
      <c r="E92" s="228"/>
      <c r="F92" s="229"/>
      <c r="G92" s="228"/>
      <c r="H92" s="230"/>
      <c r="I92" s="228"/>
      <c r="J92" s="231"/>
      <c r="K92" s="229"/>
      <c r="L92" s="232"/>
      <c r="M92" s="232" t="s">
        <v>151</v>
      </c>
      <c r="N92" s="232"/>
      <c r="O92" s="229"/>
      <c r="P92" s="232"/>
      <c r="Q92" s="231"/>
      <c r="R92" s="232"/>
      <c r="S92" s="231"/>
      <c r="T92" s="232"/>
      <c r="U92" s="232"/>
      <c r="V92" s="231"/>
      <c r="W92" s="229"/>
      <c r="X92" s="229"/>
      <c r="Y92" s="232" t="s">
        <v>123</v>
      </c>
      <c r="Z92" s="229"/>
      <c r="AA92" s="229"/>
      <c r="AB92" s="227"/>
    </row>
    <row r="93" spans="1:30" x14ac:dyDescent="0.25">
      <c r="A93" s="233"/>
      <c r="B93" s="234"/>
      <c r="C93" s="235"/>
      <c r="D93" s="235"/>
      <c r="E93" s="228"/>
      <c r="F93" s="229"/>
      <c r="G93" s="228"/>
      <c r="H93" s="230"/>
      <c r="I93" s="228"/>
      <c r="J93" s="231"/>
      <c r="K93" s="229"/>
      <c r="L93" s="232"/>
      <c r="M93" s="232"/>
      <c r="N93" s="232"/>
      <c r="O93" s="229"/>
      <c r="P93" s="232"/>
      <c r="Q93" s="231"/>
      <c r="R93" s="232"/>
      <c r="S93" s="231"/>
      <c r="T93" s="232"/>
      <c r="U93" s="232"/>
      <c r="V93" s="231"/>
      <c r="W93" s="229"/>
      <c r="X93" s="229"/>
      <c r="Y93" s="232"/>
      <c r="Z93" s="229"/>
      <c r="AA93" s="229"/>
      <c r="AB93" s="227"/>
    </row>
    <row r="94" spans="1:30" x14ac:dyDescent="0.25">
      <c r="A94" s="233"/>
      <c r="B94" s="234"/>
      <c r="C94" s="235"/>
      <c r="D94" s="235"/>
      <c r="E94" s="228"/>
      <c r="F94" s="229"/>
      <c r="G94" s="228"/>
      <c r="H94" s="230"/>
      <c r="I94" s="228"/>
      <c r="J94" s="231"/>
      <c r="K94" s="229"/>
      <c r="L94" s="232"/>
      <c r="M94" s="228"/>
      <c r="N94" s="232"/>
      <c r="O94" s="229"/>
      <c r="P94" s="232"/>
      <c r="Q94" s="231"/>
      <c r="R94" s="232"/>
      <c r="S94" s="231"/>
      <c r="T94" s="228"/>
      <c r="U94" s="229"/>
      <c r="V94" s="231"/>
      <c r="W94" s="229"/>
      <c r="X94" s="228"/>
      <c r="Y94" s="232"/>
      <c r="Z94" s="231"/>
      <c r="AA94" s="229"/>
      <c r="AB94" s="227"/>
    </row>
    <row r="95" spans="1:30" x14ac:dyDescent="0.25">
      <c r="A95" s="233"/>
      <c r="B95" s="234"/>
      <c r="C95" s="235"/>
      <c r="D95" s="235"/>
      <c r="E95" s="228"/>
      <c r="F95" s="229"/>
      <c r="G95" s="228"/>
      <c r="H95" s="230"/>
      <c r="I95" s="228"/>
      <c r="J95" s="231"/>
      <c r="K95" s="229"/>
      <c r="L95" s="232"/>
      <c r="M95" s="228"/>
      <c r="N95" s="232"/>
      <c r="O95" s="229"/>
      <c r="P95" s="232"/>
      <c r="Q95" s="231"/>
      <c r="R95" s="232"/>
      <c r="S95" s="231"/>
      <c r="T95" s="228"/>
      <c r="U95" s="229"/>
      <c r="V95" s="231"/>
      <c r="W95" s="229"/>
      <c r="X95" s="228"/>
      <c r="Y95" s="232"/>
      <c r="Z95" s="231"/>
      <c r="AA95" s="229"/>
      <c r="AB95" s="227"/>
    </row>
    <row r="96" spans="1:30" x14ac:dyDescent="0.25">
      <c r="A96" s="233"/>
      <c r="B96" s="234"/>
      <c r="C96" s="235"/>
      <c r="D96" s="235"/>
      <c r="E96" s="228"/>
      <c r="F96" s="229"/>
      <c r="G96" s="228"/>
      <c r="H96" s="230"/>
      <c r="I96" s="228"/>
      <c r="J96" s="231"/>
      <c r="K96" s="229"/>
      <c r="L96" s="232"/>
      <c r="M96" s="236" t="s">
        <v>152</v>
      </c>
      <c r="N96" s="232"/>
      <c r="O96" s="229"/>
      <c r="P96" s="232"/>
      <c r="Q96" s="231"/>
      <c r="R96" s="232"/>
      <c r="S96" s="231"/>
      <c r="T96" s="232"/>
      <c r="U96" s="229"/>
      <c r="V96" s="231"/>
      <c r="W96" s="237"/>
      <c r="X96" s="237"/>
      <c r="Y96" s="236" t="s">
        <v>124</v>
      </c>
      <c r="Z96" s="237"/>
      <c r="AA96" s="237"/>
      <c r="AB96" s="227"/>
    </row>
    <row r="97" spans="1:28" x14ac:dyDescent="0.25">
      <c r="A97" s="233"/>
      <c r="B97" s="238"/>
      <c r="C97" s="235"/>
      <c r="D97" s="235"/>
      <c r="E97" s="228"/>
      <c r="F97" s="229"/>
      <c r="G97" s="228"/>
      <c r="H97" s="230"/>
      <c r="I97" s="228"/>
      <c r="J97" s="231"/>
      <c r="K97" s="229"/>
      <c r="L97" s="232"/>
      <c r="M97" s="228" t="s">
        <v>153</v>
      </c>
      <c r="N97" s="232"/>
      <c r="O97" s="229"/>
      <c r="P97" s="232"/>
      <c r="Q97" s="231"/>
      <c r="R97" s="232"/>
      <c r="S97" s="231"/>
      <c r="T97" s="232"/>
      <c r="U97" s="229"/>
      <c r="V97" s="231"/>
      <c r="W97" s="231"/>
      <c r="X97" s="231"/>
      <c r="Y97" s="228" t="s">
        <v>125</v>
      </c>
      <c r="Z97" s="231"/>
      <c r="AA97" s="231"/>
      <c r="AB97" s="227"/>
    </row>
    <row r="98" spans="1:28" ht="15.75" x14ac:dyDescent="0.25">
      <c r="A98" s="233"/>
      <c r="B98" s="234"/>
      <c r="C98" s="235"/>
      <c r="D98" s="235"/>
      <c r="E98" s="228"/>
      <c r="F98" s="229"/>
      <c r="G98" s="228"/>
      <c r="H98" s="230"/>
      <c r="I98" s="228"/>
      <c r="J98" s="231"/>
      <c r="K98" s="229"/>
      <c r="L98" s="373" t="s">
        <v>154</v>
      </c>
      <c r="M98" s="373"/>
      <c r="N98" s="373"/>
      <c r="O98" s="292"/>
      <c r="P98" s="232"/>
      <c r="Q98" s="231"/>
      <c r="R98" s="232"/>
      <c r="S98" s="231"/>
      <c r="T98" s="228"/>
      <c r="U98" s="229"/>
      <c r="V98" s="231"/>
      <c r="W98" s="231"/>
      <c r="X98" s="231"/>
      <c r="Y98" s="228" t="s">
        <v>126</v>
      </c>
      <c r="Z98" s="231"/>
      <c r="AA98" s="231"/>
      <c r="AB98" s="227"/>
    </row>
    <row r="99" spans="1:28" x14ac:dyDescent="0.25">
      <c r="A99" s="239"/>
      <c r="B99" s="240"/>
      <c r="C99" s="241"/>
      <c r="D99" s="241"/>
      <c r="E99" s="242"/>
      <c r="F99" s="243"/>
      <c r="G99" s="242"/>
      <c r="H99" s="244"/>
      <c r="I99" s="242"/>
      <c r="J99" s="245"/>
      <c r="K99" s="243"/>
      <c r="L99" s="246"/>
      <c r="M99" s="243"/>
      <c r="N99" s="246"/>
      <c r="O99" s="243"/>
      <c r="P99" s="246"/>
      <c r="Q99" s="245"/>
      <c r="R99" s="246"/>
      <c r="S99" s="243"/>
      <c r="T99" s="242"/>
      <c r="U99" s="243"/>
      <c r="V99" s="245"/>
      <c r="W99" s="243"/>
      <c r="X99" s="242"/>
      <c r="Y99" s="246"/>
      <c r="Z99" s="245"/>
      <c r="AA99" s="243"/>
      <c r="AB99" s="123"/>
    </row>
  </sheetData>
  <mergeCells count="20">
    <mergeCell ref="L98:N98"/>
    <mergeCell ref="T6:U7"/>
    <mergeCell ref="V6:W7"/>
    <mergeCell ref="X6:Y7"/>
    <mergeCell ref="Z6:AA7"/>
    <mergeCell ref="A2:AB2"/>
    <mergeCell ref="A3:AB3"/>
    <mergeCell ref="A6:A8"/>
    <mergeCell ref="B6:B8"/>
    <mergeCell ref="C6:C8"/>
    <mergeCell ref="D6:D8"/>
    <mergeCell ref="E6:F7"/>
    <mergeCell ref="G6:H7"/>
    <mergeCell ref="I6:K7"/>
    <mergeCell ref="L6:S6"/>
    <mergeCell ref="AB6:AB8"/>
    <mergeCell ref="L7:M7"/>
    <mergeCell ref="N7:O7"/>
    <mergeCell ref="P7:Q7"/>
    <mergeCell ref="R7:S7"/>
  </mergeCells>
  <printOptions horizontalCentered="1"/>
  <pageMargins left="0" right="0" top="0" bottom="0" header="0.31496062992125984" footer="0.31496062992125984"/>
  <pageSetup paperSize="10000" scale="6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tabSelected="1" topLeftCell="D1" zoomScale="82" zoomScaleNormal="82" workbookViewId="0">
      <pane ySplit="8" topLeftCell="A75" activePane="bottomLeft" state="frozen"/>
      <selection pane="bottomLeft" activeCell="W78" sqref="W78"/>
    </sheetView>
  </sheetViews>
  <sheetFormatPr defaultRowHeight="11.25" x14ac:dyDescent="0.25"/>
  <cols>
    <col min="1" max="1" width="3.42578125" style="247" customWidth="1"/>
    <col min="2" max="2" width="15.42578125" style="248" customWidth="1"/>
    <col min="3" max="3" width="20.85546875" style="11" customWidth="1"/>
    <col min="4" max="4" width="6.85546875" style="11" customWidth="1"/>
    <col min="5" max="5" width="5.7109375" style="249" customWidth="1"/>
    <col min="6" max="6" width="12.85546875" style="250" customWidth="1"/>
    <col min="7" max="7" width="5.5703125" style="249" customWidth="1"/>
    <col min="8" max="8" width="10" style="251" customWidth="1"/>
    <col min="9" max="9" width="5.85546875" style="249" customWidth="1"/>
    <col min="10" max="10" width="10.5703125" style="252" customWidth="1"/>
    <col min="11" max="11" width="11.42578125" style="250" customWidth="1"/>
    <col min="12" max="12" width="5.85546875" style="253" customWidth="1"/>
    <col min="13" max="13" width="12.85546875" style="250" customWidth="1"/>
    <col min="14" max="14" width="5.85546875" style="253" customWidth="1"/>
    <col min="15" max="15" width="12.85546875" style="250" customWidth="1"/>
    <col min="16" max="16" width="5.7109375" style="253" customWidth="1"/>
    <col min="17" max="17" width="12.85546875" style="250" customWidth="1"/>
    <col min="18" max="18" width="5.85546875" style="253" customWidth="1"/>
    <col min="19" max="19" width="12.85546875" style="250" customWidth="1"/>
    <col min="20" max="20" width="5.5703125" style="249" customWidth="1"/>
    <col min="21" max="21" width="12.85546875" style="250" customWidth="1"/>
    <col min="22" max="22" width="6.28515625" style="252" customWidth="1"/>
    <col min="23" max="23" width="9.7109375" style="250" customWidth="1"/>
    <col min="24" max="24" width="6.140625" style="249" customWidth="1"/>
    <col min="25" max="25" width="12.85546875" style="250" customWidth="1"/>
    <col min="26" max="26" width="5.85546875" style="252" customWidth="1"/>
    <col min="27" max="27" width="7.140625" style="250" customWidth="1"/>
    <col min="28" max="28" width="7.85546875" style="11" customWidth="1"/>
    <col min="29" max="16384" width="9.140625" style="11"/>
  </cols>
  <sheetData>
    <row r="1" spans="1:28" x14ac:dyDescent="0.25">
      <c r="A1" s="1"/>
      <c r="B1" s="2"/>
      <c r="C1" s="3"/>
      <c r="D1" s="3"/>
      <c r="E1" s="4"/>
      <c r="F1" s="5"/>
      <c r="G1" s="4"/>
      <c r="H1" s="6"/>
      <c r="I1" s="4"/>
      <c r="J1" s="7"/>
      <c r="K1" s="5"/>
      <c r="L1" s="8"/>
      <c r="M1" s="5"/>
      <c r="N1" s="8"/>
      <c r="O1" s="5"/>
      <c r="P1" s="8"/>
      <c r="Q1" s="5"/>
      <c r="R1" s="8"/>
      <c r="S1" s="5"/>
      <c r="T1" s="4"/>
      <c r="U1" s="5"/>
      <c r="V1" s="7"/>
      <c r="W1" s="5"/>
      <c r="X1" s="4"/>
      <c r="Y1" s="5"/>
      <c r="Z1" s="7"/>
      <c r="AA1" s="9"/>
      <c r="AB1" s="10"/>
    </row>
    <row r="2" spans="1:28" s="12" customFormat="1" ht="15" x14ac:dyDescent="0.25">
      <c r="A2" s="359" t="s">
        <v>167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row>
    <row r="3" spans="1:28" s="12" customFormat="1" ht="15" x14ac:dyDescent="0.25">
      <c r="A3" s="360" t="s">
        <v>147</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8" s="18" customFormat="1" ht="12.75" x14ac:dyDescent="0.2">
      <c r="A4" s="13"/>
      <c r="B4" s="14"/>
      <c r="C4" s="15"/>
      <c r="D4" s="15"/>
      <c r="E4" s="16"/>
      <c r="F4" s="17"/>
      <c r="G4" s="16"/>
      <c r="H4" s="16"/>
      <c r="I4" s="16"/>
      <c r="J4" s="16"/>
      <c r="K4" s="16"/>
      <c r="L4" s="16"/>
      <c r="M4" s="16"/>
      <c r="N4" s="16"/>
      <c r="O4" s="16"/>
      <c r="P4" s="16"/>
      <c r="Q4" s="16"/>
      <c r="R4" s="16"/>
      <c r="S4" s="16"/>
      <c r="T4" s="16"/>
      <c r="U4" s="16"/>
      <c r="V4" s="16"/>
      <c r="W4" s="16"/>
      <c r="X4" s="16"/>
      <c r="Y4" s="16"/>
      <c r="Z4" s="16"/>
      <c r="AA4" s="16"/>
      <c r="AB4" s="15"/>
    </row>
    <row r="5" spans="1:28" ht="12" thickBot="1" x14ac:dyDescent="0.25">
      <c r="A5" s="19"/>
      <c r="B5" s="20"/>
      <c r="C5" s="20"/>
      <c r="D5" s="20"/>
      <c r="E5" s="21"/>
      <c r="F5" s="22"/>
      <c r="G5" s="21"/>
      <c r="H5" s="23"/>
      <c r="I5" s="21"/>
      <c r="J5" s="24"/>
      <c r="K5" s="24"/>
      <c r="L5" s="21"/>
      <c r="M5" s="24"/>
      <c r="N5" s="21"/>
      <c r="O5" s="24"/>
      <c r="P5" s="21"/>
      <c r="Q5" s="24"/>
      <c r="R5" s="21"/>
      <c r="S5" s="24"/>
      <c r="T5" s="21"/>
      <c r="U5" s="24"/>
      <c r="V5" s="24"/>
      <c r="W5" s="24"/>
      <c r="X5" s="21"/>
      <c r="Y5" s="24"/>
      <c r="Z5" s="24"/>
      <c r="AA5" s="24"/>
      <c r="AB5" s="20"/>
    </row>
    <row r="6" spans="1:28" x14ac:dyDescent="0.25">
      <c r="A6" s="361" t="s">
        <v>0</v>
      </c>
      <c r="B6" s="363" t="s">
        <v>1</v>
      </c>
      <c r="C6" s="363" t="s">
        <v>2</v>
      </c>
      <c r="D6" s="363" t="s">
        <v>3</v>
      </c>
      <c r="E6" s="365" t="s">
        <v>4</v>
      </c>
      <c r="F6" s="366"/>
      <c r="G6" s="365" t="s">
        <v>5</v>
      </c>
      <c r="H6" s="366"/>
      <c r="I6" s="365" t="s">
        <v>6</v>
      </c>
      <c r="J6" s="369"/>
      <c r="K6" s="366"/>
      <c r="L6" s="367" t="s">
        <v>7</v>
      </c>
      <c r="M6" s="370"/>
      <c r="N6" s="370"/>
      <c r="O6" s="370"/>
      <c r="P6" s="370"/>
      <c r="Q6" s="370"/>
      <c r="R6" s="370"/>
      <c r="S6" s="368"/>
      <c r="T6" s="365" t="s">
        <v>8</v>
      </c>
      <c r="U6" s="366"/>
      <c r="V6" s="365" t="s">
        <v>9</v>
      </c>
      <c r="W6" s="366"/>
      <c r="X6" s="365" t="s">
        <v>10</v>
      </c>
      <c r="Y6" s="366"/>
      <c r="Z6" s="365" t="s">
        <v>11</v>
      </c>
      <c r="AA6" s="366"/>
      <c r="AB6" s="363" t="s">
        <v>12</v>
      </c>
    </row>
    <row r="7" spans="1:28" x14ac:dyDescent="0.25">
      <c r="A7" s="361"/>
      <c r="B7" s="363"/>
      <c r="C7" s="363"/>
      <c r="D7" s="363"/>
      <c r="E7" s="367"/>
      <c r="F7" s="368"/>
      <c r="G7" s="367"/>
      <c r="H7" s="368"/>
      <c r="I7" s="367"/>
      <c r="J7" s="370"/>
      <c r="K7" s="368"/>
      <c r="L7" s="371" t="s">
        <v>13</v>
      </c>
      <c r="M7" s="372"/>
      <c r="N7" s="371" t="s">
        <v>14</v>
      </c>
      <c r="O7" s="372"/>
      <c r="P7" s="371" t="s">
        <v>15</v>
      </c>
      <c r="Q7" s="372"/>
      <c r="R7" s="371" t="s">
        <v>16</v>
      </c>
      <c r="S7" s="372"/>
      <c r="T7" s="367"/>
      <c r="U7" s="368"/>
      <c r="V7" s="367"/>
      <c r="W7" s="368"/>
      <c r="X7" s="367"/>
      <c r="Y7" s="368"/>
      <c r="Z7" s="367"/>
      <c r="AA7" s="368"/>
      <c r="AB7" s="363"/>
    </row>
    <row r="8" spans="1:28" x14ac:dyDescent="0.25">
      <c r="A8" s="362"/>
      <c r="B8" s="364"/>
      <c r="C8" s="364"/>
      <c r="D8" s="364"/>
      <c r="E8" s="25" t="s">
        <v>17</v>
      </c>
      <c r="F8" s="26" t="s">
        <v>18</v>
      </c>
      <c r="G8" s="25" t="s">
        <v>17</v>
      </c>
      <c r="H8" s="25" t="s">
        <v>18</v>
      </c>
      <c r="I8" s="25" t="s">
        <v>17</v>
      </c>
      <c r="J8" s="25" t="s">
        <v>19</v>
      </c>
      <c r="K8" s="25" t="s">
        <v>20</v>
      </c>
      <c r="L8" s="25" t="s">
        <v>17</v>
      </c>
      <c r="M8" s="25" t="s">
        <v>18</v>
      </c>
      <c r="N8" s="25" t="s">
        <v>17</v>
      </c>
      <c r="O8" s="25" t="s">
        <v>18</v>
      </c>
      <c r="P8" s="25" t="s">
        <v>17</v>
      </c>
      <c r="Q8" s="25" t="s">
        <v>18</v>
      </c>
      <c r="R8" s="25" t="s">
        <v>17</v>
      </c>
      <c r="S8" s="25" t="s">
        <v>18</v>
      </c>
      <c r="T8" s="25" t="s">
        <v>17</v>
      </c>
      <c r="U8" s="25" t="s">
        <v>18</v>
      </c>
      <c r="V8" s="25" t="s">
        <v>17</v>
      </c>
      <c r="W8" s="25" t="s">
        <v>21</v>
      </c>
      <c r="X8" s="25" t="s">
        <v>17</v>
      </c>
      <c r="Y8" s="25" t="s">
        <v>18</v>
      </c>
      <c r="Z8" s="25" t="s">
        <v>17</v>
      </c>
      <c r="AA8" s="25" t="s">
        <v>21</v>
      </c>
      <c r="AB8" s="364"/>
    </row>
    <row r="9" spans="1:28" s="31" customFormat="1" ht="12" thickBot="1" x14ac:dyDescent="0.3">
      <c r="A9" s="27">
        <v>1</v>
      </c>
      <c r="B9" s="27">
        <v>2</v>
      </c>
      <c r="C9" s="27">
        <v>3</v>
      </c>
      <c r="D9" s="27">
        <v>4</v>
      </c>
      <c r="E9" s="28">
        <v>5</v>
      </c>
      <c r="F9" s="29">
        <v>6</v>
      </c>
      <c r="G9" s="28">
        <v>7</v>
      </c>
      <c r="H9" s="28">
        <v>8</v>
      </c>
      <c r="I9" s="28">
        <v>9</v>
      </c>
      <c r="J9" s="28">
        <v>10</v>
      </c>
      <c r="K9" s="28">
        <v>11</v>
      </c>
      <c r="L9" s="28">
        <v>12</v>
      </c>
      <c r="M9" s="28">
        <v>13</v>
      </c>
      <c r="N9" s="28">
        <v>14</v>
      </c>
      <c r="O9" s="28">
        <v>15</v>
      </c>
      <c r="P9" s="28">
        <v>16</v>
      </c>
      <c r="Q9" s="28">
        <v>17</v>
      </c>
      <c r="R9" s="28">
        <v>18</v>
      </c>
      <c r="S9" s="28">
        <v>19</v>
      </c>
      <c r="T9" s="28">
        <v>20</v>
      </c>
      <c r="U9" s="28">
        <v>21</v>
      </c>
      <c r="V9" s="30">
        <v>22</v>
      </c>
      <c r="W9" s="28">
        <v>23</v>
      </c>
      <c r="X9" s="30">
        <v>24</v>
      </c>
      <c r="Y9" s="28" t="s">
        <v>22</v>
      </c>
      <c r="Z9" s="30">
        <v>26</v>
      </c>
      <c r="AA9" s="28">
        <v>27</v>
      </c>
      <c r="AB9" s="27">
        <v>16</v>
      </c>
    </row>
    <row r="10" spans="1:28" s="48" customFormat="1" ht="15.75" thickTop="1" x14ac:dyDescent="0.25">
      <c r="A10" s="32" t="s">
        <v>23</v>
      </c>
      <c r="B10" s="33" t="s">
        <v>24</v>
      </c>
      <c r="C10" s="34"/>
      <c r="D10" s="35"/>
      <c r="E10" s="36"/>
      <c r="F10" s="37"/>
      <c r="G10" s="38"/>
      <c r="H10" s="37"/>
      <c r="I10" s="39"/>
      <c r="J10" s="40"/>
      <c r="K10" s="37"/>
      <c r="L10" s="41"/>
      <c r="M10" s="37"/>
      <c r="N10" s="42"/>
      <c r="O10" s="37"/>
      <c r="P10" s="41"/>
      <c r="Q10" s="37"/>
      <c r="R10" s="41"/>
      <c r="S10" s="37"/>
      <c r="T10" s="38"/>
      <c r="U10" s="43"/>
      <c r="V10" s="44"/>
      <c r="W10" s="43"/>
      <c r="X10" s="45"/>
      <c r="Y10" s="46"/>
      <c r="Z10" s="45"/>
      <c r="AA10" s="46"/>
      <c r="AB10" s="47"/>
    </row>
    <row r="11" spans="1:28" s="65" customFormat="1" ht="45" x14ac:dyDescent="0.25">
      <c r="A11" s="49">
        <v>1</v>
      </c>
      <c r="B11" s="50" t="s">
        <v>25</v>
      </c>
      <c r="C11" s="285"/>
      <c r="D11" s="51"/>
      <c r="E11" s="52"/>
      <c r="F11" s="53">
        <f>SUM(F15:F17)</f>
        <v>637383000</v>
      </c>
      <c r="G11" s="54"/>
      <c r="H11" s="53"/>
      <c r="I11" s="55"/>
      <c r="J11" s="53">
        <f>SUM(J15:J17)</f>
        <v>114000000</v>
      </c>
      <c r="K11" s="53">
        <f>SUM(K15:K17)</f>
        <v>105381300</v>
      </c>
      <c r="L11" s="56"/>
      <c r="M11" s="53">
        <f>SUM(M15:M17)</f>
        <v>6979000</v>
      </c>
      <c r="N11" s="57"/>
      <c r="O11" s="53">
        <f>SUM(O15:O17)</f>
        <v>1826500</v>
      </c>
      <c r="P11" s="58"/>
      <c r="Q11" s="53"/>
      <c r="R11" s="58"/>
      <c r="S11" s="53"/>
      <c r="T11" s="42"/>
      <c r="U11" s="59">
        <f>SUM(U15:U17)</f>
        <v>105381300</v>
      </c>
      <c r="V11" s="60"/>
      <c r="W11" s="349">
        <f>U11/K11*100</f>
        <v>100</v>
      </c>
      <c r="X11" s="57"/>
      <c r="Y11" s="53">
        <f>SUM(Y15:Y17)</f>
        <v>105381300</v>
      </c>
      <c r="Z11" s="62"/>
      <c r="AA11" s="63">
        <f>Y11/F11*100</f>
        <v>16.533434371484649</v>
      </c>
      <c r="AB11" s="64"/>
    </row>
    <row r="12" spans="1:28" s="65" customFormat="1" ht="25.5" x14ac:dyDescent="0.25">
      <c r="A12" s="49"/>
      <c r="B12" s="293"/>
      <c r="C12" s="294" t="s">
        <v>139</v>
      </c>
      <c r="D12" s="295" t="s">
        <v>32</v>
      </c>
      <c r="E12" s="295">
        <v>100</v>
      </c>
      <c r="F12" s="53"/>
      <c r="G12" s="54">
        <v>0</v>
      </c>
      <c r="H12" s="53"/>
      <c r="I12" s="295">
        <v>100</v>
      </c>
      <c r="J12" s="53"/>
      <c r="K12" s="53"/>
      <c r="L12" s="56">
        <v>0</v>
      </c>
      <c r="M12" s="53"/>
      <c r="N12" s="57">
        <v>0</v>
      </c>
      <c r="O12" s="53"/>
      <c r="P12" s="345">
        <v>97.23</v>
      </c>
      <c r="Q12" s="53"/>
      <c r="R12" s="58">
        <v>0</v>
      </c>
      <c r="S12" s="53"/>
      <c r="T12" s="308">
        <v>97.23</v>
      </c>
      <c r="U12" s="59"/>
      <c r="V12" s="109">
        <f>T12</f>
        <v>97.23</v>
      </c>
      <c r="W12" s="61"/>
      <c r="X12" s="309">
        <f>T12</f>
        <v>97.23</v>
      </c>
      <c r="Y12" s="53"/>
      <c r="Z12" s="75">
        <f>X12/E12*100</f>
        <v>97.23</v>
      </c>
      <c r="AA12" s="63"/>
      <c r="AB12" s="64"/>
    </row>
    <row r="13" spans="1:28" s="65" customFormat="1" ht="38.25" x14ac:dyDescent="0.25">
      <c r="A13" s="49"/>
      <c r="B13" s="293"/>
      <c r="C13" s="296" t="s">
        <v>140</v>
      </c>
      <c r="D13" s="297" t="s">
        <v>32</v>
      </c>
      <c r="E13" s="300">
        <v>0</v>
      </c>
      <c r="F13" s="53"/>
      <c r="G13" s="54">
        <v>0</v>
      </c>
      <c r="H13" s="53"/>
      <c r="I13" s="300">
        <v>0</v>
      </c>
      <c r="J13" s="53"/>
      <c r="K13" s="53"/>
      <c r="L13" s="56">
        <v>0</v>
      </c>
      <c r="M13" s="53"/>
      <c r="N13" s="57">
        <v>0</v>
      </c>
      <c r="O13" s="53"/>
      <c r="P13" s="58">
        <v>100</v>
      </c>
      <c r="Q13" s="53"/>
      <c r="R13" s="58">
        <v>0</v>
      </c>
      <c r="S13" s="53"/>
      <c r="T13" s="42">
        <v>100</v>
      </c>
      <c r="U13" s="59"/>
      <c r="V13" s="60">
        <v>100</v>
      </c>
      <c r="W13" s="61"/>
      <c r="X13" s="309">
        <v>0</v>
      </c>
      <c r="Y13" s="53"/>
      <c r="Z13" s="62">
        <v>100</v>
      </c>
      <c r="AA13" s="63"/>
      <c r="AB13" s="64"/>
    </row>
    <row r="14" spans="1:28" s="65" customFormat="1" ht="25.5" x14ac:dyDescent="0.25">
      <c r="A14" s="49"/>
      <c r="B14" s="293"/>
      <c r="C14" s="298" t="s">
        <v>141</v>
      </c>
      <c r="D14" s="299" t="s">
        <v>32</v>
      </c>
      <c r="E14" s="301">
        <v>100</v>
      </c>
      <c r="F14" s="53"/>
      <c r="G14" s="54">
        <v>0</v>
      </c>
      <c r="H14" s="53"/>
      <c r="I14" s="301">
        <v>100</v>
      </c>
      <c r="J14" s="53"/>
      <c r="K14" s="53"/>
      <c r="L14" s="56"/>
      <c r="M14" s="53"/>
      <c r="N14" s="57"/>
      <c r="O14" s="53"/>
      <c r="P14" s="345">
        <v>98.86</v>
      </c>
      <c r="Q14" s="53"/>
      <c r="R14" s="58">
        <v>100</v>
      </c>
      <c r="S14" s="53"/>
      <c r="T14" s="42">
        <v>100</v>
      </c>
      <c r="U14" s="59"/>
      <c r="V14" s="60">
        <f>T14</f>
        <v>100</v>
      </c>
      <c r="W14" s="61"/>
      <c r="X14" s="60">
        <f>V14</f>
        <v>100</v>
      </c>
      <c r="Y14" s="53"/>
      <c r="Z14" s="62">
        <f>X14/E14*100</f>
        <v>100</v>
      </c>
      <c r="AA14" s="63"/>
      <c r="AB14" s="64"/>
    </row>
    <row r="15" spans="1:28" ht="157.5" x14ac:dyDescent="0.25">
      <c r="A15" s="66" t="s">
        <v>26</v>
      </c>
      <c r="B15" s="67" t="s">
        <v>27</v>
      </c>
      <c r="C15" s="286" t="s">
        <v>129</v>
      </c>
      <c r="D15" s="68" t="s">
        <v>28</v>
      </c>
      <c r="E15" s="52">
        <v>60</v>
      </c>
      <c r="F15" s="69">
        <v>168500000</v>
      </c>
      <c r="G15" s="70"/>
      <c r="H15" s="62"/>
      <c r="I15" s="71">
        <v>12</v>
      </c>
      <c r="J15" s="72">
        <v>28500000</v>
      </c>
      <c r="K15" s="72">
        <v>21387500</v>
      </c>
      <c r="L15" s="42">
        <v>3</v>
      </c>
      <c r="M15" s="69">
        <v>4209000</v>
      </c>
      <c r="N15" s="42">
        <v>3</v>
      </c>
      <c r="O15" s="69">
        <v>1826500</v>
      </c>
      <c r="P15" s="42">
        <v>3</v>
      </c>
      <c r="Q15" s="69">
        <v>6663000</v>
      </c>
      <c r="R15" s="42">
        <v>3</v>
      </c>
      <c r="S15" s="69">
        <v>8689000</v>
      </c>
      <c r="T15" s="42">
        <f t="shared" ref="T15:U17" si="0">L15+N15+P15+R15</f>
        <v>12</v>
      </c>
      <c r="U15" s="73">
        <f t="shared" si="0"/>
        <v>21387500</v>
      </c>
      <c r="V15" s="60">
        <f>T15/I15*100</f>
        <v>100</v>
      </c>
      <c r="W15" s="307">
        <f>SUM(U15/K15)*100</f>
        <v>100</v>
      </c>
      <c r="X15" s="57">
        <f>G15+T15</f>
        <v>12</v>
      </c>
      <c r="Y15" s="69">
        <f>SUM(H15+U15)</f>
        <v>21387500</v>
      </c>
      <c r="Z15" s="62">
        <f>SUM(X15/E15)*100</f>
        <v>20</v>
      </c>
      <c r="AA15" s="75">
        <f>Y15/F15*100</f>
        <v>12.692878338278932</v>
      </c>
      <c r="AB15" s="76"/>
    </row>
    <row r="16" spans="1:28" s="80" customFormat="1" ht="45" x14ac:dyDescent="0.25">
      <c r="A16" s="77" t="s">
        <v>29</v>
      </c>
      <c r="B16" s="67" t="s">
        <v>30</v>
      </c>
      <c r="C16" s="78" t="s">
        <v>31</v>
      </c>
      <c r="D16" s="68" t="s">
        <v>32</v>
      </c>
      <c r="E16" s="52">
        <v>100</v>
      </c>
      <c r="F16" s="69">
        <v>428075000</v>
      </c>
      <c r="G16" s="70"/>
      <c r="H16" s="62"/>
      <c r="I16" s="71">
        <v>100</v>
      </c>
      <c r="J16" s="72">
        <v>80000000</v>
      </c>
      <c r="K16" s="72">
        <v>79703800</v>
      </c>
      <c r="L16" s="255">
        <v>25</v>
      </c>
      <c r="M16" s="256"/>
      <c r="N16" s="42">
        <v>25</v>
      </c>
      <c r="O16" s="256"/>
      <c r="P16" s="42">
        <v>25</v>
      </c>
      <c r="Q16" s="256">
        <v>4561800</v>
      </c>
      <c r="R16" s="42">
        <v>25</v>
      </c>
      <c r="S16" s="256">
        <v>75142000</v>
      </c>
      <c r="T16" s="42">
        <f t="shared" si="0"/>
        <v>100</v>
      </c>
      <c r="U16" s="73">
        <f t="shared" si="0"/>
        <v>79703800</v>
      </c>
      <c r="V16" s="60">
        <f>T16/I16*100</f>
        <v>100</v>
      </c>
      <c r="W16" s="307">
        <f>SUM(U16/K16)*100</f>
        <v>100</v>
      </c>
      <c r="X16" s="57">
        <f>G16+T16</f>
        <v>100</v>
      </c>
      <c r="Y16" s="69">
        <f>SUM(H16+U16)</f>
        <v>79703800</v>
      </c>
      <c r="Z16" s="62">
        <f>SUM(X16/E16)*100</f>
        <v>100</v>
      </c>
      <c r="AA16" s="75">
        <f>Y16/F16*100</f>
        <v>18.619120481224087</v>
      </c>
      <c r="AB16" s="76"/>
    </row>
    <row r="17" spans="1:28" s="80" customFormat="1" ht="78.75" x14ac:dyDescent="0.25">
      <c r="A17" s="77" t="s">
        <v>33</v>
      </c>
      <c r="B17" s="286" t="s">
        <v>130</v>
      </c>
      <c r="C17" s="78" t="s">
        <v>135</v>
      </c>
      <c r="D17" s="254" t="s">
        <v>28</v>
      </c>
      <c r="E17" s="52">
        <v>12</v>
      </c>
      <c r="F17" s="69">
        <v>40808000</v>
      </c>
      <c r="G17" s="70"/>
      <c r="H17" s="62"/>
      <c r="I17" s="71">
        <v>12</v>
      </c>
      <c r="J17" s="72">
        <v>5500000</v>
      </c>
      <c r="K17" s="72">
        <v>4290000</v>
      </c>
      <c r="L17" s="261">
        <v>3</v>
      </c>
      <c r="M17" s="256">
        <v>2770000</v>
      </c>
      <c r="N17" s="302">
        <v>3</v>
      </c>
      <c r="O17" s="69"/>
      <c r="P17" s="303">
        <v>3</v>
      </c>
      <c r="Q17" s="69">
        <v>1520000</v>
      </c>
      <c r="R17" s="42">
        <v>3</v>
      </c>
      <c r="S17" s="69"/>
      <c r="T17" s="261">
        <f t="shared" si="0"/>
        <v>12</v>
      </c>
      <c r="U17" s="73">
        <f t="shared" si="0"/>
        <v>4290000</v>
      </c>
      <c r="V17" s="350">
        <f>T17/I17*100</f>
        <v>100</v>
      </c>
      <c r="W17" s="357">
        <f>SUM(U17/K17)*100</f>
        <v>100</v>
      </c>
      <c r="X17" s="258">
        <f>G17+T17</f>
        <v>12</v>
      </c>
      <c r="Y17" s="139">
        <f>SUM(H17+U17)</f>
        <v>4290000</v>
      </c>
      <c r="Z17" s="140">
        <f>SUM(X17/E17)*100</f>
        <v>100</v>
      </c>
      <c r="AA17" s="108">
        <f>Y17/F17*100</f>
        <v>10.512644579494216</v>
      </c>
      <c r="AB17" s="259"/>
    </row>
    <row r="18" spans="1:28" s="48" customFormat="1" x14ac:dyDescent="0.25">
      <c r="A18" s="81"/>
      <c r="B18" s="82"/>
      <c r="C18" s="83"/>
      <c r="D18" s="84"/>
      <c r="E18" s="85"/>
      <c r="F18" s="86"/>
      <c r="G18" s="85"/>
      <c r="H18" s="87"/>
      <c r="I18" s="85"/>
      <c r="J18" s="87"/>
      <c r="K18" s="87"/>
      <c r="L18" s="85"/>
      <c r="M18" s="87"/>
      <c r="N18" s="85"/>
      <c r="O18" s="87"/>
      <c r="P18" s="85"/>
      <c r="Q18" s="87"/>
      <c r="R18" s="85"/>
      <c r="S18" s="87"/>
      <c r="T18" s="85"/>
      <c r="U18" s="88" t="s">
        <v>34</v>
      </c>
      <c r="V18" s="358">
        <f>AVERAGE(V15:V17)</f>
        <v>100</v>
      </c>
      <c r="W18" s="90"/>
      <c r="X18" s="91"/>
      <c r="Y18" s="92"/>
      <c r="Z18" s="63">
        <f>AVERAGE(Z15:Z17)</f>
        <v>73.333333333333329</v>
      </c>
      <c r="AA18" s="63">
        <f>AVERAGE(AA15:AA17)</f>
        <v>13.941547799665743</v>
      </c>
      <c r="AB18" s="93"/>
    </row>
    <row r="19" spans="1:28" s="48" customFormat="1" ht="12" thickBot="1" x14ac:dyDescent="0.3">
      <c r="A19" s="94"/>
      <c r="B19" s="95"/>
      <c r="C19" s="95"/>
      <c r="D19" s="95"/>
      <c r="E19" s="96"/>
      <c r="F19" s="97"/>
      <c r="G19" s="96"/>
      <c r="H19" s="98"/>
      <c r="I19" s="96"/>
      <c r="J19" s="98"/>
      <c r="K19" s="98"/>
      <c r="L19" s="96"/>
      <c r="M19" s="98"/>
      <c r="N19" s="96"/>
      <c r="O19" s="98"/>
      <c r="P19" s="96"/>
      <c r="Q19" s="98"/>
      <c r="R19" s="96"/>
      <c r="S19" s="98"/>
      <c r="T19" s="96"/>
      <c r="U19" s="99" t="s">
        <v>35</v>
      </c>
      <c r="V19" s="100" t="s">
        <v>36</v>
      </c>
      <c r="W19" s="101"/>
      <c r="X19" s="102"/>
      <c r="Y19" s="102"/>
      <c r="Z19" s="102"/>
      <c r="AA19" s="102"/>
      <c r="AB19" s="103"/>
    </row>
    <row r="20" spans="1:28" s="65" customFormat="1" ht="57" thickTop="1" x14ac:dyDescent="0.25">
      <c r="A20" s="49">
        <v>2</v>
      </c>
      <c r="B20" s="82" t="s">
        <v>37</v>
      </c>
      <c r="C20" s="287"/>
      <c r="D20" s="51"/>
      <c r="E20" s="105"/>
      <c r="F20" s="53">
        <f>F23+F24+F25+F24</f>
        <v>683144000</v>
      </c>
      <c r="G20" s="105"/>
      <c r="H20" s="53"/>
      <c r="I20" s="105"/>
      <c r="J20" s="53">
        <f>SUM(J23:J26)</f>
        <v>117000000</v>
      </c>
      <c r="K20" s="53">
        <f>SUM(K23:K26)</f>
        <v>93329400</v>
      </c>
      <c r="L20" s="105"/>
      <c r="M20" s="53">
        <f>M23+M24+M25</f>
        <v>26902200</v>
      </c>
      <c r="N20" s="105"/>
      <c r="O20" s="53">
        <f>O23+O24+O25+O26</f>
        <v>10983000</v>
      </c>
      <c r="P20" s="105"/>
      <c r="Q20" s="53">
        <f>SUM(Q23:Q25)</f>
        <v>16791100</v>
      </c>
      <c r="R20" s="105"/>
      <c r="S20" s="53">
        <f>SUM(S23:S25)</f>
        <v>27899300</v>
      </c>
      <c r="T20" s="105"/>
      <c r="U20" s="59">
        <f>SUM(U23:U25)</f>
        <v>82575600</v>
      </c>
      <c r="V20" s="106"/>
      <c r="W20" s="61">
        <f>U20/K20*100</f>
        <v>88.477585841117588</v>
      </c>
      <c r="X20" s="107"/>
      <c r="Y20" s="53">
        <f>SUM(Y23:Y25)</f>
        <v>82575600</v>
      </c>
      <c r="Z20" s="108"/>
      <c r="AA20" s="63">
        <f>Y20/F20*100</f>
        <v>12.087583291370487</v>
      </c>
      <c r="AB20" s="64"/>
    </row>
    <row r="21" spans="1:28" s="65" customFormat="1" ht="33.75" x14ac:dyDescent="0.2">
      <c r="A21" s="49"/>
      <c r="B21" s="310"/>
      <c r="C21" s="312" t="s">
        <v>155</v>
      </c>
      <c r="D21" s="51" t="s">
        <v>32</v>
      </c>
      <c r="E21" s="105">
        <v>100</v>
      </c>
      <c r="F21" s="53"/>
      <c r="G21" s="105"/>
      <c r="H21" s="53"/>
      <c r="I21" s="311"/>
      <c r="J21" s="53"/>
      <c r="K21" s="53"/>
      <c r="L21" s="105">
        <v>0</v>
      </c>
      <c r="M21" s="53"/>
      <c r="N21" s="105">
        <v>0</v>
      </c>
      <c r="O21" s="53"/>
      <c r="P21" s="105">
        <v>100</v>
      </c>
      <c r="Q21" s="53"/>
      <c r="R21" s="105">
        <v>0</v>
      </c>
      <c r="S21" s="53"/>
      <c r="T21" s="105">
        <v>100</v>
      </c>
      <c r="U21" s="59"/>
      <c r="V21" s="106">
        <v>100</v>
      </c>
      <c r="W21" s="61"/>
      <c r="X21" s="107">
        <v>100</v>
      </c>
      <c r="Y21" s="53"/>
      <c r="Z21" s="314">
        <v>100</v>
      </c>
      <c r="AA21" s="63"/>
      <c r="AB21" s="64"/>
    </row>
    <row r="22" spans="1:28" s="65" customFormat="1" ht="33.75" x14ac:dyDescent="0.25">
      <c r="A22" s="49"/>
      <c r="B22" s="310"/>
      <c r="C22" s="313" t="s">
        <v>156</v>
      </c>
      <c r="D22" s="51" t="s">
        <v>32</v>
      </c>
      <c r="E22" s="105">
        <v>100</v>
      </c>
      <c r="F22" s="53"/>
      <c r="G22" s="105"/>
      <c r="H22" s="53"/>
      <c r="I22" s="311"/>
      <c r="J22" s="53"/>
      <c r="K22" s="53"/>
      <c r="L22" s="105">
        <v>0</v>
      </c>
      <c r="M22" s="53"/>
      <c r="N22" s="105">
        <v>0</v>
      </c>
      <c r="O22" s="53"/>
      <c r="P22" s="105">
        <v>100</v>
      </c>
      <c r="Q22" s="53"/>
      <c r="R22" s="105">
        <v>0</v>
      </c>
      <c r="S22" s="53"/>
      <c r="T22" s="105">
        <v>100</v>
      </c>
      <c r="U22" s="59"/>
      <c r="V22" s="106">
        <v>100</v>
      </c>
      <c r="W22" s="61"/>
      <c r="X22" s="107">
        <v>100</v>
      </c>
      <c r="Y22" s="53"/>
      <c r="Z22" s="314">
        <v>100</v>
      </c>
      <c r="AA22" s="63"/>
      <c r="AB22" s="64"/>
    </row>
    <row r="23" spans="1:28" ht="360" x14ac:dyDescent="0.25">
      <c r="A23" s="66" t="s">
        <v>26</v>
      </c>
      <c r="B23" s="67" t="s">
        <v>38</v>
      </c>
      <c r="C23" s="291" t="s">
        <v>128</v>
      </c>
      <c r="D23" s="68" t="s">
        <v>28</v>
      </c>
      <c r="E23" s="52">
        <v>60</v>
      </c>
      <c r="F23" s="69">
        <v>380000000</v>
      </c>
      <c r="G23" s="70"/>
      <c r="H23" s="62"/>
      <c r="I23" s="71">
        <v>12</v>
      </c>
      <c r="J23" s="72">
        <v>62000000</v>
      </c>
      <c r="K23" s="72">
        <v>48654200</v>
      </c>
      <c r="L23" s="42">
        <v>3</v>
      </c>
      <c r="M23" s="69">
        <v>20709500</v>
      </c>
      <c r="N23" s="42">
        <v>3</v>
      </c>
      <c r="O23" s="69">
        <v>4970000</v>
      </c>
      <c r="P23" s="42">
        <v>3</v>
      </c>
      <c r="Q23" s="69">
        <v>5200000</v>
      </c>
      <c r="R23" s="42">
        <v>3</v>
      </c>
      <c r="S23" s="69">
        <v>16454000</v>
      </c>
      <c r="T23" s="42">
        <f t="shared" ref="T23:U26" si="1">L23+N23+P23+R23</f>
        <v>12</v>
      </c>
      <c r="U23" s="73">
        <f t="shared" si="1"/>
        <v>47333500</v>
      </c>
      <c r="V23" s="60">
        <f>T23/I23*100</f>
        <v>100</v>
      </c>
      <c r="W23" s="74">
        <f>SUM(U23/K23)*100</f>
        <v>97.285537528106516</v>
      </c>
      <c r="X23" s="57">
        <f>G23+T23</f>
        <v>12</v>
      </c>
      <c r="Y23" s="69">
        <f>SUM(H23+U23)</f>
        <v>47333500</v>
      </c>
      <c r="Z23" s="75">
        <f>SUM(X23/E23)*100</f>
        <v>20</v>
      </c>
      <c r="AA23" s="75">
        <f>Y23/F23*100</f>
        <v>12.456184210526315</v>
      </c>
      <c r="AB23" s="76"/>
    </row>
    <row r="24" spans="1:28" s="80" customFormat="1" ht="56.25" x14ac:dyDescent="0.25">
      <c r="A24" s="77" t="s">
        <v>29</v>
      </c>
      <c r="B24" s="67" t="s">
        <v>39</v>
      </c>
      <c r="C24" s="78" t="s">
        <v>40</v>
      </c>
      <c r="D24" s="254" t="s">
        <v>28</v>
      </c>
      <c r="E24" s="52">
        <v>60</v>
      </c>
      <c r="F24" s="69">
        <v>100000000</v>
      </c>
      <c r="G24" s="70"/>
      <c r="H24" s="62"/>
      <c r="I24" s="71">
        <v>12</v>
      </c>
      <c r="J24" s="72">
        <v>20000000</v>
      </c>
      <c r="K24" s="72">
        <v>16291700</v>
      </c>
      <c r="L24" s="255">
        <v>3</v>
      </c>
      <c r="M24" s="256">
        <v>2292700</v>
      </c>
      <c r="N24" s="42">
        <v>3</v>
      </c>
      <c r="O24" s="256">
        <v>1820000</v>
      </c>
      <c r="P24" s="42">
        <v>3</v>
      </c>
      <c r="Q24" s="256">
        <v>2554000</v>
      </c>
      <c r="R24" s="42">
        <v>3</v>
      </c>
      <c r="S24" s="256">
        <v>7734900</v>
      </c>
      <c r="T24" s="42">
        <f t="shared" si="1"/>
        <v>12</v>
      </c>
      <c r="U24" s="73">
        <f t="shared" si="1"/>
        <v>14401600</v>
      </c>
      <c r="V24" s="350">
        <f>T24/I24*100</f>
        <v>100</v>
      </c>
      <c r="W24" s="74">
        <f>SUM(U24/K24)*100</f>
        <v>88.398386908671284</v>
      </c>
      <c r="X24" s="57">
        <f>G24+T24</f>
        <v>12</v>
      </c>
      <c r="Y24" s="69">
        <f>SUM(H24+U24)</f>
        <v>14401600</v>
      </c>
      <c r="Z24" s="75">
        <f>SUM(X24/E24)*100</f>
        <v>20</v>
      </c>
      <c r="AA24" s="75">
        <v>0</v>
      </c>
      <c r="AB24" s="260"/>
    </row>
    <row r="25" spans="1:28" s="80" customFormat="1" ht="45" x14ac:dyDescent="0.25">
      <c r="A25" s="77" t="s">
        <v>33</v>
      </c>
      <c r="B25" s="67" t="s">
        <v>42</v>
      </c>
      <c r="C25" s="78" t="s">
        <v>43</v>
      </c>
      <c r="D25" s="254" t="s">
        <v>28</v>
      </c>
      <c r="E25" s="277">
        <v>60</v>
      </c>
      <c r="F25" s="278">
        <v>103144000</v>
      </c>
      <c r="G25" s="70"/>
      <c r="H25" s="279"/>
      <c r="I25" s="71">
        <v>12</v>
      </c>
      <c r="J25" s="72">
        <v>25000000</v>
      </c>
      <c r="K25" s="72">
        <v>21685500</v>
      </c>
      <c r="L25" s="261">
        <v>3</v>
      </c>
      <c r="M25" s="256">
        <v>3900000</v>
      </c>
      <c r="N25" s="303">
        <v>3</v>
      </c>
      <c r="O25" s="69">
        <v>4193000</v>
      </c>
      <c r="P25" s="303">
        <v>3</v>
      </c>
      <c r="Q25" s="69">
        <v>9037100</v>
      </c>
      <c r="R25" s="42">
        <v>3</v>
      </c>
      <c r="S25" s="69">
        <v>3710400</v>
      </c>
      <c r="T25" s="303">
        <f t="shared" si="1"/>
        <v>12</v>
      </c>
      <c r="U25" s="73">
        <f t="shared" si="1"/>
        <v>20840500</v>
      </c>
      <c r="V25" s="350">
        <f>T25/I25*100</f>
        <v>100</v>
      </c>
      <c r="W25" s="137">
        <f>SUM(U25/K25)*100</f>
        <v>96.103387055866818</v>
      </c>
      <c r="X25" s="305">
        <f>G25+T25</f>
        <v>12</v>
      </c>
      <c r="Y25" s="139">
        <f>SUM(H25+U25)</f>
        <v>20840500</v>
      </c>
      <c r="Z25" s="108">
        <f>SUM(X25/E25)*100</f>
        <v>20</v>
      </c>
      <c r="AA25" s="108">
        <f>Y25/F25*100</f>
        <v>20.205247033273867</v>
      </c>
      <c r="AB25" s="259"/>
    </row>
    <row r="26" spans="1:28" s="80" customFormat="1" ht="22.5" x14ac:dyDescent="0.25">
      <c r="A26" s="266" t="s">
        <v>41</v>
      </c>
      <c r="B26" s="276" t="s">
        <v>148</v>
      </c>
      <c r="C26" s="284" t="s">
        <v>149</v>
      </c>
      <c r="D26" s="267" t="s">
        <v>28</v>
      </c>
      <c r="E26" s="156">
        <v>60</v>
      </c>
      <c r="F26" s="230">
        <v>42487000</v>
      </c>
      <c r="G26" s="171"/>
      <c r="H26" s="268"/>
      <c r="I26" s="280">
        <v>12</v>
      </c>
      <c r="J26" s="269">
        <v>10000000</v>
      </c>
      <c r="K26" s="281">
        <v>6698000</v>
      </c>
      <c r="L26" s="270">
        <v>3</v>
      </c>
      <c r="M26" s="282"/>
      <c r="N26" s="304">
        <v>3</v>
      </c>
      <c r="O26" s="139"/>
      <c r="P26" s="304">
        <v>3</v>
      </c>
      <c r="Q26" s="139">
        <v>6428000</v>
      </c>
      <c r="R26" s="272">
        <v>3</v>
      </c>
      <c r="S26" s="139"/>
      <c r="T26" s="303">
        <f t="shared" si="1"/>
        <v>12</v>
      </c>
      <c r="U26" s="73">
        <f t="shared" si="1"/>
        <v>6428000</v>
      </c>
      <c r="V26" s="350">
        <f>T26/I26*100</f>
        <v>100</v>
      </c>
      <c r="W26" s="137">
        <f>SUM(U26/K26)*100</f>
        <v>95.968945954016121</v>
      </c>
      <c r="X26" s="305">
        <f>G26+T26</f>
        <v>12</v>
      </c>
      <c r="Y26" s="139">
        <f>SUM(H26+U26)</f>
        <v>6428000</v>
      </c>
      <c r="Z26" s="108">
        <f>SUM(X26/E26)*100</f>
        <v>20</v>
      </c>
      <c r="AA26" s="108">
        <f>Y26/F26*100</f>
        <v>15.129333678536963</v>
      </c>
      <c r="AB26" s="183"/>
    </row>
    <row r="27" spans="1:28" s="48" customFormat="1" x14ac:dyDescent="0.25">
      <c r="A27" s="81"/>
      <c r="B27" s="275"/>
      <c r="C27" s="110"/>
      <c r="D27" s="84"/>
      <c r="E27" s="85"/>
      <c r="F27" s="86"/>
      <c r="G27" s="85"/>
      <c r="H27" s="87"/>
      <c r="I27" s="85"/>
      <c r="J27" s="87"/>
      <c r="K27" s="87"/>
      <c r="L27" s="85"/>
      <c r="M27" s="87"/>
      <c r="N27" s="85"/>
      <c r="O27" s="87"/>
      <c r="P27" s="85"/>
      <c r="Q27" s="87"/>
      <c r="R27" s="85"/>
      <c r="S27" s="87"/>
      <c r="T27" s="85"/>
      <c r="U27" s="88" t="s">
        <v>44</v>
      </c>
      <c r="V27" s="348">
        <f>AVERAGE(V23:V25)</f>
        <v>100</v>
      </c>
      <c r="W27" s="111"/>
      <c r="X27" s="91"/>
      <c r="Y27" s="63"/>
      <c r="Z27" s="63">
        <f>AVERAGE(Z23:Z25)</f>
        <v>20</v>
      </c>
      <c r="AA27" s="63">
        <f>AVERAGE(AA23:AA25)</f>
        <v>10.887143747933393</v>
      </c>
      <c r="AB27" s="93"/>
    </row>
    <row r="28" spans="1:28" s="48" customFormat="1" ht="12" thickBot="1" x14ac:dyDescent="0.3">
      <c r="A28" s="112"/>
      <c r="B28" s="113"/>
      <c r="C28" s="113"/>
      <c r="D28" s="113"/>
      <c r="E28" s="114"/>
      <c r="F28" s="115"/>
      <c r="G28" s="114"/>
      <c r="H28" s="116"/>
      <c r="I28" s="114"/>
      <c r="J28" s="116"/>
      <c r="K28" s="116"/>
      <c r="L28" s="114"/>
      <c r="M28" s="116"/>
      <c r="N28" s="114"/>
      <c r="O28" s="116"/>
      <c r="P28" s="114"/>
      <c r="Q28" s="116"/>
      <c r="R28" s="114"/>
      <c r="S28" s="116"/>
      <c r="T28" s="114"/>
      <c r="U28" s="117" t="s">
        <v>35</v>
      </c>
      <c r="V28" s="118" t="s">
        <v>36</v>
      </c>
      <c r="W28" s="119"/>
      <c r="X28" s="120"/>
      <c r="Y28" s="120"/>
      <c r="Z28" s="120"/>
      <c r="AA28" s="120"/>
      <c r="AB28" s="121"/>
    </row>
    <row r="29" spans="1:28" s="48" customFormat="1" ht="45" x14ac:dyDescent="0.25">
      <c r="A29" s="49">
        <v>3</v>
      </c>
      <c r="B29" s="82" t="s">
        <v>45</v>
      </c>
      <c r="C29" s="287"/>
      <c r="D29" s="51" t="s">
        <v>32</v>
      </c>
      <c r="E29" s="105"/>
      <c r="F29" s="53">
        <f>SUM(F32:F34)</f>
        <v>245324000</v>
      </c>
      <c r="G29" s="105"/>
      <c r="H29" s="53"/>
      <c r="I29" s="105"/>
      <c r="J29" s="53">
        <f>SUM(J32:J34)</f>
        <v>43500000</v>
      </c>
      <c r="K29" s="53">
        <f>SUM(K32:K34)</f>
        <v>36799400</v>
      </c>
      <c r="L29" s="105"/>
      <c r="M29" s="53">
        <f>M34</f>
        <v>0</v>
      </c>
      <c r="N29" s="105"/>
      <c r="O29" s="53">
        <f>O34</f>
        <v>244400</v>
      </c>
      <c r="P29" s="105"/>
      <c r="Q29" s="53">
        <f>SUM(Q32:Q34)</f>
        <v>13129400</v>
      </c>
      <c r="R29" s="105"/>
      <c r="S29" s="53">
        <f>SUM(S32:S34)</f>
        <v>10539600</v>
      </c>
      <c r="T29" s="105"/>
      <c r="U29" s="59">
        <f>SUM(U32:U34)</f>
        <v>35699400</v>
      </c>
      <c r="V29" s="106"/>
      <c r="W29" s="61">
        <f>U29/K29*100</f>
        <v>97.010820828600458</v>
      </c>
      <c r="X29" s="107"/>
      <c r="Y29" s="53">
        <f>SUM(Y32:Y34)</f>
        <v>35699400</v>
      </c>
      <c r="Z29" s="122"/>
      <c r="AA29" s="63">
        <f>Y29/F29*100</f>
        <v>14.551939475958326</v>
      </c>
      <c r="AB29" s="64"/>
    </row>
    <row r="30" spans="1:28" s="48" customFormat="1" ht="22.5" x14ac:dyDescent="0.25">
      <c r="A30" s="49"/>
      <c r="B30" s="310"/>
      <c r="C30" s="315" t="s">
        <v>157</v>
      </c>
      <c r="D30" s="51" t="s">
        <v>32</v>
      </c>
      <c r="E30" s="105">
        <v>5</v>
      </c>
      <c r="F30" s="53"/>
      <c r="G30" s="317"/>
      <c r="H30" s="53"/>
      <c r="I30" s="319">
        <v>10.37</v>
      </c>
      <c r="J30" s="53"/>
      <c r="K30" s="53"/>
      <c r="L30" s="105">
        <v>0</v>
      </c>
      <c r="M30" s="53"/>
      <c r="N30" s="105">
        <v>0</v>
      </c>
      <c r="O30" s="53"/>
      <c r="P30" s="317">
        <v>10.37</v>
      </c>
      <c r="Q30" s="53"/>
      <c r="R30" s="105">
        <v>0</v>
      </c>
      <c r="S30" s="53"/>
      <c r="T30" s="317">
        <v>16</v>
      </c>
      <c r="U30" s="59"/>
      <c r="V30" s="106">
        <v>48.63</v>
      </c>
      <c r="W30" s="61"/>
      <c r="X30" s="318">
        <v>16</v>
      </c>
      <c r="Y30" s="53"/>
      <c r="Z30" s="122">
        <v>0</v>
      </c>
      <c r="AA30" s="63"/>
      <c r="AB30" s="64"/>
    </row>
    <row r="31" spans="1:28" s="48" customFormat="1" ht="22.5" x14ac:dyDescent="0.25">
      <c r="A31" s="49"/>
      <c r="B31" s="310"/>
      <c r="C31" s="316" t="s">
        <v>158</v>
      </c>
      <c r="D31" s="51" t="s">
        <v>32</v>
      </c>
      <c r="E31" s="105">
        <v>100</v>
      </c>
      <c r="F31" s="53"/>
      <c r="G31" s="105"/>
      <c r="H31" s="53"/>
      <c r="I31" s="311"/>
      <c r="J31" s="53"/>
      <c r="K31" s="53"/>
      <c r="L31" s="105">
        <v>0</v>
      </c>
      <c r="M31" s="53"/>
      <c r="N31" s="105">
        <v>0</v>
      </c>
      <c r="O31" s="53"/>
      <c r="P31" s="105">
        <v>100</v>
      </c>
      <c r="Q31" s="53"/>
      <c r="R31" s="105">
        <v>0</v>
      </c>
      <c r="S31" s="53"/>
      <c r="T31" s="105">
        <v>100</v>
      </c>
      <c r="U31" s="59"/>
      <c r="V31" s="106">
        <v>100</v>
      </c>
      <c r="W31" s="61"/>
      <c r="X31" s="107">
        <v>100</v>
      </c>
      <c r="Y31" s="53"/>
      <c r="Z31" s="122">
        <v>100</v>
      </c>
      <c r="AA31" s="63"/>
      <c r="AB31" s="64"/>
    </row>
    <row r="32" spans="1:28" s="48" customFormat="1" ht="90" x14ac:dyDescent="0.25">
      <c r="A32" s="66" t="s">
        <v>26</v>
      </c>
      <c r="B32" s="67" t="s">
        <v>46</v>
      </c>
      <c r="C32" s="286" t="s">
        <v>131</v>
      </c>
      <c r="D32" s="68" t="s">
        <v>28</v>
      </c>
      <c r="E32" s="52">
        <v>60</v>
      </c>
      <c r="F32" s="69">
        <v>163500000</v>
      </c>
      <c r="G32" s="70"/>
      <c r="H32" s="62"/>
      <c r="I32" s="71">
        <v>12</v>
      </c>
      <c r="J32" s="72">
        <v>27500000</v>
      </c>
      <c r="K32" s="72">
        <v>24067000</v>
      </c>
      <c r="L32" s="42">
        <v>3</v>
      </c>
      <c r="M32" s="69"/>
      <c r="N32" s="42">
        <v>3</v>
      </c>
      <c r="O32" s="69">
        <v>7290000</v>
      </c>
      <c r="P32" s="42">
        <v>3</v>
      </c>
      <c r="Q32" s="69">
        <v>8116400</v>
      </c>
      <c r="R32" s="42">
        <v>3</v>
      </c>
      <c r="S32" s="69">
        <v>7560600</v>
      </c>
      <c r="T32" s="42">
        <f t="shared" ref="T32:U34" si="2">L32+N32+P32+R32</f>
        <v>12</v>
      </c>
      <c r="U32" s="73">
        <f t="shared" si="2"/>
        <v>22967000</v>
      </c>
      <c r="V32" s="60">
        <f>T32/I32*100</f>
        <v>100</v>
      </c>
      <c r="W32" s="74">
        <f>SUM(U32/K32)*100</f>
        <v>95.429426185232884</v>
      </c>
      <c r="X32" s="57">
        <f>G32+T32</f>
        <v>12</v>
      </c>
      <c r="Y32" s="69">
        <f>SUM(H32+U32)</f>
        <v>22967000</v>
      </c>
      <c r="Z32" s="75">
        <f>SUM(X32/E32)*100</f>
        <v>20</v>
      </c>
      <c r="AA32" s="75">
        <f>Y32/F32*100</f>
        <v>14.047094801223242</v>
      </c>
      <c r="AB32" s="76"/>
    </row>
    <row r="33" spans="1:29" s="48" customFormat="1" ht="33.75" x14ac:dyDescent="0.25">
      <c r="A33" s="77" t="s">
        <v>29</v>
      </c>
      <c r="B33" s="67" t="s">
        <v>47</v>
      </c>
      <c r="C33" s="78" t="s">
        <v>48</v>
      </c>
      <c r="D33" s="68" t="s">
        <v>28</v>
      </c>
      <c r="E33" s="52">
        <v>60</v>
      </c>
      <c r="F33" s="69">
        <v>33696000</v>
      </c>
      <c r="G33" s="70"/>
      <c r="H33" s="62"/>
      <c r="I33" s="71">
        <v>12</v>
      </c>
      <c r="J33" s="72">
        <v>6000000</v>
      </c>
      <c r="K33" s="72">
        <v>4496000</v>
      </c>
      <c r="L33" s="255">
        <v>3</v>
      </c>
      <c r="M33" s="256"/>
      <c r="N33" s="42">
        <v>3</v>
      </c>
      <c r="O33" s="256">
        <v>4496000</v>
      </c>
      <c r="P33" s="42">
        <v>3</v>
      </c>
      <c r="Q33" s="256"/>
      <c r="R33" s="42">
        <v>3</v>
      </c>
      <c r="S33" s="256"/>
      <c r="T33" s="42">
        <f t="shared" si="2"/>
        <v>12</v>
      </c>
      <c r="U33" s="73">
        <f t="shared" si="2"/>
        <v>4496000</v>
      </c>
      <c r="V33" s="60">
        <f>T33/I33*100</f>
        <v>100</v>
      </c>
      <c r="W33" s="307">
        <f>SUM(U33/K33)*100</f>
        <v>100</v>
      </c>
      <c r="X33" s="57">
        <f>G33+T33</f>
        <v>12</v>
      </c>
      <c r="Y33" s="69">
        <f>SUM(H33+U33)</f>
        <v>4496000</v>
      </c>
      <c r="Z33" s="75">
        <f>SUM(X33/E33)*100</f>
        <v>20</v>
      </c>
      <c r="AA33" s="75">
        <f>Y33/F33*100</f>
        <v>13.342830009496677</v>
      </c>
      <c r="AB33" s="76"/>
    </row>
    <row r="34" spans="1:29" s="48" customFormat="1" ht="33.75" x14ac:dyDescent="0.25">
      <c r="A34" s="77" t="s">
        <v>33</v>
      </c>
      <c r="B34" s="67" t="s">
        <v>50</v>
      </c>
      <c r="C34" s="78" t="s">
        <v>51</v>
      </c>
      <c r="D34" s="254" t="s">
        <v>28</v>
      </c>
      <c r="E34" s="52">
        <v>60</v>
      </c>
      <c r="F34" s="69">
        <v>48128000</v>
      </c>
      <c r="G34" s="70"/>
      <c r="H34" s="62"/>
      <c r="I34" s="71">
        <v>12</v>
      </c>
      <c r="J34" s="72">
        <v>10000000</v>
      </c>
      <c r="K34" s="72">
        <v>8236400</v>
      </c>
      <c r="L34" s="255">
        <v>3</v>
      </c>
      <c r="M34" s="256"/>
      <c r="N34" s="42">
        <v>3</v>
      </c>
      <c r="O34" s="256">
        <v>244400</v>
      </c>
      <c r="P34" s="42">
        <v>3</v>
      </c>
      <c r="Q34" s="256">
        <v>5013000</v>
      </c>
      <c r="R34" s="42">
        <v>3</v>
      </c>
      <c r="S34" s="256">
        <v>2979000</v>
      </c>
      <c r="T34" s="42">
        <f t="shared" si="2"/>
        <v>12</v>
      </c>
      <c r="U34" s="73">
        <f t="shared" si="2"/>
        <v>8236400</v>
      </c>
      <c r="V34" s="350">
        <f>T34/I34*100</f>
        <v>100</v>
      </c>
      <c r="W34" s="357">
        <f>SUM(U34/K34)*100</f>
        <v>100</v>
      </c>
      <c r="X34" s="57">
        <f>G34+T34</f>
        <v>12</v>
      </c>
      <c r="Y34" s="69">
        <f>SUM(H34+U34)</f>
        <v>8236400</v>
      </c>
      <c r="Z34" s="75">
        <f>SUM(X34/E34)*100</f>
        <v>20</v>
      </c>
      <c r="AA34" s="75">
        <f>Y34/F34*100</f>
        <v>17.113530585106382</v>
      </c>
      <c r="AB34" s="260"/>
    </row>
    <row r="35" spans="1:29" s="48" customFormat="1" x14ac:dyDescent="0.25">
      <c r="A35" s="81"/>
      <c r="B35" s="84"/>
      <c r="C35" s="110"/>
      <c r="D35" s="84"/>
      <c r="E35" s="85"/>
      <c r="F35" s="86"/>
      <c r="G35" s="85"/>
      <c r="H35" s="87"/>
      <c r="I35" s="85"/>
      <c r="J35" s="87"/>
      <c r="K35" s="87"/>
      <c r="L35" s="85"/>
      <c r="M35" s="87"/>
      <c r="N35" s="85"/>
      <c r="O35" s="87"/>
      <c r="P35" s="85"/>
      <c r="Q35" s="87"/>
      <c r="R35" s="85"/>
      <c r="S35" s="87"/>
      <c r="T35" s="85"/>
      <c r="U35" s="88" t="s">
        <v>52</v>
      </c>
      <c r="V35" s="348">
        <f>AVERAGE(V32:V34)</f>
        <v>100</v>
      </c>
      <c r="W35" s="111">
        <f>AVERAGE(W32:W34)</f>
        <v>98.476475395077628</v>
      </c>
      <c r="X35" s="91"/>
      <c r="Y35" s="63"/>
      <c r="Z35" s="63">
        <f>AVERAGE(Z32:Z34)</f>
        <v>20</v>
      </c>
      <c r="AA35" s="63">
        <f>AVERAGE(AA32:AA34)</f>
        <v>14.834485131942101</v>
      </c>
      <c r="AB35" s="93"/>
    </row>
    <row r="36" spans="1:29" s="48" customFormat="1" ht="12" thickBot="1" x14ac:dyDescent="0.3">
      <c r="A36" s="112"/>
      <c r="B36" s="113"/>
      <c r="C36" s="113"/>
      <c r="D36" s="113"/>
      <c r="E36" s="114"/>
      <c r="F36" s="115"/>
      <c r="G36" s="114"/>
      <c r="H36" s="116"/>
      <c r="I36" s="114"/>
      <c r="J36" s="116"/>
      <c r="K36" s="116"/>
      <c r="L36" s="114"/>
      <c r="M36" s="116"/>
      <c r="N36" s="114"/>
      <c r="O36" s="116"/>
      <c r="P36" s="114"/>
      <c r="Q36" s="116"/>
      <c r="R36" s="114"/>
      <c r="S36" s="116"/>
      <c r="T36" s="114"/>
      <c r="U36" s="117" t="s">
        <v>35</v>
      </c>
      <c r="V36" s="118"/>
      <c r="W36" s="119"/>
      <c r="X36" s="120"/>
      <c r="Y36" s="120"/>
      <c r="Z36" s="120"/>
      <c r="AA36" s="120"/>
      <c r="AB36" s="121"/>
      <c r="AC36" s="123"/>
    </row>
    <row r="37" spans="1:29" s="123" customFormat="1" ht="67.5" x14ac:dyDescent="0.25">
      <c r="A37" s="49">
        <v>4</v>
      </c>
      <c r="B37" s="82" t="s">
        <v>53</v>
      </c>
      <c r="C37" s="104"/>
      <c r="D37" s="51"/>
      <c r="E37" s="105"/>
      <c r="F37" s="53">
        <f>SUM(F40:F42)</f>
        <v>168587000</v>
      </c>
      <c r="G37" s="105"/>
      <c r="H37" s="53"/>
      <c r="I37" s="105"/>
      <c r="J37" s="53">
        <f>SUM(J40:J42)</f>
        <v>27200000</v>
      </c>
      <c r="K37" s="53">
        <f>SUM(K40:K42)</f>
        <v>25653700</v>
      </c>
      <c r="L37" s="105"/>
      <c r="M37" s="53">
        <f>SUM(M40:M42)</f>
        <v>7207000</v>
      </c>
      <c r="N37" s="105"/>
      <c r="O37" s="53">
        <f>SUM(O40:O42)</f>
        <v>9601200</v>
      </c>
      <c r="P37" s="105"/>
      <c r="Q37" s="53">
        <f>SUM(Q40:Q43)</f>
        <v>4455500</v>
      </c>
      <c r="R37" s="105"/>
      <c r="S37" s="53">
        <f>SUM(S40:S43)</f>
        <v>3400000</v>
      </c>
      <c r="T37" s="105"/>
      <c r="U37" s="59">
        <f>SUM(U40:U43)</f>
        <v>24663700</v>
      </c>
      <c r="V37" s="106"/>
      <c r="W37" s="61">
        <f>U37/K37*100</f>
        <v>96.140907549398335</v>
      </c>
      <c r="X37" s="107"/>
      <c r="Y37" s="53">
        <f>SUM(Y40:Y43)</f>
        <v>24663700</v>
      </c>
      <c r="Z37" s="122"/>
      <c r="AA37" s="63">
        <f>Y37/F37*100</f>
        <v>14.629657090997528</v>
      </c>
      <c r="AB37" s="64"/>
    </row>
    <row r="38" spans="1:29" s="123" customFormat="1" ht="22.5" x14ac:dyDescent="0.25">
      <c r="A38" s="49"/>
      <c r="B38" s="310"/>
      <c r="C38" s="315" t="s">
        <v>159</v>
      </c>
      <c r="D38" s="320" t="s">
        <v>32</v>
      </c>
      <c r="E38" s="105">
        <v>100</v>
      </c>
      <c r="F38" s="53"/>
      <c r="G38" s="105"/>
      <c r="H38" s="53"/>
      <c r="I38" s="311">
        <v>100</v>
      </c>
      <c r="J38" s="53"/>
      <c r="K38" s="53"/>
      <c r="L38" s="105">
        <v>0</v>
      </c>
      <c r="M38" s="53"/>
      <c r="N38" s="105">
        <v>0</v>
      </c>
      <c r="O38" s="53"/>
      <c r="P38" s="105">
        <v>100</v>
      </c>
      <c r="Q38" s="53"/>
      <c r="R38" s="105">
        <v>0</v>
      </c>
      <c r="S38" s="53"/>
      <c r="T38" s="105">
        <v>0</v>
      </c>
      <c r="U38" s="59"/>
      <c r="V38" s="106">
        <v>100</v>
      </c>
      <c r="W38" s="61"/>
      <c r="X38" s="318">
        <v>0</v>
      </c>
      <c r="Y38" s="53"/>
      <c r="Z38" s="122">
        <v>100</v>
      </c>
      <c r="AA38" s="63"/>
      <c r="AB38" s="64"/>
    </row>
    <row r="39" spans="1:29" s="123" customFormat="1" ht="22.5" x14ac:dyDescent="0.25">
      <c r="A39" s="49"/>
      <c r="B39" s="310"/>
      <c r="C39" s="313" t="s">
        <v>160</v>
      </c>
      <c r="D39" s="320" t="s">
        <v>161</v>
      </c>
      <c r="E39" s="105">
        <v>7</v>
      </c>
      <c r="F39" s="53"/>
      <c r="G39" s="105"/>
      <c r="H39" s="53"/>
      <c r="I39" s="311">
        <v>7</v>
      </c>
      <c r="J39" s="53"/>
      <c r="K39" s="53"/>
      <c r="L39" s="105">
        <v>7</v>
      </c>
      <c r="M39" s="53"/>
      <c r="N39" s="105">
        <v>7</v>
      </c>
      <c r="O39" s="53"/>
      <c r="P39" s="105">
        <v>7</v>
      </c>
      <c r="Q39" s="53"/>
      <c r="R39" s="105">
        <v>7</v>
      </c>
      <c r="S39" s="53"/>
      <c r="T39" s="317">
        <v>7</v>
      </c>
      <c r="U39" s="59"/>
      <c r="V39" s="106">
        <v>100</v>
      </c>
      <c r="W39" s="61"/>
      <c r="X39" s="318">
        <v>7</v>
      </c>
      <c r="Y39" s="53"/>
      <c r="Z39" s="122">
        <v>100</v>
      </c>
      <c r="AA39" s="63"/>
      <c r="AB39" s="64"/>
    </row>
    <row r="40" spans="1:29" s="123" customFormat="1" ht="56.25" x14ac:dyDescent="0.25">
      <c r="A40" s="66" t="s">
        <v>26</v>
      </c>
      <c r="B40" s="67" t="s">
        <v>54</v>
      </c>
      <c r="C40" s="289" t="s">
        <v>132</v>
      </c>
      <c r="D40" s="288"/>
      <c r="E40" s="52">
        <v>60</v>
      </c>
      <c r="F40" s="69">
        <v>74000000</v>
      </c>
      <c r="G40" s="70"/>
      <c r="H40" s="62"/>
      <c r="I40" s="71">
        <v>12</v>
      </c>
      <c r="J40" s="72">
        <v>6000000</v>
      </c>
      <c r="K40" s="72">
        <v>4778500</v>
      </c>
      <c r="L40" s="42">
        <v>3</v>
      </c>
      <c r="M40" s="69">
        <v>2427000</v>
      </c>
      <c r="N40" s="42">
        <v>3</v>
      </c>
      <c r="O40" s="69">
        <v>1096000</v>
      </c>
      <c r="P40" s="42">
        <v>3</v>
      </c>
      <c r="Q40" s="69">
        <v>1155500</v>
      </c>
      <c r="R40" s="42">
        <v>3</v>
      </c>
      <c r="S40" s="69">
        <v>100000</v>
      </c>
      <c r="T40" s="42">
        <f t="shared" ref="T40:U42" si="3">L40+N40+P40+R40</f>
        <v>12</v>
      </c>
      <c r="U40" s="73">
        <f t="shared" si="3"/>
        <v>4778500</v>
      </c>
      <c r="V40" s="60">
        <f>T40/I40*100</f>
        <v>100</v>
      </c>
      <c r="W40" s="307">
        <f>SUM(U40/K40)*100</f>
        <v>100</v>
      </c>
      <c r="X40" s="57">
        <f>G40+T40</f>
        <v>12</v>
      </c>
      <c r="Y40" s="69">
        <f>SUM(H40+U40)</f>
        <v>4778500</v>
      </c>
      <c r="Z40" s="75">
        <f>SUM(X40/E40)*100</f>
        <v>20</v>
      </c>
      <c r="AA40" s="75">
        <f>Y40/F40*100</f>
        <v>6.4574324324324319</v>
      </c>
      <c r="AB40" s="76"/>
    </row>
    <row r="41" spans="1:29" s="123" customFormat="1" ht="45" x14ac:dyDescent="0.25">
      <c r="A41" s="66" t="s">
        <v>29</v>
      </c>
      <c r="B41" s="67" t="s">
        <v>55</v>
      </c>
      <c r="C41" s="286" t="s">
        <v>133</v>
      </c>
      <c r="D41" s="68" t="s">
        <v>150</v>
      </c>
      <c r="E41" s="52">
        <v>20</v>
      </c>
      <c r="F41" s="69">
        <v>14000000</v>
      </c>
      <c r="G41" s="70"/>
      <c r="H41" s="62"/>
      <c r="I41" s="71">
        <v>20</v>
      </c>
      <c r="J41" s="72">
        <v>8000000</v>
      </c>
      <c r="K41" s="72">
        <v>7675200</v>
      </c>
      <c r="L41" s="255">
        <v>10</v>
      </c>
      <c r="M41" s="256">
        <v>1480000</v>
      </c>
      <c r="N41" s="42">
        <v>10</v>
      </c>
      <c r="O41" s="256">
        <v>5205200</v>
      </c>
      <c r="P41" s="42"/>
      <c r="Q41" s="256"/>
      <c r="R41" s="42"/>
      <c r="S41" s="256"/>
      <c r="T41" s="42">
        <f t="shared" si="3"/>
        <v>20</v>
      </c>
      <c r="U41" s="73">
        <f t="shared" si="3"/>
        <v>6685200</v>
      </c>
      <c r="V41" s="60">
        <f>T41/I41*100</f>
        <v>100</v>
      </c>
      <c r="W41" s="74">
        <f>SUM(U41/K41)*100</f>
        <v>87.101313320825511</v>
      </c>
      <c r="X41" s="57">
        <f>G41+T41</f>
        <v>20</v>
      </c>
      <c r="Y41" s="69">
        <f>SUM(H41+U41)</f>
        <v>6685200</v>
      </c>
      <c r="Z41" s="62">
        <f>SUM(X41/E41)*100</f>
        <v>100</v>
      </c>
      <c r="AA41" s="75">
        <f>Y41/F41*100</f>
        <v>47.751428571428569</v>
      </c>
      <c r="AB41" s="76"/>
    </row>
    <row r="42" spans="1:29" s="123" customFormat="1" ht="45" x14ac:dyDescent="0.25">
      <c r="A42" s="77" t="s">
        <v>33</v>
      </c>
      <c r="B42" s="67" t="s">
        <v>56</v>
      </c>
      <c r="C42" s="67" t="s">
        <v>57</v>
      </c>
      <c r="D42" s="68" t="s">
        <v>28</v>
      </c>
      <c r="E42" s="52">
        <v>60</v>
      </c>
      <c r="F42" s="69">
        <v>80587000</v>
      </c>
      <c r="G42" s="70"/>
      <c r="H42" s="62"/>
      <c r="I42" s="71">
        <v>12</v>
      </c>
      <c r="J42" s="72">
        <v>13200000</v>
      </c>
      <c r="K42" s="72">
        <v>13200000</v>
      </c>
      <c r="L42" s="255">
        <v>3</v>
      </c>
      <c r="M42" s="256">
        <v>3300000</v>
      </c>
      <c r="N42" s="42">
        <v>3</v>
      </c>
      <c r="O42" s="256">
        <v>3300000</v>
      </c>
      <c r="P42" s="42">
        <v>3</v>
      </c>
      <c r="Q42" s="256">
        <v>3300000</v>
      </c>
      <c r="R42" s="42">
        <v>3</v>
      </c>
      <c r="S42" s="256">
        <v>3300000</v>
      </c>
      <c r="T42" s="42">
        <f t="shared" si="3"/>
        <v>12</v>
      </c>
      <c r="U42" s="73">
        <f t="shared" si="3"/>
        <v>13200000</v>
      </c>
      <c r="V42" s="60">
        <f>T42/I42*100</f>
        <v>100</v>
      </c>
      <c r="W42" s="307">
        <f>SUM(U42/K42)*100</f>
        <v>100</v>
      </c>
      <c r="X42" s="57">
        <f>G42+T42</f>
        <v>12</v>
      </c>
      <c r="Y42" s="69">
        <f>SUM(H42+U42)</f>
        <v>13200000</v>
      </c>
      <c r="Z42" s="75">
        <f>SUM(X42/E42)*100</f>
        <v>20</v>
      </c>
      <c r="AA42" s="75">
        <f>Y42/F42*100</f>
        <v>16.379813121223023</v>
      </c>
      <c r="AB42" s="76"/>
    </row>
    <row r="43" spans="1:29" s="123" customFormat="1" x14ac:dyDescent="0.25">
      <c r="A43" s="81"/>
      <c r="B43" s="84"/>
      <c r="C43" s="110"/>
      <c r="D43" s="84"/>
      <c r="E43" s="85"/>
      <c r="F43" s="86"/>
      <c r="G43" s="85"/>
      <c r="H43" s="87"/>
      <c r="I43" s="85"/>
      <c r="J43" s="87"/>
      <c r="K43" s="87"/>
      <c r="L43" s="85"/>
      <c r="M43" s="87"/>
      <c r="N43" s="85"/>
      <c r="O43" s="87"/>
      <c r="P43" s="85"/>
      <c r="Q43" s="87"/>
      <c r="R43" s="85"/>
      <c r="S43" s="87"/>
      <c r="T43" s="85"/>
      <c r="U43" s="88" t="s">
        <v>58</v>
      </c>
      <c r="V43" s="348">
        <f>AVERAGE(V40:V42)</f>
        <v>100</v>
      </c>
      <c r="W43" s="111">
        <f>AVERAGE(W37:W42)</f>
        <v>95.810555217555958</v>
      </c>
      <c r="X43" s="91"/>
      <c r="Y43" s="63"/>
      <c r="Z43" s="63">
        <f>AVERAGE(Z37:Z42)</f>
        <v>68</v>
      </c>
      <c r="AA43" s="63">
        <f>AVERAGE(AA37:AA42)</f>
        <v>21.304582804020388</v>
      </c>
      <c r="AB43" s="93"/>
    </row>
    <row r="44" spans="1:29" s="123" customFormat="1" ht="12" thickBot="1" x14ac:dyDescent="0.3">
      <c r="A44" s="112"/>
      <c r="B44" s="113"/>
      <c r="C44" s="113"/>
      <c r="D44" s="113"/>
      <c r="E44" s="114"/>
      <c r="F44" s="115"/>
      <c r="G44" s="114"/>
      <c r="H44" s="116"/>
      <c r="I44" s="114"/>
      <c r="J44" s="116"/>
      <c r="K44" s="116"/>
      <c r="L44" s="114"/>
      <c r="M44" s="116"/>
      <c r="N44" s="114"/>
      <c r="O44" s="116"/>
      <c r="P44" s="114"/>
      <c r="Q44" s="116"/>
      <c r="R44" s="114"/>
      <c r="S44" s="116"/>
      <c r="T44" s="114"/>
      <c r="U44" s="117" t="s">
        <v>35</v>
      </c>
      <c r="V44" s="118"/>
      <c r="W44" s="119"/>
      <c r="X44" s="120"/>
      <c r="Y44" s="120"/>
      <c r="Z44" s="120"/>
      <c r="AA44" s="120"/>
      <c r="AB44" s="121"/>
    </row>
    <row r="45" spans="1:29" s="123" customFormat="1" ht="15" x14ac:dyDescent="0.25">
      <c r="A45" s="124" t="s">
        <v>59</v>
      </c>
      <c r="B45" s="125" t="s">
        <v>60</v>
      </c>
      <c r="C45" s="126"/>
      <c r="D45" s="127"/>
      <c r="E45" s="128"/>
      <c r="F45" s="37"/>
      <c r="G45" s="129"/>
      <c r="H45" s="37"/>
      <c r="I45" s="130"/>
      <c r="J45" s="40"/>
      <c r="K45" s="37"/>
      <c r="L45" s="131"/>
      <c r="M45" s="37"/>
      <c r="N45" s="131"/>
      <c r="O45" s="37"/>
      <c r="P45" s="131"/>
      <c r="Q45" s="37"/>
      <c r="R45" s="131"/>
      <c r="S45" s="37"/>
      <c r="T45" s="129"/>
      <c r="U45" s="43"/>
      <c r="V45" s="132"/>
      <c r="W45" s="43"/>
      <c r="X45" s="45"/>
      <c r="Y45" s="46"/>
      <c r="Z45" s="46"/>
      <c r="AA45" s="46"/>
      <c r="AB45" s="47"/>
    </row>
    <row r="46" spans="1:29" s="123" customFormat="1" ht="56.25" x14ac:dyDescent="0.25">
      <c r="A46" s="49">
        <v>1</v>
      </c>
      <c r="B46" s="82" t="s">
        <v>61</v>
      </c>
      <c r="C46" s="287" t="s">
        <v>142</v>
      </c>
      <c r="D46" s="51" t="s">
        <v>32</v>
      </c>
      <c r="E46" s="105">
        <v>100</v>
      </c>
      <c r="F46" s="53">
        <f>SUM(F48)</f>
        <v>28000000</v>
      </c>
      <c r="G46" s="105"/>
      <c r="H46" s="53"/>
      <c r="I46" s="311">
        <v>100</v>
      </c>
      <c r="J46" s="53">
        <f>SUM(J48)</f>
        <v>5000000</v>
      </c>
      <c r="K46" s="53">
        <f>SUM(K48)</f>
        <v>2785500</v>
      </c>
      <c r="L46" s="105">
        <v>0</v>
      </c>
      <c r="M46" s="53">
        <f>M48</f>
        <v>800000</v>
      </c>
      <c r="N46" s="105">
        <v>0</v>
      </c>
      <c r="O46" s="53">
        <f>O48</f>
        <v>210000</v>
      </c>
      <c r="P46" s="105">
        <v>0</v>
      </c>
      <c r="Q46" s="53">
        <f>SUM(Q48:Q49)</f>
        <v>0</v>
      </c>
      <c r="R46" s="105">
        <v>0</v>
      </c>
      <c r="S46" s="53">
        <f>SUM(S48:S49)</f>
        <v>1775519</v>
      </c>
      <c r="T46" s="105">
        <v>100</v>
      </c>
      <c r="U46" s="59">
        <f>SUM(U48:U49)</f>
        <v>2785519</v>
      </c>
      <c r="V46" s="106"/>
      <c r="W46" s="349">
        <f>U46/K46*100</f>
        <v>100.00068210375157</v>
      </c>
      <c r="X46" s="107"/>
      <c r="Y46" s="53">
        <f>SUM(Y48:Y49)</f>
        <v>2785519</v>
      </c>
      <c r="Z46" s="122"/>
      <c r="AA46" s="63">
        <f>Y46/F46*100</f>
        <v>9.948282142857142</v>
      </c>
      <c r="AB46" s="64"/>
    </row>
    <row r="47" spans="1:29" s="123" customFormat="1" x14ac:dyDescent="0.25">
      <c r="A47" s="49"/>
      <c r="B47" s="310"/>
      <c r="C47" s="287"/>
      <c r="D47" s="51"/>
      <c r="E47" s="105"/>
      <c r="F47" s="53"/>
      <c r="G47" s="105"/>
      <c r="H47" s="53"/>
      <c r="I47" s="311"/>
      <c r="J47" s="53"/>
      <c r="K47" s="53"/>
      <c r="L47" s="105"/>
      <c r="M47" s="53"/>
      <c r="N47" s="105"/>
      <c r="O47" s="53"/>
      <c r="P47" s="105"/>
      <c r="Q47" s="53"/>
      <c r="R47" s="105"/>
      <c r="S47" s="53"/>
      <c r="T47" s="105"/>
      <c r="U47" s="59"/>
      <c r="V47" s="106">
        <v>100</v>
      </c>
      <c r="W47" s="349"/>
      <c r="X47" s="107">
        <v>100</v>
      </c>
      <c r="Y47" s="53">
        <v>100</v>
      </c>
      <c r="Z47" s="122">
        <v>100</v>
      </c>
      <c r="AA47" s="63">
        <v>54.3</v>
      </c>
      <c r="AB47" s="64"/>
    </row>
    <row r="48" spans="1:29" s="123" customFormat="1" ht="101.25" x14ac:dyDescent="0.25">
      <c r="A48" s="66" t="s">
        <v>26</v>
      </c>
      <c r="B48" s="67" t="s">
        <v>134</v>
      </c>
      <c r="C48" s="286" t="s">
        <v>143</v>
      </c>
      <c r="D48" s="68" t="s">
        <v>62</v>
      </c>
      <c r="E48" s="52">
        <v>167</v>
      </c>
      <c r="F48" s="69">
        <v>28000000</v>
      </c>
      <c r="G48" s="70"/>
      <c r="H48" s="62"/>
      <c r="I48" s="71">
        <v>34</v>
      </c>
      <c r="J48" s="72">
        <v>5000000</v>
      </c>
      <c r="K48" s="69">
        <v>2785500</v>
      </c>
      <c r="L48" s="42">
        <v>10</v>
      </c>
      <c r="M48" s="69">
        <v>800000</v>
      </c>
      <c r="N48" s="42">
        <v>2</v>
      </c>
      <c r="O48" s="69">
        <v>210000</v>
      </c>
      <c r="P48" s="42">
        <v>3</v>
      </c>
      <c r="Q48" s="69"/>
      <c r="R48" s="42">
        <v>19</v>
      </c>
      <c r="S48" s="69">
        <v>1775519</v>
      </c>
      <c r="T48" s="42">
        <f>L48+N48+P48+R48</f>
        <v>34</v>
      </c>
      <c r="U48" s="73">
        <f>M48+O48+Q48+S48</f>
        <v>2785519</v>
      </c>
      <c r="V48" s="60">
        <f>T48/I48*100</f>
        <v>100</v>
      </c>
      <c r="W48" s="307">
        <f>SUM(U48/K48)*100</f>
        <v>100.00068210375157</v>
      </c>
      <c r="X48" s="57">
        <f>G48+T48</f>
        <v>34</v>
      </c>
      <c r="Y48" s="69">
        <f>SUM(H48+U48)</f>
        <v>2785519</v>
      </c>
      <c r="Z48" s="75">
        <f>SUM(X48/E48)*100</f>
        <v>20.359281437125748</v>
      </c>
      <c r="AA48" s="75">
        <f>Y48/F48*100</f>
        <v>9.948282142857142</v>
      </c>
      <c r="AB48" s="76"/>
    </row>
    <row r="49" spans="1:28" s="123" customFormat="1" x14ac:dyDescent="0.25">
      <c r="A49" s="81"/>
      <c r="B49" s="84"/>
      <c r="C49" s="110"/>
      <c r="D49" s="84"/>
      <c r="E49" s="85"/>
      <c r="F49" s="86"/>
      <c r="G49" s="85"/>
      <c r="H49" s="87"/>
      <c r="I49" s="85"/>
      <c r="J49" s="87"/>
      <c r="K49" s="87"/>
      <c r="L49" s="85"/>
      <c r="M49" s="87"/>
      <c r="N49" s="85"/>
      <c r="O49" s="87"/>
      <c r="P49" s="85"/>
      <c r="Q49" s="87"/>
      <c r="R49" s="85"/>
      <c r="S49" s="87"/>
      <c r="T49" s="85"/>
      <c r="U49" s="88" t="s">
        <v>63</v>
      </c>
      <c r="V49" s="348">
        <f>V48</f>
        <v>100</v>
      </c>
      <c r="W49" s="348">
        <f>AVERAGE(W46:W48)</f>
        <v>100.00068210375157</v>
      </c>
      <c r="X49" s="91"/>
      <c r="Y49" s="63"/>
      <c r="Z49" s="63">
        <f>AVERAGE(Z46:Z48)</f>
        <v>60.179640718562872</v>
      </c>
      <c r="AA49" s="63">
        <f>AVERAGE(AA46:AA48)</f>
        <v>24.73218809523809</v>
      </c>
      <c r="AB49" s="93"/>
    </row>
    <row r="50" spans="1:28" s="123" customFormat="1" ht="12" thickBot="1" x14ac:dyDescent="0.3">
      <c r="A50" s="112"/>
      <c r="B50" s="113"/>
      <c r="C50" s="113"/>
      <c r="D50" s="113"/>
      <c r="E50" s="114"/>
      <c r="F50" s="115"/>
      <c r="G50" s="114"/>
      <c r="H50" s="116"/>
      <c r="I50" s="114"/>
      <c r="J50" s="116"/>
      <c r="K50" s="116"/>
      <c r="L50" s="114"/>
      <c r="M50" s="116"/>
      <c r="N50" s="114"/>
      <c r="O50" s="116"/>
      <c r="P50" s="114"/>
      <c r="Q50" s="116"/>
      <c r="R50" s="114"/>
      <c r="S50" s="116"/>
      <c r="T50" s="114"/>
      <c r="U50" s="117" t="s">
        <v>35</v>
      </c>
      <c r="V50" s="118"/>
      <c r="W50" s="119"/>
      <c r="X50" s="120"/>
      <c r="Y50" s="120"/>
      <c r="Z50" s="120"/>
      <c r="AA50" s="120"/>
      <c r="AB50" s="121"/>
    </row>
    <row r="51" spans="1:28" s="48" customFormat="1" ht="15" x14ac:dyDescent="0.25">
      <c r="A51" s="32" t="s">
        <v>49</v>
      </c>
      <c r="B51" s="133" t="s">
        <v>64</v>
      </c>
      <c r="C51" s="134"/>
      <c r="D51" s="127"/>
      <c r="E51" s="128"/>
      <c r="F51" s="37"/>
      <c r="G51" s="129"/>
      <c r="H51" s="37"/>
      <c r="I51" s="130"/>
      <c r="J51" s="40"/>
      <c r="K51" s="37"/>
      <c r="L51" s="131"/>
      <c r="M51" s="37"/>
      <c r="N51" s="131"/>
      <c r="O51" s="37"/>
      <c r="P51" s="131"/>
      <c r="Q51" s="37"/>
      <c r="R51" s="131"/>
      <c r="S51" s="37"/>
      <c r="T51" s="129"/>
      <c r="U51" s="43"/>
      <c r="V51" s="132"/>
      <c r="W51" s="43"/>
      <c r="X51" s="45"/>
      <c r="Y51" s="46"/>
      <c r="Z51" s="46"/>
      <c r="AA51" s="46"/>
      <c r="AB51" s="47"/>
    </row>
    <row r="52" spans="1:28" s="48" customFormat="1" ht="45" x14ac:dyDescent="0.25">
      <c r="A52" s="49">
        <v>1</v>
      </c>
      <c r="B52" s="82" t="s">
        <v>65</v>
      </c>
      <c r="C52" s="78" t="s">
        <v>144</v>
      </c>
      <c r="D52" s="51" t="s">
        <v>32</v>
      </c>
      <c r="E52" s="105">
        <v>100</v>
      </c>
      <c r="F52" s="53">
        <f>SUM(F54:F63)</f>
        <v>885932000</v>
      </c>
      <c r="G52" s="105"/>
      <c r="H52" s="53"/>
      <c r="I52" s="105">
        <v>100</v>
      </c>
      <c r="J52" s="53">
        <f>SUM(J54:J63)</f>
        <v>146000000</v>
      </c>
      <c r="K52" s="53">
        <f>SUM(K54:K63)</f>
        <v>153035700</v>
      </c>
      <c r="L52" s="105">
        <v>100</v>
      </c>
      <c r="M52" s="53">
        <f>SUM(M54:M63)</f>
        <v>23976749</v>
      </c>
      <c r="N52" s="105">
        <v>100</v>
      </c>
      <c r="O52" s="53">
        <f>SUM(O54:O63)</f>
        <v>36597598</v>
      </c>
      <c r="P52" s="105">
        <v>100</v>
      </c>
      <c r="Q52" s="53">
        <f>SUM(Q54:Q64)</f>
        <v>32054213</v>
      </c>
      <c r="R52" s="105">
        <v>100</v>
      </c>
      <c r="S52" s="53">
        <f>SUM(S54:S64)</f>
        <v>55635359</v>
      </c>
      <c r="T52" s="105">
        <v>100</v>
      </c>
      <c r="U52" s="53">
        <f>SUM(U54:U63)</f>
        <v>148263919</v>
      </c>
      <c r="V52" s="106">
        <v>100</v>
      </c>
      <c r="W52" s="61">
        <f>U52/K52*100</f>
        <v>96.881916441719156</v>
      </c>
      <c r="X52" s="107">
        <v>100</v>
      </c>
      <c r="Y52" s="53">
        <f>SUM(Y54:Y64)</f>
        <v>148263919</v>
      </c>
      <c r="Z52" s="122"/>
      <c r="AA52" s="63">
        <f>Y52/F52*100</f>
        <v>16.735361066086334</v>
      </c>
      <c r="AB52" s="64"/>
    </row>
    <row r="53" spans="1:28" s="48" customFormat="1" x14ac:dyDescent="0.25">
      <c r="A53" s="49"/>
      <c r="B53" s="310"/>
      <c r="C53" s="78"/>
      <c r="D53" s="51"/>
      <c r="E53" s="105"/>
      <c r="F53" s="53"/>
      <c r="G53" s="105"/>
      <c r="H53" s="53"/>
      <c r="I53" s="346"/>
      <c r="J53" s="53"/>
      <c r="K53" s="53"/>
      <c r="L53" s="317"/>
      <c r="M53" s="321"/>
      <c r="N53" s="317"/>
      <c r="O53" s="53"/>
      <c r="P53" s="317"/>
      <c r="Q53" s="53"/>
      <c r="R53" s="105"/>
      <c r="S53" s="53"/>
      <c r="T53" s="317"/>
      <c r="U53" s="53"/>
      <c r="V53" s="106"/>
      <c r="W53" s="61"/>
      <c r="X53" s="318"/>
      <c r="Y53" s="53"/>
      <c r="Z53" s="122"/>
      <c r="AA53" s="63"/>
      <c r="AB53" s="64"/>
    </row>
    <row r="54" spans="1:28" s="48" customFormat="1" ht="33.75" x14ac:dyDescent="0.25">
      <c r="A54" s="66" t="s">
        <v>26</v>
      </c>
      <c r="B54" s="135" t="s">
        <v>66</v>
      </c>
      <c r="C54" s="78" t="s">
        <v>67</v>
      </c>
      <c r="D54" s="51" t="s">
        <v>28</v>
      </c>
      <c r="E54" s="52">
        <v>60</v>
      </c>
      <c r="F54" s="69">
        <v>93897000</v>
      </c>
      <c r="G54" s="70"/>
      <c r="H54" s="62"/>
      <c r="I54" s="71">
        <v>12</v>
      </c>
      <c r="J54" s="72">
        <v>15000000</v>
      </c>
      <c r="K54" s="69">
        <v>15000000</v>
      </c>
      <c r="L54" s="105">
        <v>3</v>
      </c>
      <c r="M54" s="69">
        <v>3313151</v>
      </c>
      <c r="N54" s="42">
        <v>3</v>
      </c>
      <c r="O54" s="69">
        <v>3578636</v>
      </c>
      <c r="P54" s="42">
        <v>3</v>
      </c>
      <c r="Q54" s="69">
        <v>3331681</v>
      </c>
      <c r="R54" s="42">
        <v>3</v>
      </c>
      <c r="S54" s="69">
        <v>3228045</v>
      </c>
      <c r="T54" s="42">
        <f>L54+N54+P54+R54</f>
        <v>12</v>
      </c>
      <c r="U54" s="73">
        <f>M54+O54+Q54+S54</f>
        <v>13451513</v>
      </c>
      <c r="V54" s="60">
        <f t="shared" ref="V54:V63" si="4">T54/I54*100</f>
        <v>100</v>
      </c>
      <c r="W54" s="74">
        <f t="shared" ref="W54:W63" si="5">SUM(U54/K54)*100</f>
        <v>89.676753333333338</v>
      </c>
      <c r="X54" s="57">
        <f>G54+T54</f>
        <v>12</v>
      </c>
      <c r="Y54" s="69">
        <f>SUM(H54+U54)</f>
        <v>13451513</v>
      </c>
      <c r="Z54" s="75">
        <f>SUM(X54/E54)*100</f>
        <v>20</v>
      </c>
      <c r="AA54" s="75">
        <f>Y54/F54*100</f>
        <v>14.325817651256164</v>
      </c>
      <c r="AB54" s="76"/>
    </row>
    <row r="55" spans="1:28" s="48" customFormat="1" ht="22.5" x14ac:dyDescent="0.25">
      <c r="A55" s="66" t="s">
        <v>29</v>
      </c>
      <c r="B55" s="135" t="s">
        <v>68</v>
      </c>
      <c r="C55" s="78" t="s">
        <v>69</v>
      </c>
      <c r="D55" s="51" t="s">
        <v>28</v>
      </c>
      <c r="E55" s="52">
        <v>60</v>
      </c>
      <c r="F55" s="69">
        <v>28205000</v>
      </c>
      <c r="G55" s="70"/>
      <c r="H55" s="62"/>
      <c r="I55" s="71">
        <v>12</v>
      </c>
      <c r="J55" s="72">
        <v>5000000</v>
      </c>
      <c r="K55" s="69">
        <v>4270900</v>
      </c>
      <c r="L55" s="105">
        <v>3</v>
      </c>
      <c r="M55" s="69">
        <v>790000</v>
      </c>
      <c r="N55" s="42">
        <v>3</v>
      </c>
      <c r="O55" s="69">
        <v>744100</v>
      </c>
      <c r="P55" s="42">
        <v>3</v>
      </c>
      <c r="Q55" s="69">
        <v>593900</v>
      </c>
      <c r="R55" s="42">
        <v>3</v>
      </c>
      <c r="S55" s="69">
        <v>2142900</v>
      </c>
      <c r="T55" s="42">
        <f>L55+N55+P55+R55</f>
        <v>12</v>
      </c>
      <c r="U55" s="73">
        <f>M55+O55+Q55+S55</f>
        <v>4270900</v>
      </c>
      <c r="V55" s="60">
        <f t="shared" si="4"/>
        <v>100</v>
      </c>
      <c r="W55" s="307">
        <f t="shared" si="5"/>
        <v>100</v>
      </c>
      <c r="X55" s="79">
        <f t="shared" ref="X55:X63" si="6">G55+T55</f>
        <v>12</v>
      </c>
      <c r="Y55" s="69">
        <f t="shared" ref="Y55:Y63" si="7">SUM(H55+U55)</f>
        <v>4270900</v>
      </c>
      <c r="Z55" s="62">
        <f>SUM(X55/E55)*100</f>
        <v>20</v>
      </c>
      <c r="AA55" s="75">
        <f t="shared" ref="AA55:AA63" si="8">Y55/F55*100</f>
        <v>15.142350647048398</v>
      </c>
      <c r="AB55" s="76"/>
    </row>
    <row r="56" spans="1:28" s="48" customFormat="1" ht="22.5" x14ac:dyDescent="0.25">
      <c r="A56" s="66" t="s">
        <v>33</v>
      </c>
      <c r="B56" s="135" t="s">
        <v>70</v>
      </c>
      <c r="C56" s="78" t="s">
        <v>127</v>
      </c>
      <c r="D56" s="51" t="s">
        <v>28</v>
      </c>
      <c r="E56" s="52">
        <v>60</v>
      </c>
      <c r="F56" s="69">
        <v>56410000</v>
      </c>
      <c r="G56" s="70"/>
      <c r="H56" s="62"/>
      <c r="I56" s="71">
        <v>12</v>
      </c>
      <c r="J56" s="72">
        <v>10000000</v>
      </c>
      <c r="K56" s="290">
        <v>10000000</v>
      </c>
      <c r="L56" s="42">
        <v>3</v>
      </c>
      <c r="M56" s="290">
        <v>1684300</v>
      </c>
      <c r="N56" s="42">
        <v>3</v>
      </c>
      <c r="O56" s="69">
        <v>1409600</v>
      </c>
      <c r="P56" s="42">
        <v>3</v>
      </c>
      <c r="Q56" s="69">
        <v>2085600</v>
      </c>
      <c r="R56" s="42">
        <v>3</v>
      </c>
      <c r="S56" s="69">
        <v>4820500</v>
      </c>
      <c r="T56" s="42">
        <f>L56+N56+P56+R56</f>
        <v>12</v>
      </c>
      <c r="U56" s="73">
        <f t="shared" ref="U56:U63" si="9">M56+O56+Q56+S56</f>
        <v>10000000</v>
      </c>
      <c r="V56" s="60">
        <f t="shared" si="4"/>
        <v>100</v>
      </c>
      <c r="W56" s="307">
        <f t="shared" si="5"/>
        <v>100</v>
      </c>
      <c r="X56" s="79">
        <f t="shared" si="6"/>
        <v>12</v>
      </c>
      <c r="Y56" s="69">
        <f t="shared" si="7"/>
        <v>10000000</v>
      </c>
      <c r="Z56" s="62">
        <f t="shared" ref="Z56:Z63" si="10">SUM(X56/E56)*100</f>
        <v>20</v>
      </c>
      <c r="AA56" s="75">
        <f t="shared" si="8"/>
        <v>17.727353306151393</v>
      </c>
      <c r="AB56" s="76"/>
    </row>
    <row r="57" spans="1:28" s="48" customFormat="1" ht="33.75" x14ac:dyDescent="0.25">
      <c r="A57" s="66" t="s">
        <v>41</v>
      </c>
      <c r="B57" s="135" t="s">
        <v>71</v>
      </c>
      <c r="C57" s="78" t="s">
        <v>72</v>
      </c>
      <c r="D57" s="51" t="s">
        <v>28</v>
      </c>
      <c r="E57" s="52">
        <v>60</v>
      </c>
      <c r="F57" s="69">
        <v>33846000</v>
      </c>
      <c r="G57" s="70"/>
      <c r="H57" s="62"/>
      <c r="I57" s="71">
        <v>12</v>
      </c>
      <c r="J57" s="72">
        <v>6000000</v>
      </c>
      <c r="K57" s="69">
        <v>6000000</v>
      </c>
      <c r="L57" s="42">
        <v>3</v>
      </c>
      <c r="M57" s="69">
        <v>710000</v>
      </c>
      <c r="N57" s="42">
        <v>3</v>
      </c>
      <c r="O57" s="69">
        <v>322500</v>
      </c>
      <c r="P57" s="42">
        <v>3</v>
      </c>
      <c r="Q57" s="69">
        <v>1386500</v>
      </c>
      <c r="R57" s="42">
        <v>3</v>
      </c>
      <c r="S57" s="69">
        <v>3491000</v>
      </c>
      <c r="T57" s="42">
        <f>L57+N57+P57+R57</f>
        <v>12</v>
      </c>
      <c r="U57" s="73">
        <f t="shared" si="9"/>
        <v>5910000</v>
      </c>
      <c r="V57" s="60">
        <f t="shared" si="4"/>
        <v>100</v>
      </c>
      <c r="W57" s="74">
        <f t="shared" si="5"/>
        <v>98.5</v>
      </c>
      <c r="X57" s="79">
        <f t="shared" si="6"/>
        <v>12</v>
      </c>
      <c r="Y57" s="69">
        <f t="shared" si="7"/>
        <v>5910000</v>
      </c>
      <c r="Z57" s="62">
        <f t="shared" si="10"/>
        <v>20</v>
      </c>
      <c r="AA57" s="75">
        <f t="shared" si="8"/>
        <v>17.461443006559122</v>
      </c>
      <c r="AB57" s="76"/>
    </row>
    <row r="58" spans="1:28" s="48" customFormat="1" ht="45" x14ac:dyDescent="0.25">
      <c r="A58" s="66" t="s">
        <v>73</v>
      </c>
      <c r="B58" s="135" t="s">
        <v>74</v>
      </c>
      <c r="C58" s="78" t="s">
        <v>75</v>
      </c>
      <c r="D58" s="51" t="s">
        <v>28</v>
      </c>
      <c r="E58" s="52">
        <v>60</v>
      </c>
      <c r="F58" s="69">
        <v>19743000</v>
      </c>
      <c r="G58" s="70"/>
      <c r="H58" s="62"/>
      <c r="I58" s="71">
        <v>12</v>
      </c>
      <c r="J58" s="72">
        <v>3500000</v>
      </c>
      <c r="K58" s="69">
        <v>3500000</v>
      </c>
      <c r="L58" s="42">
        <v>3</v>
      </c>
      <c r="M58" s="69">
        <v>566800</v>
      </c>
      <c r="N58" s="42">
        <v>3</v>
      </c>
      <c r="O58" s="69">
        <v>345900</v>
      </c>
      <c r="P58" s="42">
        <v>3</v>
      </c>
      <c r="Q58" s="69">
        <v>809200</v>
      </c>
      <c r="R58" s="42">
        <v>3</v>
      </c>
      <c r="S58" s="69">
        <v>1778100</v>
      </c>
      <c r="T58" s="42">
        <f t="shared" ref="T58:T63" si="11">L58+N58+P58+R58</f>
        <v>12</v>
      </c>
      <c r="U58" s="73">
        <f t="shared" si="9"/>
        <v>3500000</v>
      </c>
      <c r="V58" s="60">
        <f t="shared" si="4"/>
        <v>100</v>
      </c>
      <c r="W58" s="307">
        <f t="shared" si="5"/>
        <v>100</v>
      </c>
      <c r="X58" s="79">
        <f t="shared" si="6"/>
        <v>12</v>
      </c>
      <c r="Y58" s="69">
        <f t="shared" si="7"/>
        <v>3500000</v>
      </c>
      <c r="Z58" s="62">
        <f t="shared" si="10"/>
        <v>20</v>
      </c>
      <c r="AA58" s="75">
        <f t="shared" si="8"/>
        <v>17.727802259028515</v>
      </c>
      <c r="AB58" s="76"/>
    </row>
    <row r="59" spans="1:28" s="48" customFormat="1" ht="56.25" x14ac:dyDescent="0.25">
      <c r="A59" s="66" t="s">
        <v>76</v>
      </c>
      <c r="B59" s="135" t="s">
        <v>77</v>
      </c>
      <c r="C59" s="78" t="s">
        <v>78</v>
      </c>
      <c r="D59" s="51" t="s">
        <v>28</v>
      </c>
      <c r="E59" s="52">
        <v>60</v>
      </c>
      <c r="F59" s="69">
        <v>8461000</v>
      </c>
      <c r="G59" s="70"/>
      <c r="H59" s="62"/>
      <c r="I59" s="71">
        <v>12</v>
      </c>
      <c r="J59" s="72">
        <v>1500000</v>
      </c>
      <c r="K59" s="69">
        <v>1500000</v>
      </c>
      <c r="L59" s="42">
        <v>3</v>
      </c>
      <c r="M59" s="69">
        <v>270000</v>
      </c>
      <c r="N59" s="42">
        <v>3</v>
      </c>
      <c r="O59" s="69">
        <v>270000</v>
      </c>
      <c r="P59" s="42">
        <v>3</v>
      </c>
      <c r="Q59" s="69">
        <v>270000</v>
      </c>
      <c r="R59" s="42">
        <v>3</v>
      </c>
      <c r="S59" s="69">
        <v>270000</v>
      </c>
      <c r="T59" s="42">
        <f t="shared" si="11"/>
        <v>12</v>
      </c>
      <c r="U59" s="73">
        <f t="shared" si="9"/>
        <v>1080000</v>
      </c>
      <c r="V59" s="60">
        <f t="shared" si="4"/>
        <v>100</v>
      </c>
      <c r="W59" s="74">
        <f t="shared" si="5"/>
        <v>72</v>
      </c>
      <c r="X59" s="79">
        <f t="shared" si="6"/>
        <v>12</v>
      </c>
      <c r="Y59" s="69">
        <f t="shared" si="7"/>
        <v>1080000</v>
      </c>
      <c r="Z59" s="62">
        <f t="shared" si="10"/>
        <v>20</v>
      </c>
      <c r="AA59" s="75">
        <f t="shared" si="8"/>
        <v>12.764448646732065</v>
      </c>
      <c r="AB59" s="76"/>
    </row>
    <row r="60" spans="1:28" s="48" customFormat="1" ht="33.75" x14ac:dyDescent="0.25">
      <c r="A60" s="66" t="s">
        <v>79</v>
      </c>
      <c r="B60" s="135" t="s">
        <v>80</v>
      </c>
      <c r="C60" s="78" t="s">
        <v>81</v>
      </c>
      <c r="D60" s="51" t="s">
        <v>28</v>
      </c>
      <c r="E60" s="52">
        <v>60</v>
      </c>
      <c r="F60" s="69">
        <v>147680000</v>
      </c>
      <c r="G60" s="70"/>
      <c r="H60" s="62"/>
      <c r="I60" s="71">
        <v>12</v>
      </c>
      <c r="J60" s="72">
        <v>25000000</v>
      </c>
      <c r="K60" s="69">
        <v>23500000</v>
      </c>
      <c r="L60" s="42">
        <v>3</v>
      </c>
      <c r="M60" s="69">
        <v>1790000</v>
      </c>
      <c r="N60" s="42">
        <v>3</v>
      </c>
      <c r="O60" s="69">
        <v>6590000</v>
      </c>
      <c r="P60" s="42">
        <v>3</v>
      </c>
      <c r="Q60" s="69">
        <v>7830000</v>
      </c>
      <c r="R60" s="42">
        <v>3</v>
      </c>
      <c r="S60" s="69">
        <v>7290000</v>
      </c>
      <c r="T60" s="42">
        <f t="shared" si="11"/>
        <v>12</v>
      </c>
      <c r="U60" s="73">
        <f t="shared" si="9"/>
        <v>23500000</v>
      </c>
      <c r="V60" s="60">
        <f t="shared" si="4"/>
        <v>100</v>
      </c>
      <c r="W60" s="307">
        <f t="shared" si="5"/>
        <v>100</v>
      </c>
      <c r="X60" s="79">
        <f t="shared" si="6"/>
        <v>12</v>
      </c>
      <c r="Y60" s="69">
        <f t="shared" si="7"/>
        <v>23500000</v>
      </c>
      <c r="Z60" s="62">
        <f t="shared" si="10"/>
        <v>20</v>
      </c>
      <c r="AA60" s="75">
        <f t="shared" si="8"/>
        <v>15.912784398699891</v>
      </c>
      <c r="AB60" s="76"/>
    </row>
    <row r="61" spans="1:28" s="48" customFormat="1" ht="45" x14ac:dyDescent="0.25">
      <c r="A61" s="66" t="s">
        <v>82</v>
      </c>
      <c r="B61" s="135" t="s">
        <v>83</v>
      </c>
      <c r="C61" s="78" t="s">
        <v>84</v>
      </c>
      <c r="D61" s="51" t="s">
        <v>28</v>
      </c>
      <c r="E61" s="52">
        <v>60</v>
      </c>
      <c r="F61" s="69">
        <v>141025000</v>
      </c>
      <c r="G61" s="70"/>
      <c r="H61" s="62"/>
      <c r="I61" s="71">
        <v>12</v>
      </c>
      <c r="J61" s="72">
        <v>25000000</v>
      </c>
      <c r="K61" s="69">
        <v>25000000</v>
      </c>
      <c r="L61" s="42">
        <v>3</v>
      </c>
      <c r="M61" s="69">
        <v>3620000</v>
      </c>
      <c r="N61" s="42">
        <v>3</v>
      </c>
      <c r="O61" s="69">
        <v>3290000</v>
      </c>
      <c r="P61" s="42">
        <v>3</v>
      </c>
      <c r="Q61" s="69">
        <v>6040000</v>
      </c>
      <c r="R61" s="42">
        <v>3</v>
      </c>
      <c r="S61" s="69">
        <v>12050000</v>
      </c>
      <c r="T61" s="42">
        <f t="shared" si="11"/>
        <v>12</v>
      </c>
      <c r="U61" s="73">
        <f t="shared" si="9"/>
        <v>25000000</v>
      </c>
      <c r="V61" s="60">
        <f t="shared" si="4"/>
        <v>100</v>
      </c>
      <c r="W61" s="307">
        <f t="shared" si="5"/>
        <v>100</v>
      </c>
      <c r="X61" s="79">
        <f t="shared" si="6"/>
        <v>12</v>
      </c>
      <c r="Y61" s="69">
        <f t="shared" si="7"/>
        <v>25000000</v>
      </c>
      <c r="Z61" s="62">
        <f t="shared" si="10"/>
        <v>20</v>
      </c>
      <c r="AA61" s="75">
        <f t="shared" si="8"/>
        <v>17.727353306151393</v>
      </c>
      <c r="AB61" s="76"/>
    </row>
    <row r="62" spans="1:28" s="48" customFormat="1" ht="45" x14ac:dyDescent="0.25">
      <c r="A62" s="66" t="s">
        <v>85</v>
      </c>
      <c r="B62" s="135" t="s">
        <v>86</v>
      </c>
      <c r="C62" s="78" t="s">
        <v>87</v>
      </c>
      <c r="D62" s="51" t="s">
        <v>28</v>
      </c>
      <c r="E62" s="52">
        <v>60</v>
      </c>
      <c r="F62" s="69">
        <v>169230000</v>
      </c>
      <c r="G62" s="70"/>
      <c r="H62" s="62"/>
      <c r="I62" s="71">
        <v>12</v>
      </c>
      <c r="J62" s="72">
        <v>30000000</v>
      </c>
      <c r="K62" s="69">
        <v>30000000</v>
      </c>
      <c r="L62" s="42">
        <v>3</v>
      </c>
      <c r="M62" s="69">
        <v>2910000</v>
      </c>
      <c r="N62" s="42">
        <v>3</v>
      </c>
      <c r="O62" s="69">
        <v>11787000</v>
      </c>
      <c r="P62" s="42">
        <v>3</v>
      </c>
      <c r="Q62" s="69">
        <v>1466000</v>
      </c>
      <c r="R62" s="42">
        <v>3</v>
      </c>
      <c r="S62" s="69">
        <v>12287150</v>
      </c>
      <c r="T62" s="42">
        <f t="shared" si="11"/>
        <v>12</v>
      </c>
      <c r="U62" s="73">
        <f t="shared" si="9"/>
        <v>28450150</v>
      </c>
      <c r="V62" s="60">
        <f t="shared" si="4"/>
        <v>100</v>
      </c>
      <c r="W62" s="74">
        <f t="shared" si="5"/>
        <v>94.833833333333331</v>
      </c>
      <c r="X62" s="79">
        <f t="shared" si="6"/>
        <v>12</v>
      </c>
      <c r="Y62" s="69">
        <f t="shared" si="7"/>
        <v>28450150</v>
      </c>
      <c r="Z62" s="62">
        <f t="shared" si="10"/>
        <v>20</v>
      </c>
      <c r="AA62" s="75">
        <f t="shared" si="8"/>
        <v>16.811528688766767</v>
      </c>
      <c r="AB62" s="76"/>
    </row>
    <row r="63" spans="1:28" s="48" customFormat="1" ht="56.25" x14ac:dyDescent="0.25">
      <c r="A63" s="66" t="s">
        <v>88</v>
      </c>
      <c r="B63" s="135" t="s">
        <v>89</v>
      </c>
      <c r="C63" s="78" t="s">
        <v>90</v>
      </c>
      <c r="D63" s="51" t="s">
        <v>28</v>
      </c>
      <c r="E63" s="52">
        <v>60</v>
      </c>
      <c r="F63" s="69">
        <v>187435000</v>
      </c>
      <c r="G63" s="70"/>
      <c r="H63" s="62"/>
      <c r="I63" s="71">
        <v>12</v>
      </c>
      <c r="J63" s="72">
        <v>25000000</v>
      </c>
      <c r="K63" s="69">
        <v>34264800</v>
      </c>
      <c r="L63" s="42">
        <v>3</v>
      </c>
      <c r="M63" s="69">
        <v>8322498</v>
      </c>
      <c r="N63" s="42">
        <v>3</v>
      </c>
      <c r="O63" s="69">
        <v>8259862</v>
      </c>
      <c r="P63" s="42">
        <v>3</v>
      </c>
      <c r="Q63" s="69">
        <v>8241332</v>
      </c>
      <c r="R63" s="42">
        <v>3</v>
      </c>
      <c r="S63" s="69">
        <v>8277664</v>
      </c>
      <c r="T63" s="42">
        <f t="shared" si="11"/>
        <v>12</v>
      </c>
      <c r="U63" s="73">
        <f t="shared" si="9"/>
        <v>33101356</v>
      </c>
      <c r="V63" s="350">
        <f t="shared" si="4"/>
        <v>100</v>
      </c>
      <c r="W63" s="137">
        <f t="shared" si="5"/>
        <v>96.604550442436548</v>
      </c>
      <c r="X63" s="138">
        <f t="shared" si="6"/>
        <v>12</v>
      </c>
      <c r="Y63" s="139">
        <f t="shared" si="7"/>
        <v>33101356</v>
      </c>
      <c r="Z63" s="140">
        <f t="shared" si="10"/>
        <v>20</v>
      </c>
      <c r="AA63" s="108">
        <f t="shared" si="8"/>
        <v>17.660178728625926</v>
      </c>
      <c r="AB63" s="76"/>
    </row>
    <row r="64" spans="1:28" s="48" customFormat="1" x14ac:dyDescent="0.25">
      <c r="A64" s="81"/>
      <c r="B64" s="84"/>
      <c r="C64" s="110"/>
      <c r="D64" s="84"/>
      <c r="E64" s="85"/>
      <c r="F64" s="86"/>
      <c r="G64" s="85"/>
      <c r="H64" s="87"/>
      <c r="I64" s="85"/>
      <c r="J64" s="87"/>
      <c r="K64" s="87"/>
      <c r="L64" s="85"/>
      <c r="M64" s="87"/>
      <c r="N64" s="85"/>
      <c r="O64" s="87"/>
      <c r="P64" s="85"/>
      <c r="Q64" s="87"/>
      <c r="R64" s="85"/>
      <c r="S64" s="87"/>
      <c r="T64" s="85"/>
      <c r="U64" s="88" t="s">
        <v>91</v>
      </c>
      <c r="V64" s="351">
        <f>AVERAGE(V54:V63)</f>
        <v>100</v>
      </c>
      <c r="W64" s="141">
        <f>AVERAGE(W52:W63)</f>
        <v>95.317913959165665</v>
      </c>
      <c r="X64" s="142"/>
      <c r="Y64" s="143"/>
      <c r="Z64" s="143">
        <f>AVERAGE(Z52:Z63)</f>
        <v>20</v>
      </c>
      <c r="AA64" s="143">
        <f>AVERAGE(AA52:AA63)</f>
        <v>16.363311064100547</v>
      </c>
      <c r="AB64" s="93"/>
    </row>
    <row r="65" spans="1:28" s="48" customFormat="1" ht="12" thickBot="1" x14ac:dyDescent="0.3">
      <c r="A65" s="112"/>
      <c r="B65" s="113"/>
      <c r="C65" s="113"/>
      <c r="D65" s="113"/>
      <c r="E65" s="114"/>
      <c r="F65" s="115"/>
      <c r="G65" s="114"/>
      <c r="H65" s="116"/>
      <c r="I65" s="114"/>
      <c r="J65" s="116"/>
      <c r="K65" s="116"/>
      <c r="L65" s="114"/>
      <c r="M65" s="116"/>
      <c r="N65" s="114"/>
      <c r="O65" s="116"/>
      <c r="P65" s="114"/>
      <c r="Q65" s="116"/>
      <c r="R65" s="114"/>
      <c r="S65" s="116"/>
      <c r="T65" s="114"/>
      <c r="U65" s="117" t="s">
        <v>35</v>
      </c>
      <c r="V65" s="118"/>
      <c r="W65" s="119"/>
      <c r="X65" s="120"/>
      <c r="Y65" s="120"/>
      <c r="Z65" s="120"/>
      <c r="AA65" s="120"/>
      <c r="AB65" s="121"/>
    </row>
    <row r="66" spans="1:28" s="48" customFormat="1" ht="56.25" x14ac:dyDescent="0.25">
      <c r="A66" s="49">
        <v>2</v>
      </c>
      <c r="B66" s="144" t="s">
        <v>92</v>
      </c>
      <c r="C66" s="78" t="s">
        <v>145</v>
      </c>
      <c r="D66" s="145" t="s">
        <v>32</v>
      </c>
      <c r="E66" s="146">
        <v>100</v>
      </c>
      <c r="F66" s="147">
        <f>SUM(F68:F74)</f>
        <v>413370000</v>
      </c>
      <c r="G66" s="146"/>
      <c r="H66" s="147"/>
      <c r="I66" s="146">
        <v>100</v>
      </c>
      <c r="J66" s="147">
        <f>SUM(J68:J74)</f>
        <v>77000000</v>
      </c>
      <c r="K66" s="147">
        <f>SUM(K68:K74)</f>
        <v>81487500</v>
      </c>
      <c r="L66" s="146">
        <v>100</v>
      </c>
      <c r="M66" s="147">
        <f>SUM(M68:M74)</f>
        <v>16619425</v>
      </c>
      <c r="N66" s="146">
        <v>100</v>
      </c>
      <c r="O66" s="147">
        <f>SUM(O68:O74)</f>
        <v>10692500</v>
      </c>
      <c r="P66" s="146">
        <v>100</v>
      </c>
      <c r="Q66" s="147">
        <f>SUM(Q68:Q74)</f>
        <v>37127225</v>
      </c>
      <c r="R66" s="146">
        <v>100</v>
      </c>
      <c r="S66" s="147">
        <f>SUM(S68:S74)</f>
        <v>11905275</v>
      </c>
      <c r="T66" s="146">
        <v>100</v>
      </c>
      <c r="U66" s="148">
        <f>SUM(U68:U74)</f>
        <v>76344425</v>
      </c>
      <c r="V66" s="106">
        <v>100</v>
      </c>
      <c r="W66" s="149">
        <f>U66/K66*100</f>
        <v>93.688510507746585</v>
      </c>
      <c r="X66" s="150">
        <v>100</v>
      </c>
      <c r="Y66" s="147">
        <f>SUM(Y68:Y74)</f>
        <v>76344425</v>
      </c>
      <c r="Z66" s="122">
        <v>100</v>
      </c>
      <c r="AA66" s="151">
        <f>Y66/F66*100</f>
        <v>18.468787043084888</v>
      </c>
      <c r="AB66" s="152"/>
    </row>
    <row r="67" spans="1:28" s="48" customFormat="1" x14ac:dyDescent="0.25">
      <c r="A67" s="49"/>
      <c r="B67" s="322"/>
      <c r="C67" s="78"/>
      <c r="D67" s="145"/>
      <c r="E67" s="323"/>
      <c r="F67" s="324"/>
      <c r="G67" s="323"/>
      <c r="H67" s="324"/>
      <c r="I67" s="325"/>
      <c r="J67" s="324"/>
      <c r="K67" s="324"/>
      <c r="L67" s="329"/>
      <c r="M67" s="330"/>
      <c r="N67" s="329"/>
      <c r="O67" s="324"/>
      <c r="P67" s="329"/>
      <c r="Q67" s="324"/>
      <c r="R67" s="323"/>
      <c r="S67" s="324"/>
      <c r="T67" s="329"/>
      <c r="U67" s="148"/>
      <c r="V67" s="106"/>
      <c r="W67" s="326"/>
      <c r="X67" s="331"/>
      <c r="Y67" s="324"/>
      <c r="Z67" s="122"/>
      <c r="AA67" s="327"/>
      <c r="AB67" s="328"/>
    </row>
    <row r="68" spans="1:28" s="48" customFormat="1" ht="33.75" x14ac:dyDescent="0.25">
      <c r="A68" s="66" t="s">
        <v>26</v>
      </c>
      <c r="B68" s="153" t="s">
        <v>94</v>
      </c>
      <c r="C68" s="78" t="s">
        <v>95</v>
      </c>
      <c r="D68" s="167" t="s">
        <v>93</v>
      </c>
      <c r="E68" s="154">
        <v>22</v>
      </c>
      <c r="F68" s="155">
        <v>56410000</v>
      </c>
      <c r="G68" s="156"/>
      <c r="H68" s="157"/>
      <c r="I68" s="158">
        <v>6</v>
      </c>
      <c r="J68" s="159">
        <v>10000000</v>
      </c>
      <c r="K68" s="160">
        <v>10000000</v>
      </c>
      <c r="L68" s="161">
        <v>0</v>
      </c>
      <c r="M68" s="168">
        <v>0</v>
      </c>
      <c r="N68" s="161">
        <v>4</v>
      </c>
      <c r="O68" s="155">
        <v>8063500</v>
      </c>
      <c r="P68" s="161">
        <v>1</v>
      </c>
      <c r="Q68" s="155">
        <v>1071500</v>
      </c>
      <c r="R68" s="161">
        <v>1</v>
      </c>
      <c r="S68" s="155">
        <v>865000</v>
      </c>
      <c r="T68" s="161">
        <f t="shared" ref="T68:U74" si="12">L68+N68+P68+R68</f>
        <v>6</v>
      </c>
      <c r="U68" s="73">
        <f>M68+O68+Q68+S68</f>
        <v>10000000</v>
      </c>
      <c r="V68" s="306">
        <f t="shared" ref="V68:V74" si="13">T68/I68*100</f>
        <v>100</v>
      </c>
      <c r="W68" s="356">
        <f t="shared" ref="W68:W74" si="14">SUM(U68/K68)*100</f>
        <v>100</v>
      </c>
      <c r="X68" s="165">
        <f>G68+T68</f>
        <v>6</v>
      </c>
      <c r="Y68" s="155">
        <f t="shared" ref="Y68:Y74" si="15">SUM(H68+U68)</f>
        <v>10000000</v>
      </c>
      <c r="Z68" s="166">
        <f>SUM(X68/E68)*100</f>
        <v>27.27272727272727</v>
      </c>
      <c r="AA68" s="166">
        <f>Y68/F68*100</f>
        <v>17.727353306151393</v>
      </c>
      <c r="AB68" s="93"/>
    </row>
    <row r="69" spans="1:28" ht="33.75" x14ac:dyDescent="0.25">
      <c r="A69" s="66" t="s">
        <v>29</v>
      </c>
      <c r="B69" s="153" t="s">
        <v>96</v>
      </c>
      <c r="C69" s="78" t="s">
        <v>97</v>
      </c>
      <c r="D69" s="167" t="s">
        <v>93</v>
      </c>
      <c r="E69" s="154">
        <v>19</v>
      </c>
      <c r="F69" s="155">
        <v>56410000</v>
      </c>
      <c r="G69" s="156"/>
      <c r="H69" s="157"/>
      <c r="I69" s="158">
        <v>2</v>
      </c>
      <c r="J69" s="159">
        <v>10000000</v>
      </c>
      <c r="K69" s="155">
        <v>9487500</v>
      </c>
      <c r="L69" s="161">
        <v>2</v>
      </c>
      <c r="M69" s="155">
        <v>9487500</v>
      </c>
      <c r="N69" s="161"/>
      <c r="O69" s="155"/>
      <c r="P69" s="161"/>
      <c r="Q69" s="155"/>
      <c r="R69" s="161"/>
      <c r="S69" s="155"/>
      <c r="T69" s="161">
        <f t="shared" si="12"/>
        <v>2</v>
      </c>
      <c r="U69" s="73">
        <f>M69+O69+Q69+S69</f>
        <v>9487500</v>
      </c>
      <c r="V69" s="306">
        <f t="shared" si="13"/>
        <v>100</v>
      </c>
      <c r="W69" s="307">
        <f t="shared" si="14"/>
        <v>100</v>
      </c>
      <c r="X69" s="57">
        <f t="shared" ref="X69:X74" si="16">G69+T69</f>
        <v>2</v>
      </c>
      <c r="Y69" s="155">
        <f t="shared" si="15"/>
        <v>9487500</v>
      </c>
      <c r="Z69" s="166">
        <f t="shared" ref="Z69:Z74" si="17">SUM(X69/E69)*100</f>
        <v>10.526315789473683</v>
      </c>
      <c r="AA69" s="166">
        <f t="shared" ref="AA69:AA74" si="18">Y69/F69*100</f>
        <v>16.818826449211134</v>
      </c>
      <c r="AB69" s="93"/>
    </row>
    <row r="70" spans="1:28" ht="33.75" x14ac:dyDescent="0.25">
      <c r="A70" s="66" t="s">
        <v>33</v>
      </c>
      <c r="B70" s="153" t="s">
        <v>98</v>
      </c>
      <c r="C70" s="78" t="s">
        <v>99</v>
      </c>
      <c r="D70" s="167" t="s">
        <v>28</v>
      </c>
      <c r="E70" s="154">
        <v>60</v>
      </c>
      <c r="F70" s="155">
        <v>45128000</v>
      </c>
      <c r="G70" s="156"/>
      <c r="H70" s="157"/>
      <c r="I70" s="158">
        <v>12</v>
      </c>
      <c r="J70" s="159">
        <v>8000000</v>
      </c>
      <c r="K70" s="155">
        <v>8000000</v>
      </c>
      <c r="L70" s="161">
        <v>3</v>
      </c>
      <c r="M70" s="155"/>
      <c r="N70" s="161">
        <v>3</v>
      </c>
      <c r="O70" s="155"/>
      <c r="P70" s="161">
        <v>3</v>
      </c>
      <c r="Q70" s="155">
        <v>8000000</v>
      </c>
      <c r="R70" s="161">
        <v>3</v>
      </c>
      <c r="S70" s="155"/>
      <c r="T70" s="161">
        <f t="shared" si="12"/>
        <v>12</v>
      </c>
      <c r="U70" s="73">
        <f t="shared" si="12"/>
        <v>8000000</v>
      </c>
      <c r="V70" s="306">
        <f t="shared" si="13"/>
        <v>100</v>
      </c>
      <c r="W70" s="307">
        <f t="shared" si="14"/>
        <v>100</v>
      </c>
      <c r="X70" s="57">
        <f t="shared" si="16"/>
        <v>12</v>
      </c>
      <c r="Y70" s="155">
        <f t="shared" si="15"/>
        <v>8000000</v>
      </c>
      <c r="Z70" s="166">
        <f t="shared" si="17"/>
        <v>20</v>
      </c>
      <c r="AA70" s="166">
        <f t="shared" si="18"/>
        <v>17.727353306151393</v>
      </c>
      <c r="AB70" s="93"/>
    </row>
    <row r="71" spans="1:28" ht="33.75" x14ac:dyDescent="0.25">
      <c r="A71" s="66" t="s">
        <v>41</v>
      </c>
      <c r="B71" s="153" t="s">
        <v>100</v>
      </c>
      <c r="C71" s="78" t="s">
        <v>101</v>
      </c>
      <c r="D71" s="167" t="s">
        <v>28</v>
      </c>
      <c r="E71" s="154">
        <v>60</v>
      </c>
      <c r="F71" s="155">
        <v>89615000</v>
      </c>
      <c r="G71" s="156"/>
      <c r="H71" s="157"/>
      <c r="I71" s="158">
        <v>12</v>
      </c>
      <c r="J71" s="159">
        <v>20000000</v>
      </c>
      <c r="K71" s="155">
        <v>20000000</v>
      </c>
      <c r="L71" s="161">
        <v>3</v>
      </c>
      <c r="M71" s="155"/>
      <c r="N71" s="161">
        <v>3</v>
      </c>
      <c r="O71" s="155"/>
      <c r="P71" s="161">
        <v>3</v>
      </c>
      <c r="Q71" s="155">
        <v>20000000</v>
      </c>
      <c r="R71" s="161">
        <v>3</v>
      </c>
      <c r="S71" s="155"/>
      <c r="T71" s="161">
        <f t="shared" si="12"/>
        <v>12</v>
      </c>
      <c r="U71" s="73">
        <f t="shared" si="12"/>
        <v>20000000</v>
      </c>
      <c r="V71" s="306">
        <f t="shared" si="13"/>
        <v>100</v>
      </c>
      <c r="W71" s="307">
        <f t="shared" si="14"/>
        <v>100</v>
      </c>
      <c r="X71" s="57">
        <f t="shared" si="16"/>
        <v>12</v>
      </c>
      <c r="Y71" s="155">
        <f t="shared" si="15"/>
        <v>20000000</v>
      </c>
      <c r="Z71" s="166">
        <f t="shared" si="17"/>
        <v>20</v>
      </c>
      <c r="AA71" s="166">
        <f t="shared" si="18"/>
        <v>22.317692350610947</v>
      </c>
      <c r="AB71" s="93"/>
    </row>
    <row r="72" spans="1:28" ht="45" x14ac:dyDescent="0.25">
      <c r="A72" s="66" t="s">
        <v>73</v>
      </c>
      <c r="B72" s="153" t="s">
        <v>102</v>
      </c>
      <c r="C72" s="78" t="s">
        <v>103</v>
      </c>
      <c r="D72" s="167" t="s">
        <v>28</v>
      </c>
      <c r="E72" s="154">
        <v>60</v>
      </c>
      <c r="F72" s="155">
        <v>122102000</v>
      </c>
      <c r="G72" s="156"/>
      <c r="H72" s="157"/>
      <c r="I72" s="158">
        <v>12</v>
      </c>
      <c r="J72" s="159">
        <v>20000000</v>
      </c>
      <c r="K72" s="155">
        <v>25000000</v>
      </c>
      <c r="L72" s="161">
        <v>3</v>
      </c>
      <c r="M72" s="155">
        <v>6631925</v>
      </c>
      <c r="N72" s="161">
        <v>3</v>
      </c>
      <c r="O72" s="155">
        <v>2259000</v>
      </c>
      <c r="P72" s="161">
        <v>3</v>
      </c>
      <c r="Q72" s="155">
        <v>5581000</v>
      </c>
      <c r="R72" s="161">
        <v>3</v>
      </c>
      <c r="S72" s="155">
        <v>7385000</v>
      </c>
      <c r="T72" s="161">
        <f t="shared" si="12"/>
        <v>12</v>
      </c>
      <c r="U72" s="162">
        <f>M72+O72+Q72+S72</f>
        <v>21856925</v>
      </c>
      <c r="V72" s="306">
        <f t="shared" si="13"/>
        <v>100</v>
      </c>
      <c r="W72" s="164">
        <f t="shared" si="14"/>
        <v>87.427700000000002</v>
      </c>
      <c r="X72" s="57">
        <f t="shared" si="16"/>
        <v>12</v>
      </c>
      <c r="Y72" s="155">
        <f t="shared" si="15"/>
        <v>21856925</v>
      </c>
      <c r="Z72" s="166">
        <f t="shared" si="17"/>
        <v>20</v>
      </c>
      <c r="AA72" s="166">
        <f t="shared" si="18"/>
        <v>17.90054626459845</v>
      </c>
      <c r="AB72" s="93"/>
    </row>
    <row r="73" spans="1:28" ht="45" x14ac:dyDescent="0.25">
      <c r="A73" s="169" t="s">
        <v>76</v>
      </c>
      <c r="B73" s="153" t="s">
        <v>104</v>
      </c>
      <c r="C73" s="78" t="s">
        <v>105</v>
      </c>
      <c r="D73" s="167" t="s">
        <v>28</v>
      </c>
      <c r="E73" s="156">
        <v>60</v>
      </c>
      <c r="F73" s="155">
        <v>27205000</v>
      </c>
      <c r="G73" s="156"/>
      <c r="H73" s="157"/>
      <c r="I73" s="170">
        <v>12</v>
      </c>
      <c r="J73" s="159">
        <v>4000000</v>
      </c>
      <c r="K73" s="155">
        <v>4000000</v>
      </c>
      <c r="L73" s="161">
        <v>3</v>
      </c>
      <c r="M73" s="155"/>
      <c r="N73" s="161">
        <v>3</v>
      </c>
      <c r="O73" s="155"/>
      <c r="P73" s="161">
        <v>3</v>
      </c>
      <c r="Q73" s="155">
        <v>1494725</v>
      </c>
      <c r="R73" s="161">
        <v>3</v>
      </c>
      <c r="S73" s="155">
        <v>1280275</v>
      </c>
      <c r="T73" s="161">
        <f t="shared" si="12"/>
        <v>12</v>
      </c>
      <c r="U73" s="162">
        <f>M73+O73+Q73+S73</f>
        <v>2775000</v>
      </c>
      <c r="V73" s="306">
        <f t="shared" si="13"/>
        <v>100</v>
      </c>
      <c r="W73" s="74">
        <f t="shared" si="14"/>
        <v>69.375</v>
      </c>
      <c r="X73" s="57">
        <f t="shared" si="16"/>
        <v>12</v>
      </c>
      <c r="Y73" s="155">
        <f t="shared" si="15"/>
        <v>2775000</v>
      </c>
      <c r="Z73" s="166">
        <f t="shared" si="17"/>
        <v>20</v>
      </c>
      <c r="AA73" s="166">
        <f t="shared" si="18"/>
        <v>10.200330821540158</v>
      </c>
      <c r="AB73" s="93"/>
    </row>
    <row r="74" spans="1:28" ht="45" x14ac:dyDescent="0.25">
      <c r="A74" s="169" t="s">
        <v>79</v>
      </c>
      <c r="B74" s="153" t="s">
        <v>106</v>
      </c>
      <c r="C74" s="78" t="s">
        <v>107</v>
      </c>
      <c r="D74" s="167" t="s">
        <v>28</v>
      </c>
      <c r="E74" s="156">
        <v>60</v>
      </c>
      <c r="F74" s="155">
        <v>16500000</v>
      </c>
      <c r="G74" s="156"/>
      <c r="H74" s="157"/>
      <c r="I74" s="170">
        <v>12</v>
      </c>
      <c r="J74" s="159">
        <v>5000000</v>
      </c>
      <c r="K74" s="155">
        <v>5000000</v>
      </c>
      <c r="L74" s="161">
        <v>3</v>
      </c>
      <c r="M74" s="155">
        <v>500000</v>
      </c>
      <c r="N74" s="161">
        <v>3</v>
      </c>
      <c r="O74" s="155">
        <v>370000</v>
      </c>
      <c r="P74" s="161">
        <v>3</v>
      </c>
      <c r="Q74" s="155">
        <v>980000</v>
      </c>
      <c r="R74" s="161">
        <v>3</v>
      </c>
      <c r="S74" s="155">
        <v>2375000</v>
      </c>
      <c r="T74" s="161">
        <f t="shared" si="12"/>
        <v>12</v>
      </c>
      <c r="U74" s="162">
        <f>M74+O74+Q74+S74</f>
        <v>4225000</v>
      </c>
      <c r="V74" s="306">
        <f t="shared" si="13"/>
        <v>100</v>
      </c>
      <c r="W74" s="74">
        <f t="shared" si="14"/>
        <v>84.5</v>
      </c>
      <c r="X74" s="57">
        <f t="shared" si="16"/>
        <v>12</v>
      </c>
      <c r="Y74" s="155">
        <f t="shared" si="15"/>
        <v>4225000</v>
      </c>
      <c r="Z74" s="166">
        <f t="shared" si="17"/>
        <v>20</v>
      </c>
      <c r="AA74" s="166">
        <f t="shared" si="18"/>
        <v>25.606060606060606</v>
      </c>
      <c r="AB74" s="93"/>
    </row>
    <row r="75" spans="1:28" x14ac:dyDescent="0.25">
      <c r="A75" s="172"/>
      <c r="B75" s="153"/>
      <c r="C75" s="174"/>
      <c r="D75" s="173"/>
      <c r="E75" s="175"/>
      <c r="F75" s="176"/>
      <c r="G75" s="177"/>
      <c r="H75" s="178"/>
      <c r="I75" s="177"/>
      <c r="J75" s="178"/>
      <c r="K75" s="178"/>
      <c r="L75" s="177"/>
      <c r="M75" s="178"/>
      <c r="N75" s="177"/>
      <c r="O75" s="178"/>
      <c r="P75" s="177"/>
      <c r="Q75" s="179"/>
      <c r="R75" s="180"/>
      <c r="S75" s="179"/>
      <c r="T75" s="180"/>
      <c r="U75" s="181" t="s">
        <v>108</v>
      </c>
      <c r="V75" s="352">
        <f>AVERAGE(V68:V74)</f>
        <v>100</v>
      </c>
      <c r="W75" s="182">
        <f>AVERAGE(W68:W74)</f>
        <v>91.614671428571427</v>
      </c>
      <c r="X75" s="63"/>
      <c r="Y75" s="63"/>
      <c r="Z75" s="143">
        <f>AVERAGE(Z68:Z74)</f>
        <v>19.685577580314423</v>
      </c>
      <c r="AA75" s="143">
        <f>AVERAGE(AA68:AA74)</f>
        <v>18.328309014903443</v>
      </c>
      <c r="AB75" s="183"/>
    </row>
    <row r="76" spans="1:28" ht="12" thickBot="1" x14ac:dyDescent="0.3">
      <c r="A76" s="112"/>
      <c r="B76" s="184"/>
      <c r="C76" s="185"/>
      <c r="D76" s="113"/>
      <c r="E76" s="114"/>
      <c r="F76" s="115"/>
      <c r="G76" s="114"/>
      <c r="H76" s="116"/>
      <c r="I76" s="114"/>
      <c r="J76" s="116"/>
      <c r="K76" s="116"/>
      <c r="L76" s="114"/>
      <c r="M76" s="116"/>
      <c r="N76" s="114"/>
      <c r="O76" s="116"/>
      <c r="P76" s="114"/>
      <c r="Q76" s="116"/>
      <c r="R76" s="114"/>
      <c r="S76" s="116"/>
      <c r="T76" s="114"/>
      <c r="U76" s="186" t="s">
        <v>35</v>
      </c>
      <c r="V76" s="187"/>
      <c r="W76" s="120"/>
      <c r="X76" s="120"/>
      <c r="Y76" s="120"/>
      <c r="Z76" s="120"/>
      <c r="AA76" s="120"/>
      <c r="AB76" s="121"/>
    </row>
    <row r="77" spans="1:28" ht="12" thickBot="1" x14ac:dyDescent="0.3">
      <c r="A77" s="188"/>
      <c r="B77" s="189"/>
      <c r="C77" s="189"/>
      <c r="D77" s="190" t="s">
        <v>109</v>
      </c>
      <c r="E77" s="191"/>
      <c r="F77" s="193">
        <f>F66+F52+F46+F37+F29+F20+F11</f>
        <v>3061740000</v>
      </c>
      <c r="G77" s="192"/>
      <c r="H77" s="193">
        <f>H66+H52+H46+H37+H29+H20+H11</f>
        <v>0</v>
      </c>
      <c r="I77" s="192"/>
      <c r="J77" s="193">
        <f>J66+J52+J46+J37+J29+J20+J11</f>
        <v>529700000</v>
      </c>
      <c r="K77" s="193">
        <f>K66+K52+K46+K37+K29+K20+K11</f>
        <v>498472500</v>
      </c>
      <c r="L77" s="192"/>
      <c r="M77" s="193">
        <f>M66+M52+M46+M37+M29+M20+M11</f>
        <v>82484374</v>
      </c>
      <c r="N77" s="192"/>
      <c r="O77" s="193">
        <f>O66+O52+O46+O37+O29+O20+O11</f>
        <v>70155198</v>
      </c>
      <c r="P77" s="192"/>
      <c r="Q77" s="193">
        <f>Q66+Q52+Q46+Q37+Q29+Q20+Q11</f>
        <v>103557438</v>
      </c>
      <c r="R77" s="192"/>
      <c r="S77" s="193">
        <f>S66+S52+S46+S37+S29+S20+S11</f>
        <v>111155053</v>
      </c>
      <c r="T77" s="192"/>
      <c r="U77" s="193">
        <f>U66+U52+U46+U37+U29+U20+U11</f>
        <v>475713863</v>
      </c>
      <c r="V77" s="194"/>
      <c r="W77" s="195"/>
      <c r="X77" s="196"/>
      <c r="Y77" s="193">
        <f>Y66+Y52+Y46+Y37+Y29+Y20+Y11</f>
        <v>475713863</v>
      </c>
      <c r="Z77" s="195"/>
      <c r="AA77" s="195"/>
      <c r="AB77" s="197"/>
    </row>
    <row r="78" spans="1:28" ht="12.75" thickTop="1" thickBot="1" x14ac:dyDescent="0.3">
      <c r="A78" s="198"/>
      <c r="B78" s="199"/>
      <c r="C78" s="199"/>
      <c r="D78" s="199"/>
      <c r="E78" s="200"/>
      <c r="F78" s="201"/>
      <c r="G78" s="200"/>
      <c r="H78" s="202"/>
      <c r="I78" s="200"/>
      <c r="J78" s="202"/>
      <c r="K78" s="202"/>
      <c r="L78" s="200"/>
      <c r="M78" s="202"/>
      <c r="N78" s="200"/>
      <c r="O78" s="202"/>
      <c r="P78" s="200"/>
      <c r="Q78" s="202"/>
      <c r="R78" s="200"/>
      <c r="S78" s="202"/>
      <c r="T78" s="200"/>
      <c r="U78" s="203" t="s">
        <v>110</v>
      </c>
      <c r="V78" s="353">
        <f>(V75+V64+V49+V35+V18+V43+V27)/7</f>
        <v>100</v>
      </c>
      <c r="W78" s="204">
        <f>(W75+W64+W49+W35+W18+W43+W27)/7</f>
        <v>68.745756872017452</v>
      </c>
      <c r="X78" s="205"/>
      <c r="Y78" s="206"/>
      <c r="Z78" s="206"/>
      <c r="AA78" s="206"/>
      <c r="AB78" s="207"/>
    </row>
    <row r="79" spans="1:28" ht="12" thickBot="1" x14ac:dyDescent="0.3">
      <c r="A79" s="191"/>
      <c r="B79" s="208"/>
      <c r="C79" s="208"/>
      <c r="D79" s="208"/>
      <c r="E79" s="209"/>
      <c r="F79" s="332"/>
      <c r="G79" s="333"/>
      <c r="H79" s="333"/>
      <c r="I79" s="333"/>
      <c r="J79" s="333"/>
      <c r="K79" s="333"/>
      <c r="L79" s="333"/>
      <c r="M79" s="333"/>
      <c r="N79" s="333"/>
      <c r="O79" s="333"/>
      <c r="P79" s="333"/>
      <c r="Q79" s="333"/>
      <c r="R79" s="333"/>
      <c r="S79" s="333"/>
      <c r="T79" s="333"/>
      <c r="U79" s="334" t="s">
        <v>111</v>
      </c>
      <c r="V79" s="354"/>
      <c r="W79" s="333"/>
      <c r="X79" s="333"/>
      <c r="Y79" s="333"/>
      <c r="Z79" s="333"/>
      <c r="AA79" s="333"/>
      <c r="AB79" s="336"/>
    </row>
    <row r="80" spans="1:28" ht="12" thickTop="1" x14ac:dyDescent="0.25">
      <c r="A80" s="227"/>
      <c r="B80" s="227"/>
      <c r="C80" s="227"/>
      <c r="D80" s="227"/>
      <c r="E80" s="231"/>
      <c r="F80" s="337"/>
      <c r="G80" s="338"/>
      <c r="H80" s="338"/>
      <c r="I80" s="338"/>
      <c r="J80" s="338"/>
      <c r="K80" s="338"/>
      <c r="L80" s="338"/>
      <c r="M80" s="338"/>
      <c r="N80" s="338"/>
      <c r="O80" s="338"/>
      <c r="P80" s="338"/>
      <c r="Q80" s="338"/>
      <c r="R80" s="338"/>
      <c r="S80" s="338"/>
      <c r="T80" s="338"/>
      <c r="U80" s="339" t="s">
        <v>162</v>
      </c>
      <c r="V80" s="355">
        <f>(V14+V15+V16+V23+V24+V32+V40+V41+V33)/9</f>
        <v>100</v>
      </c>
      <c r="W80" s="344"/>
      <c r="X80" s="338"/>
      <c r="Y80" s="338"/>
      <c r="Z80" s="338"/>
      <c r="AA80" s="338"/>
      <c r="AB80" s="341"/>
    </row>
    <row r="81" spans="1:30" x14ac:dyDescent="0.25">
      <c r="A81" s="227"/>
      <c r="B81" s="227"/>
      <c r="C81" s="227"/>
      <c r="D81" s="227"/>
      <c r="E81" s="231"/>
      <c r="F81" s="337"/>
      <c r="G81" s="338"/>
      <c r="H81" s="338"/>
      <c r="I81" s="338"/>
      <c r="J81" s="338"/>
      <c r="K81" s="338"/>
      <c r="L81" s="338"/>
      <c r="M81" s="338"/>
      <c r="N81" s="338"/>
      <c r="O81" s="338"/>
      <c r="P81" s="338"/>
      <c r="Q81" s="338"/>
      <c r="R81" s="338"/>
      <c r="S81" s="338"/>
      <c r="T81" s="338"/>
      <c r="U81" s="339" t="s">
        <v>111</v>
      </c>
      <c r="V81" s="340"/>
      <c r="W81" s="338"/>
      <c r="X81" s="338"/>
      <c r="Y81" s="338"/>
      <c r="Z81" s="338"/>
      <c r="AA81" s="338"/>
      <c r="AB81" s="341"/>
    </row>
    <row r="82" spans="1:30" x14ac:dyDescent="0.25">
      <c r="A82" s="1"/>
      <c r="B82" s="2"/>
      <c r="C82" s="3"/>
      <c r="D82" s="3"/>
      <c r="E82" s="4"/>
      <c r="F82" s="5"/>
      <c r="G82" s="4"/>
      <c r="H82" s="6"/>
      <c r="I82" s="4"/>
      <c r="J82" s="7"/>
      <c r="K82" s="5"/>
      <c r="L82" s="8"/>
      <c r="M82" s="5"/>
      <c r="N82" s="8"/>
      <c r="O82" s="5"/>
      <c r="P82" s="8"/>
      <c r="Q82" s="5"/>
      <c r="R82" s="8"/>
      <c r="S82" s="5"/>
      <c r="T82" s="4"/>
      <c r="U82" s="5"/>
      <c r="V82" s="7"/>
      <c r="W82" s="5"/>
      <c r="X82" s="4"/>
      <c r="Y82" s="5"/>
      <c r="Z82" s="7"/>
      <c r="AA82" s="5"/>
      <c r="AB82" s="342"/>
    </row>
    <row r="83" spans="1:30" x14ac:dyDescent="0.25">
      <c r="A83" s="1"/>
      <c r="B83" s="2"/>
      <c r="C83" s="3"/>
      <c r="D83" s="3"/>
      <c r="E83" s="4"/>
      <c r="F83" s="5"/>
      <c r="G83" s="4"/>
      <c r="H83" s="6"/>
      <c r="I83" s="4"/>
      <c r="J83" s="7"/>
      <c r="K83" s="5"/>
      <c r="L83" s="8"/>
      <c r="M83" s="5"/>
      <c r="N83" s="8"/>
      <c r="O83" s="5"/>
      <c r="P83" s="8"/>
      <c r="Q83" s="5"/>
      <c r="R83" s="8"/>
      <c r="S83" s="5"/>
      <c r="T83" s="4"/>
      <c r="U83" s="5"/>
      <c r="V83" s="7"/>
      <c r="W83" s="5"/>
      <c r="X83" s="4"/>
      <c r="Y83" s="5"/>
      <c r="Z83" s="7"/>
      <c r="AA83" s="5"/>
      <c r="AB83" s="343"/>
    </row>
    <row r="84" spans="1:30" x14ac:dyDescent="0.25">
      <c r="A84" s="210" t="s">
        <v>112</v>
      </c>
      <c r="B84" s="211"/>
      <c r="C84" s="212"/>
      <c r="D84" s="211" t="s">
        <v>136</v>
      </c>
      <c r="E84" s="213"/>
      <c r="F84" s="214"/>
      <c r="G84" s="213"/>
      <c r="H84" s="213"/>
      <c r="I84" s="213"/>
      <c r="J84" s="213"/>
      <c r="K84" s="215"/>
      <c r="L84" s="216"/>
      <c r="M84" s="215"/>
      <c r="N84" s="216"/>
      <c r="O84" s="215"/>
      <c r="P84" s="216"/>
      <c r="Q84" s="215"/>
      <c r="R84" s="216"/>
      <c r="S84" s="215"/>
      <c r="T84" s="216"/>
      <c r="U84" s="215"/>
      <c r="V84" s="215"/>
      <c r="W84" s="215"/>
      <c r="X84" s="216"/>
      <c r="Y84" s="215"/>
      <c r="Z84" s="215"/>
      <c r="AA84" s="215"/>
      <c r="AB84" s="217"/>
    </row>
    <row r="85" spans="1:30" x14ac:dyDescent="0.25">
      <c r="A85" s="218" t="s">
        <v>113</v>
      </c>
      <c r="B85" s="219"/>
      <c r="C85" s="220"/>
      <c r="D85" s="211" t="s">
        <v>137</v>
      </c>
      <c r="E85" s="221"/>
      <c r="F85" s="222"/>
      <c r="G85" s="221"/>
      <c r="H85" s="221"/>
      <c r="I85" s="221"/>
      <c r="J85" s="223"/>
      <c r="K85" s="223"/>
      <c r="L85" s="224"/>
      <c r="M85" s="223"/>
      <c r="N85" s="224"/>
      <c r="O85" s="223"/>
      <c r="P85" s="224"/>
      <c r="Q85" s="223"/>
      <c r="R85" s="224"/>
      <c r="S85" s="223"/>
      <c r="T85" s="224"/>
      <c r="U85" s="223"/>
      <c r="V85" s="223"/>
      <c r="W85" s="223"/>
      <c r="X85" s="224"/>
      <c r="Y85" s="223"/>
      <c r="Z85" s="223"/>
      <c r="AA85" s="223"/>
      <c r="AB85" s="225"/>
    </row>
    <row r="86" spans="1:30" x14ac:dyDescent="0.25">
      <c r="A86" s="218" t="s">
        <v>114</v>
      </c>
      <c r="B86" s="211"/>
      <c r="C86" s="220"/>
      <c r="D86" s="219" t="s">
        <v>138</v>
      </c>
      <c r="E86" s="221"/>
      <c r="F86" s="222"/>
      <c r="G86" s="221"/>
      <c r="H86" s="221"/>
      <c r="I86" s="221"/>
      <c r="J86" s="221"/>
      <c r="K86" s="221"/>
      <c r="L86" s="224"/>
      <c r="M86" s="223"/>
      <c r="N86" s="224"/>
      <c r="O86" s="223"/>
      <c r="P86" s="224"/>
      <c r="Q86" s="223"/>
      <c r="R86" s="224"/>
      <c r="S86" s="223"/>
      <c r="T86" s="224"/>
      <c r="U86" s="223"/>
      <c r="V86" s="223"/>
      <c r="W86" s="223"/>
      <c r="X86" s="224"/>
      <c r="Y86" s="223"/>
      <c r="Z86" s="223"/>
      <c r="AA86" s="223"/>
      <c r="AB86" s="225"/>
      <c r="AD86" s="11" t="s">
        <v>115</v>
      </c>
    </row>
    <row r="87" spans="1:30" x14ac:dyDescent="0.25">
      <c r="A87" s="218" t="s">
        <v>116</v>
      </c>
      <c r="B87" s="219"/>
      <c r="C87" s="220"/>
      <c r="D87" s="219" t="s">
        <v>117</v>
      </c>
      <c r="E87" s="221"/>
      <c r="F87" s="222"/>
      <c r="G87" s="221"/>
      <c r="H87" s="221"/>
      <c r="I87" s="221"/>
      <c r="J87" s="221"/>
      <c r="K87" s="221"/>
      <c r="L87" s="221"/>
      <c r="M87" s="221"/>
      <c r="N87" s="221"/>
      <c r="O87" s="221"/>
      <c r="P87" s="221"/>
      <c r="Q87" s="221"/>
      <c r="R87" s="224"/>
      <c r="S87" s="223"/>
      <c r="T87" s="224"/>
      <c r="U87" s="223"/>
      <c r="V87" s="223"/>
      <c r="W87" s="223"/>
      <c r="X87" s="224"/>
      <c r="Y87" s="223"/>
      <c r="Z87" s="223"/>
      <c r="AA87" s="223"/>
      <c r="AB87" s="225"/>
    </row>
    <row r="88" spans="1:30" x14ac:dyDescent="0.25">
      <c r="A88" s="226" t="s">
        <v>118</v>
      </c>
      <c r="B88" s="227"/>
      <c r="C88" s="227"/>
      <c r="D88" s="227"/>
      <c r="E88" s="228"/>
      <c r="F88" s="229"/>
      <c r="G88" s="228"/>
      <c r="H88" s="230"/>
      <c r="I88" s="228"/>
      <c r="J88" s="231"/>
      <c r="K88" s="229"/>
      <c r="L88" s="232"/>
      <c r="M88" s="229"/>
      <c r="N88" s="232"/>
      <c r="O88" s="229"/>
      <c r="P88" s="232"/>
      <c r="Q88" s="229"/>
      <c r="R88" s="232"/>
      <c r="S88" s="229"/>
      <c r="T88" s="228"/>
      <c r="U88" s="229"/>
      <c r="V88" s="231"/>
      <c r="W88" s="229"/>
      <c r="X88" s="228"/>
      <c r="Y88" s="229"/>
      <c r="Z88" s="231"/>
      <c r="AA88" s="229"/>
      <c r="AB88" s="227"/>
    </row>
    <row r="89" spans="1:30" x14ac:dyDescent="0.25">
      <c r="A89" s="233"/>
      <c r="B89" s="227"/>
      <c r="C89" s="227"/>
      <c r="D89" s="227"/>
      <c r="E89" s="228"/>
      <c r="F89" s="229"/>
      <c r="G89" s="228"/>
      <c r="H89" s="230"/>
      <c r="I89" s="228"/>
      <c r="J89" s="231"/>
      <c r="K89" s="229"/>
      <c r="L89" s="232"/>
      <c r="M89" s="229" t="s">
        <v>119</v>
      </c>
      <c r="N89" s="232"/>
      <c r="O89" s="229"/>
      <c r="P89" s="232"/>
      <c r="Q89" s="231"/>
      <c r="R89" s="232"/>
      <c r="S89" s="229"/>
      <c r="T89" s="232"/>
      <c r="U89" s="229"/>
      <c r="V89" s="231"/>
      <c r="W89" s="231"/>
      <c r="X89" s="231"/>
      <c r="Y89" s="228" t="s">
        <v>120</v>
      </c>
      <c r="Z89" s="231"/>
      <c r="AA89" s="231"/>
      <c r="AB89" s="227"/>
    </row>
    <row r="90" spans="1:30" x14ac:dyDescent="0.25">
      <c r="A90" s="233"/>
      <c r="B90" s="234"/>
      <c r="C90" s="235"/>
      <c r="D90" s="235"/>
      <c r="E90" s="228"/>
      <c r="F90" s="229"/>
      <c r="G90" s="228"/>
      <c r="H90" s="230"/>
      <c r="I90" s="228"/>
      <c r="J90" s="231"/>
      <c r="K90" s="229"/>
      <c r="L90" s="232"/>
      <c r="M90" s="228" t="s">
        <v>166</v>
      </c>
      <c r="N90" s="232"/>
      <c r="O90" s="229"/>
      <c r="P90" s="232"/>
      <c r="Q90" s="231"/>
      <c r="R90" s="232"/>
      <c r="S90" s="231"/>
      <c r="T90" s="232"/>
      <c r="U90" s="232"/>
      <c r="V90" s="231"/>
      <c r="W90" s="232"/>
      <c r="X90" s="232"/>
      <c r="Y90" s="228" t="s">
        <v>169</v>
      </c>
      <c r="Z90" s="232"/>
      <c r="AA90" s="232"/>
      <c r="AB90" s="227"/>
    </row>
    <row r="91" spans="1:30" x14ac:dyDescent="0.25">
      <c r="A91" s="233"/>
      <c r="B91" s="227"/>
      <c r="C91" s="227"/>
      <c r="D91" s="227"/>
      <c r="E91" s="228"/>
      <c r="F91" s="229"/>
      <c r="G91" s="228"/>
      <c r="H91" s="230"/>
      <c r="I91" s="228"/>
      <c r="J91" s="231"/>
      <c r="K91" s="229"/>
      <c r="L91" s="232"/>
      <c r="M91" s="228" t="s">
        <v>121</v>
      </c>
      <c r="N91" s="232"/>
      <c r="O91" s="229"/>
      <c r="P91" s="232"/>
      <c r="Q91" s="231"/>
      <c r="R91" s="232"/>
      <c r="S91" s="231"/>
      <c r="T91" s="232"/>
      <c r="U91" s="229"/>
      <c r="V91" s="231"/>
      <c r="W91" s="231"/>
      <c r="X91" s="231"/>
      <c r="Y91" s="228" t="s">
        <v>168</v>
      </c>
      <c r="Z91" s="231"/>
      <c r="AA91" s="231"/>
      <c r="AB91" s="227"/>
    </row>
    <row r="92" spans="1:30" x14ac:dyDescent="0.25">
      <c r="A92" s="233"/>
      <c r="B92" s="234"/>
      <c r="C92" s="235"/>
      <c r="D92" s="235"/>
      <c r="E92" s="228"/>
      <c r="F92" s="229"/>
      <c r="G92" s="228"/>
      <c r="H92" s="230"/>
      <c r="I92" s="228"/>
      <c r="J92" s="231"/>
      <c r="K92" s="229"/>
      <c r="L92" s="232"/>
      <c r="M92" s="232" t="s">
        <v>151</v>
      </c>
      <c r="N92" s="232"/>
      <c r="O92" s="229"/>
      <c r="P92" s="232"/>
      <c r="Q92" s="231"/>
      <c r="R92" s="232"/>
      <c r="S92" s="231"/>
      <c r="T92" s="232"/>
      <c r="U92" s="232"/>
      <c r="V92" s="231"/>
      <c r="W92" s="229"/>
      <c r="X92" s="229"/>
      <c r="Y92" s="232" t="s">
        <v>123</v>
      </c>
      <c r="Z92" s="229"/>
      <c r="AA92" s="229"/>
      <c r="AB92" s="227"/>
    </row>
    <row r="93" spans="1:30" x14ac:dyDescent="0.25">
      <c r="A93" s="233"/>
      <c r="B93" s="234"/>
      <c r="C93" s="235"/>
      <c r="D93" s="235"/>
      <c r="E93" s="228"/>
      <c r="F93" s="229"/>
      <c r="G93" s="228"/>
      <c r="H93" s="230"/>
      <c r="I93" s="228"/>
      <c r="J93" s="231"/>
      <c r="K93" s="229"/>
      <c r="L93" s="232"/>
      <c r="M93" s="232"/>
      <c r="N93" s="232"/>
      <c r="O93" s="229"/>
      <c r="P93" s="232"/>
      <c r="Q93" s="231"/>
      <c r="R93" s="232"/>
      <c r="S93" s="231"/>
      <c r="T93" s="232"/>
      <c r="U93" s="232"/>
      <c r="V93" s="231"/>
      <c r="W93" s="229"/>
      <c r="X93" s="229"/>
      <c r="Y93" s="232"/>
      <c r="Z93" s="229"/>
      <c r="AA93" s="229"/>
      <c r="AB93" s="227"/>
    </row>
    <row r="94" spans="1:30" x14ac:dyDescent="0.25">
      <c r="A94" s="233"/>
      <c r="B94" s="234"/>
      <c r="C94" s="235"/>
      <c r="D94" s="235"/>
      <c r="E94" s="228"/>
      <c r="F94" s="229"/>
      <c r="G94" s="228"/>
      <c r="H94" s="230"/>
      <c r="I94" s="228"/>
      <c r="J94" s="231"/>
      <c r="K94" s="229"/>
      <c r="L94" s="232"/>
      <c r="M94" s="228"/>
      <c r="N94" s="232"/>
      <c r="O94" s="229"/>
      <c r="P94" s="232"/>
      <c r="Q94" s="231"/>
      <c r="R94" s="232"/>
      <c r="S94" s="231"/>
      <c r="T94" s="228"/>
      <c r="U94" s="229"/>
      <c r="V94" s="231"/>
      <c r="W94" s="229"/>
      <c r="X94" s="228"/>
      <c r="Y94" s="232"/>
      <c r="Z94" s="231"/>
      <c r="AA94" s="229"/>
      <c r="AB94" s="227"/>
    </row>
    <row r="95" spans="1:30" x14ac:dyDescent="0.25">
      <c r="A95" s="233"/>
      <c r="B95" s="234"/>
      <c r="C95" s="235"/>
      <c r="D95" s="235"/>
      <c r="E95" s="228"/>
      <c r="F95" s="229"/>
      <c r="G95" s="228"/>
      <c r="H95" s="230"/>
      <c r="I95" s="228"/>
      <c r="J95" s="231"/>
      <c r="K95" s="229"/>
      <c r="L95" s="232"/>
      <c r="M95" s="228"/>
      <c r="N95" s="232"/>
      <c r="O95" s="229"/>
      <c r="P95" s="232"/>
      <c r="Q95" s="231"/>
      <c r="R95" s="232"/>
      <c r="S95" s="231"/>
      <c r="T95" s="228"/>
      <c r="U95" s="229"/>
      <c r="V95" s="231"/>
      <c r="W95" s="229"/>
      <c r="X95" s="228"/>
      <c r="Y95" s="232"/>
      <c r="Z95" s="231"/>
      <c r="AA95" s="229"/>
      <c r="AB95" s="227"/>
    </row>
    <row r="96" spans="1:30" x14ac:dyDescent="0.25">
      <c r="A96" s="233"/>
      <c r="B96" s="234"/>
      <c r="C96" s="235"/>
      <c r="D96" s="235"/>
      <c r="E96" s="228"/>
      <c r="F96" s="229"/>
      <c r="G96" s="228"/>
      <c r="H96" s="230"/>
      <c r="I96" s="228"/>
      <c r="J96" s="231"/>
      <c r="K96" s="229"/>
      <c r="L96" s="232"/>
      <c r="M96" s="236" t="s">
        <v>152</v>
      </c>
      <c r="N96" s="232"/>
      <c r="O96" s="229"/>
      <c r="P96" s="232"/>
      <c r="Q96" s="231"/>
      <c r="R96" s="232"/>
      <c r="S96" s="231"/>
      <c r="T96" s="232"/>
      <c r="U96" s="229"/>
      <c r="V96" s="231"/>
      <c r="W96" s="237"/>
      <c r="X96" s="237"/>
      <c r="Y96" s="236" t="s">
        <v>124</v>
      </c>
      <c r="Z96" s="237"/>
      <c r="AA96" s="237"/>
      <c r="AB96" s="227"/>
    </row>
    <row r="97" spans="1:28" x14ac:dyDescent="0.25">
      <c r="A97" s="233"/>
      <c r="B97" s="238"/>
      <c r="C97" s="235"/>
      <c r="D97" s="235"/>
      <c r="E97" s="228"/>
      <c r="F97" s="229"/>
      <c r="G97" s="228"/>
      <c r="H97" s="230"/>
      <c r="I97" s="228"/>
      <c r="J97" s="231"/>
      <c r="K97" s="229"/>
      <c r="L97" s="232"/>
      <c r="M97" s="228" t="s">
        <v>153</v>
      </c>
      <c r="N97" s="232"/>
      <c r="O97" s="229"/>
      <c r="P97" s="232"/>
      <c r="Q97" s="231"/>
      <c r="R97" s="232"/>
      <c r="S97" s="231"/>
      <c r="T97" s="232"/>
      <c r="U97" s="229"/>
      <c r="V97" s="231"/>
      <c r="W97" s="231"/>
      <c r="X97" s="231"/>
      <c r="Y97" s="228" t="s">
        <v>125</v>
      </c>
      <c r="Z97" s="231"/>
      <c r="AA97" s="231"/>
      <c r="AB97" s="227"/>
    </row>
    <row r="98" spans="1:28" ht="15.75" x14ac:dyDescent="0.25">
      <c r="A98" s="233"/>
      <c r="B98" s="234"/>
      <c r="C98" s="235"/>
      <c r="D98" s="235"/>
      <c r="E98" s="228"/>
      <c r="F98" s="229"/>
      <c r="G98" s="228"/>
      <c r="H98" s="230"/>
      <c r="I98" s="228"/>
      <c r="J98" s="231"/>
      <c r="K98" s="229"/>
      <c r="L98" s="373" t="s">
        <v>154</v>
      </c>
      <c r="M98" s="373"/>
      <c r="N98" s="373"/>
      <c r="O98" s="292"/>
      <c r="P98" s="232"/>
      <c r="Q98" s="231"/>
      <c r="R98" s="232"/>
      <c r="S98" s="231"/>
      <c r="T98" s="228"/>
      <c r="U98" s="229"/>
      <c r="V98" s="231"/>
      <c r="W98" s="231"/>
      <c r="X98" s="231"/>
      <c r="Y98" s="228" t="s">
        <v>126</v>
      </c>
      <c r="Z98" s="231"/>
      <c r="AA98" s="231"/>
      <c r="AB98" s="227"/>
    </row>
    <row r="99" spans="1:28" x14ac:dyDescent="0.25">
      <c r="A99" s="239"/>
      <c r="B99" s="240"/>
      <c r="C99" s="241"/>
      <c r="D99" s="241"/>
      <c r="E99" s="242"/>
      <c r="F99" s="243"/>
      <c r="G99" s="242"/>
      <c r="H99" s="244"/>
      <c r="I99" s="242"/>
      <c r="J99" s="245"/>
      <c r="K99" s="243"/>
      <c r="L99" s="246"/>
      <c r="M99" s="243"/>
      <c r="N99" s="246"/>
      <c r="O99" s="243"/>
      <c r="P99" s="246"/>
      <c r="Q99" s="245"/>
      <c r="R99" s="246"/>
      <c r="S99" s="243"/>
      <c r="T99" s="242"/>
      <c r="U99" s="243"/>
      <c r="V99" s="245"/>
      <c r="W99" s="243"/>
      <c r="X99" s="242"/>
      <c r="Y99" s="246"/>
      <c r="Z99" s="245"/>
      <c r="AA99" s="243"/>
      <c r="AB99" s="123"/>
    </row>
  </sheetData>
  <mergeCells count="20">
    <mergeCell ref="A2:AB2"/>
    <mergeCell ref="A3:AB3"/>
    <mergeCell ref="A6:A8"/>
    <mergeCell ref="B6:B8"/>
    <mergeCell ref="C6:C8"/>
    <mergeCell ref="D6:D8"/>
    <mergeCell ref="E6:F7"/>
    <mergeCell ref="G6:H7"/>
    <mergeCell ref="I6:K7"/>
    <mergeCell ref="L6:S6"/>
    <mergeCell ref="AB6:AB8"/>
    <mergeCell ref="L7:M7"/>
    <mergeCell ref="N7:O7"/>
    <mergeCell ref="P7:Q7"/>
    <mergeCell ref="R7:S7"/>
    <mergeCell ref="L98:N98"/>
    <mergeCell ref="T6:U7"/>
    <mergeCell ref="V6:W7"/>
    <mergeCell ref="X6:Y7"/>
    <mergeCell ref="Z6:AA7"/>
  </mergeCells>
  <printOptions horizontalCentered="1"/>
  <pageMargins left="0.19685039370078741" right="0" top="0" bottom="0" header="0.31496062992125984" footer="0.31496062992125984"/>
  <pageSetup paperSize="10000" scale="55"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TW 2</vt:lpstr>
      <vt:lpstr>TW III</vt:lpstr>
      <vt:lpstr>TW IV</vt:lpstr>
      <vt:lpstr>'TW III'!Print_Titles</vt:lpstr>
      <vt:lpstr>'TW IV'!Print_Titles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2020-01-27T06:46:02Z</cp:lastPrinted>
  <dcterms:created xsi:type="dcterms:W3CDTF">2019-04-01T06:11:13Z</dcterms:created>
  <dcterms:modified xsi:type="dcterms:W3CDTF">2020-01-27T06:46:16Z</dcterms:modified>
</cp:coreProperties>
</file>